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/>
  <mc:AlternateContent xmlns:mc="http://schemas.openxmlformats.org/markup-compatibility/2006">
    <mc:Choice Requires="x15">
      <x15ac:absPath xmlns:x15ac="http://schemas.microsoft.com/office/spreadsheetml/2010/11/ac" url="C:\Users\dell\Desktop\桌面文件\张宇杰小论文202303\zyj-2022ASA投稿\"/>
    </mc:Choice>
  </mc:AlternateContent>
  <xr:revisionPtr revIDLastSave="0" documentId="8_{38B11AAD-A7D3-4537-9C67-4481B63E092A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Centrifuge-first measurement " sheetId="23" r:id="rId1"/>
    <sheet name="simulation resuls 2022.7" sheetId="26" r:id="rId2"/>
    <sheet name="data for simulation" sheetId="24" r:id="rId3"/>
    <sheet name="2022.9" sheetId="28" r:id="rId4"/>
    <sheet name="simulation resuls-2022.9" sheetId="27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4" i="28" l="1"/>
  <c r="J144" i="28"/>
  <c r="I144" i="28"/>
  <c r="P143" i="28"/>
  <c r="J143" i="28"/>
  <c r="I143" i="28"/>
  <c r="P142" i="28"/>
  <c r="J142" i="28"/>
  <c r="I142" i="28"/>
  <c r="P141" i="28"/>
  <c r="J141" i="28"/>
  <c r="I141" i="28"/>
  <c r="P140" i="28"/>
  <c r="J140" i="28"/>
  <c r="I140" i="28"/>
  <c r="P139" i="28"/>
  <c r="J139" i="28"/>
  <c r="I139" i="28"/>
  <c r="P138" i="28"/>
  <c r="J138" i="28"/>
  <c r="I138" i="28"/>
  <c r="P137" i="28"/>
  <c r="J137" i="28"/>
  <c r="I137" i="28"/>
  <c r="P136" i="28"/>
  <c r="J136" i="28"/>
  <c r="I136" i="28"/>
  <c r="P135" i="28"/>
  <c r="J135" i="28"/>
  <c r="I135" i="28"/>
  <c r="P134" i="28"/>
  <c r="J134" i="28"/>
  <c r="I134" i="28"/>
  <c r="P133" i="28"/>
  <c r="J133" i="28"/>
  <c r="I133" i="28"/>
  <c r="P132" i="28"/>
  <c r="J132" i="28"/>
  <c r="I132" i="28"/>
  <c r="P131" i="28"/>
  <c r="J131" i="28"/>
  <c r="I131" i="28"/>
  <c r="P130" i="28"/>
  <c r="J130" i="28"/>
  <c r="I130" i="28"/>
  <c r="P129" i="28"/>
  <c r="J129" i="28"/>
  <c r="I129" i="28"/>
  <c r="P128" i="28"/>
  <c r="J128" i="28"/>
  <c r="I128" i="28"/>
  <c r="P127" i="28"/>
  <c r="J127" i="28"/>
  <c r="I127" i="28"/>
  <c r="P126" i="28"/>
  <c r="J126" i="28"/>
  <c r="I126" i="28"/>
  <c r="P125" i="28"/>
  <c r="J125" i="28"/>
  <c r="I125" i="28"/>
  <c r="P124" i="28"/>
  <c r="J124" i="28"/>
  <c r="I124" i="28"/>
  <c r="P123" i="28"/>
  <c r="J123" i="28"/>
  <c r="I123" i="28"/>
  <c r="P122" i="28"/>
  <c r="J122" i="28"/>
  <c r="I122" i="28"/>
  <c r="P121" i="28"/>
  <c r="J121" i="28"/>
  <c r="I121" i="28"/>
  <c r="P120" i="28"/>
  <c r="J120" i="28"/>
  <c r="I120" i="28"/>
  <c r="P119" i="28"/>
  <c r="J119" i="28"/>
  <c r="I119" i="28"/>
  <c r="P118" i="28"/>
  <c r="J118" i="28"/>
  <c r="I118" i="28"/>
  <c r="P117" i="28"/>
  <c r="J117" i="28"/>
  <c r="I117" i="28"/>
  <c r="P116" i="28"/>
  <c r="J116" i="28"/>
  <c r="I116" i="28"/>
  <c r="P115" i="28"/>
  <c r="J115" i="28"/>
  <c r="I115" i="28"/>
  <c r="P114" i="28"/>
  <c r="J114" i="28"/>
  <c r="I114" i="28"/>
  <c r="P113" i="28"/>
  <c r="J113" i="28"/>
  <c r="I113" i="28"/>
  <c r="P112" i="28"/>
  <c r="J112" i="28"/>
  <c r="I112" i="28"/>
  <c r="P111" i="28"/>
  <c r="J111" i="28"/>
  <c r="I111" i="28"/>
  <c r="P110" i="28"/>
  <c r="J110" i="28"/>
  <c r="I110" i="28"/>
  <c r="P109" i="28"/>
  <c r="J109" i="28"/>
  <c r="I109" i="28"/>
  <c r="P108" i="28"/>
  <c r="J108" i="28"/>
  <c r="I108" i="28"/>
  <c r="L108" i="28" s="1"/>
  <c r="P107" i="28"/>
  <c r="K107" i="28"/>
  <c r="J107" i="28"/>
  <c r="I107" i="28"/>
  <c r="L107" i="28" s="1"/>
  <c r="P106" i="28"/>
  <c r="J106" i="28"/>
  <c r="I106" i="28"/>
  <c r="L106" i="28" s="1"/>
  <c r="P105" i="28"/>
  <c r="J105" i="28"/>
  <c r="I105" i="28"/>
  <c r="L105" i="28" s="1"/>
  <c r="P104" i="28"/>
  <c r="J104" i="28"/>
  <c r="I104" i="28"/>
  <c r="L104" i="28" s="1"/>
  <c r="P103" i="28"/>
  <c r="J103" i="28"/>
  <c r="I103" i="28"/>
  <c r="L103" i="28" s="1"/>
  <c r="P102" i="28"/>
  <c r="J102" i="28"/>
  <c r="I102" i="28"/>
  <c r="L102" i="28" s="1"/>
  <c r="P101" i="28"/>
  <c r="J101" i="28"/>
  <c r="I101" i="28"/>
  <c r="L101" i="28" s="1"/>
  <c r="P100" i="28"/>
  <c r="J100" i="28"/>
  <c r="I100" i="28"/>
  <c r="L100" i="28" s="1"/>
  <c r="P99" i="28"/>
  <c r="J99" i="28"/>
  <c r="I99" i="28"/>
  <c r="L99" i="28" s="1"/>
  <c r="P98" i="28"/>
  <c r="J98" i="28"/>
  <c r="I98" i="28"/>
  <c r="L98" i="28" s="1"/>
  <c r="P97" i="28"/>
  <c r="J97" i="28"/>
  <c r="I97" i="28"/>
  <c r="L97" i="28" s="1"/>
  <c r="P96" i="28"/>
  <c r="J96" i="28"/>
  <c r="I96" i="28"/>
  <c r="L96" i="28" s="1"/>
  <c r="P95" i="28"/>
  <c r="J95" i="28"/>
  <c r="I95" i="28"/>
  <c r="L95" i="28" s="1"/>
  <c r="P94" i="28"/>
  <c r="J94" i="28"/>
  <c r="I94" i="28"/>
  <c r="L94" i="28" s="1"/>
  <c r="P93" i="28"/>
  <c r="J93" i="28"/>
  <c r="I93" i="28"/>
  <c r="L93" i="28" s="1"/>
  <c r="P92" i="28"/>
  <c r="J92" i="28"/>
  <c r="I92" i="28"/>
  <c r="L92" i="28" s="1"/>
  <c r="P91" i="28"/>
  <c r="J91" i="28"/>
  <c r="I91" i="28"/>
  <c r="L91" i="28" s="1"/>
  <c r="P90" i="28"/>
  <c r="J90" i="28"/>
  <c r="I90" i="28"/>
  <c r="L90" i="28" s="1"/>
  <c r="P89" i="28"/>
  <c r="K89" i="28"/>
  <c r="J89" i="28"/>
  <c r="I89" i="28"/>
  <c r="L89" i="28" s="1"/>
  <c r="P88" i="28"/>
  <c r="J88" i="28"/>
  <c r="I88" i="28"/>
  <c r="L88" i="28" s="1"/>
  <c r="P87" i="28"/>
  <c r="J87" i="28"/>
  <c r="I87" i="28"/>
  <c r="L87" i="28" s="1"/>
  <c r="P86" i="28"/>
  <c r="J86" i="28"/>
  <c r="I86" i="28"/>
  <c r="L86" i="28" s="1"/>
  <c r="P85" i="28"/>
  <c r="J85" i="28"/>
  <c r="I85" i="28"/>
  <c r="L85" i="28" s="1"/>
  <c r="P84" i="28"/>
  <c r="J84" i="28"/>
  <c r="I84" i="28"/>
  <c r="K84" i="28" s="1"/>
  <c r="P83" i="28"/>
  <c r="J83" i="28"/>
  <c r="I83" i="28"/>
  <c r="P82" i="28"/>
  <c r="J82" i="28"/>
  <c r="I82" i="28"/>
  <c r="K82" i="28" s="1"/>
  <c r="P81" i="28"/>
  <c r="J81" i="28"/>
  <c r="I81" i="28"/>
  <c r="L81" i="28" s="1"/>
  <c r="P80" i="28"/>
  <c r="J80" i="28"/>
  <c r="I80" i="28"/>
  <c r="K80" i="28" s="1"/>
  <c r="P79" i="28"/>
  <c r="J79" i="28"/>
  <c r="I79" i="28"/>
  <c r="L79" i="28" s="1"/>
  <c r="P78" i="28"/>
  <c r="J78" i="28"/>
  <c r="I78" i="28"/>
  <c r="L78" i="28" s="1"/>
  <c r="P77" i="28"/>
  <c r="J77" i="28"/>
  <c r="I77" i="28"/>
  <c r="L77" i="28" s="1"/>
  <c r="P76" i="28"/>
  <c r="J76" i="28"/>
  <c r="I76" i="28"/>
  <c r="K76" i="28" s="1"/>
  <c r="P75" i="28"/>
  <c r="J75" i="28"/>
  <c r="I75" i="28"/>
  <c r="P74" i="28"/>
  <c r="J74" i="28"/>
  <c r="I74" i="28"/>
  <c r="K74" i="28" s="1"/>
  <c r="P73" i="28"/>
  <c r="J73" i="28"/>
  <c r="I73" i="28"/>
  <c r="K73" i="28" s="1"/>
  <c r="P72" i="28"/>
  <c r="J72" i="28"/>
  <c r="I72" i="28"/>
  <c r="K72" i="28" s="1"/>
  <c r="P71" i="28"/>
  <c r="J71" i="28"/>
  <c r="I71" i="28"/>
  <c r="K71" i="28" s="1"/>
  <c r="P70" i="28"/>
  <c r="J70" i="28"/>
  <c r="I70" i="28"/>
  <c r="L70" i="28" s="1"/>
  <c r="P69" i="28"/>
  <c r="J69" i="28"/>
  <c r="I69" i="28"/>
  <c r="K69" i="28" s="1"/>
  <c r="P68" i="28"/>
  <c r="J68" i="28"/>
  <c r="I68" i="28"/>
  <c r="L68" i="28" s="1"/>
  <c r="P67" i="28"/>
  <c r="J67" i="28"/>
  <c r="I67" i="28"/>
  <c r="L67" i="28" s="1"/>
  <c r="P66" i="28"/>
  <c r="J66" i="28"/>
  <c r="I66" i="28"/>
  <c r="P65" i="28"/>
  <c r="J65" i="28"/>
  <c r="I65" i="28"/>
  <c r="K65" i="28" s="1"/>
  <c r="P64" i="28"/>
  <c r="J64" i="28"/>
  <c r="I64" i="28"/>
  <c r="L64" i="28" s="1"/>
  <c r="P63" i="28"/>
  <c r="J63" i="28"/>
  <c r="I63" i="28"/>
  <c r="K63" i="28" s="1"/>
  <c r="P62" i="28"/>
  <c r="J62" i="28"/>
  <c r="I62" i="28"/>
  <c r="L62" i="28" s="1"/>
  <c r="P61" i="28"/>
  <c r="J61" i="28"/>
  <c r="I61" i="28"/>
  <c r="K61" i="28" s="1"/>
  <c r="P60" i="28"/>
  <c r="J60" i="28"/>
  <c r="I60" i="28"/>
  <c r="K60" i="28" s="1"/>
  <c r="P59" i="28"/>
  <c r="J59" i="28"/>
  <c r="I59" i="28"/>
  <c r="L59" i="28" s="1"/>
  <c r="P58" i="28"/>
  <c r="J58" i="28"/>
  <c r="I58" i="28"/>
  <c r="L58" i="28" s="1"/>
  <c r="P57" i="28"/>
  <c r="J57" i="28"/>
  <c r="I57" i="28"/>
  <c r="K57" i="28" s="1"/>
  <c r="P56" i="28"/>
  <c r="J56" i="28"/>
  <c r="I56" i="28"/>
  <c r="L56" i="28" s="1"/>
  <c r="P55" i="28"/>
  <c r="J55" i="28"/>
  <c r="I55" i="28"/>
  <c r="L55" i="28" s="1"/>
  <c r="P54" i="28"/>
  <c r="J54" i="28"/>
  <c r="I54" i="28"/>
  <c r="L54" i="28" s="1"/>
  <c r="P53" i="28"/>
  <c r="J53" i="28"/>
  <c r="I53" i="28"/>
  <c r="K53" i="28" s="1"/>
  <c r="P52" i="28"/>
  <c r="J52" i="28"/>
  <c r="I52" i="28"/>
  <c r="L52" i="28" s="1"/>
  <c r="P51" i="28"/>
  <c r="J51" i="28"/>
  <c r="I51" i="28"/>
  <c r="K51" i="28" s="1"/>
  <c r="P50" i="28"/>
  <c r="J50" i="28"/>
  <c r="I50" i="28"/>
  <c r="L50" i="28" s="1"/>
  <c r="P49" i="28"/>
  <c r="J49" i="28"/>
  <c r="I49" i="28"/>
  <c r="K49" i="28" s="1"/>
  <c r="P48" i="28"/>
  <c r="J48" i="28"/>
  <c r="I48" i="28"/>
  <c r="L48" i="28" s="1"/>
  <c r="P47" i="28"/>
  <c r="J47" i="28"/>
  <c r="I47" i="28"/>
  <c r="K47" i="28" s="1"/>
  <c r="P46" i="28"/>
  <c r="J46" i="28"/>
  <c r="I46" i="28"/>
  <c r="L46" i="28" s="1"/>
  <c r="P45" i="28"/>
  <c r="J45" i="28"/>
  <c r="I45" i="28"/>
  <c r="K45" i="28" s="1"/>
  <c r="P44" i="28"/>
  <c r="J44" i="28"/>
  <c r="I44" i="28"/>
  <c r="K44" i="28" s="1"/>
  <c r="P43" i="28"/>
  <c r="J43" i="28"/>
  <c r="I43" i="28"/>
  <c r="K43" i="28" s="1"/>
  <c r="P42" i="28"/>
  <c r="J42" i="28"/>
  <c r="I42" i="28"/>
  <c r="L42" i="28" s="1"/>
  <c r="P41" i="28"/>
  <c r="J41" i="28"/>
  <c r="I41" i="28"/>
  <c r="K41" i="28" s="1"/>
  <c r="P40" i="28"/>
  <c r="J40" i="28"/>
  <c r="I40" i="28"/>
  <c r="L40" i="28" s="1"/>
  <c r="P39" i="28"/>
  <c r="J39" i="28"/>
  <c r="I39" i="28"/>
  <c r="L39" i="28" s="1"/>
  <c r="P38" i="28"/>
  <c r="J38" i="28"/>
  <c r="I38" i="28"/>
  <c r="L38" i="28" s="1"/>
  <c r="P37" i="28"/>
  <c r="J37" i="28"/>
  <c r="I37" i="28"/>
  <c r="L37" i="28" s="1"/>
  <c r="P35" i="28"/>
  <c r="J35" i="28"/>
  <c r="I35" i="28"/>
  <c r="K35" i="28" s="1"/>
  <c r="P34" i="28"/>
  <c r="J34" i="28"/>
  <c r="I34" i="28"/>
  <c r="L34" i="28" s="1"/>
  <c r="P33" i="28"/>
  <c r="J33" i="28"/>
  <c r="I33" i="28"/>
  <c r="L33" i="28" s="1"/>
  <c r="P32" i="28"/>
  <c r="J32" i="28"/>
  <c r="I32" i="28"/>
  <c r="K32" i="28" s="1"/>
  <c r="P31" i="28"/>
  <c r="J31" i="28"/>
  <c r="I31" i="28"/>
  <c r="K31" i="28" s="1"/>
  <c r="P30" i="28"/>
  <c r="J30" i="28"/>
  <c r="I30" i="28"/>
  <c r="L30" i="28" s="1"/>
  <c r="P29" i="28"/>
  <c r="J29" i="28"/>
  <c r="I29" i="28"/>
  <c r="L29" i="28" s="1"/>
  <c r="P28" i="28"/>
  <c r="J28" i="28"/>
  <c r="I28" i="28"/>
  <c r="L28" i="28" s="1"/>
  <c r="P27" i="28"/>
  <c r="J27" i="28"/>
  <c r="I27" i="28"/>
  <c r="K27" i="28" s="1"/>
  <c r="P26" i="28"/>
  <c r="J26" i="28"/>
  <c r="I26" i="28"/>
  <c r="L26" i="28" s="1"/>
  <c r="P25" i="28"/>
  <c r="J25" i="28"/>
  <c r="I25" i="28"/>
  <c r="L25" i="28" s="1"/>
  <c r="P24" i="28"/>
  <c r="J24" i="28"/>
  <c r="I24" i="28"/>
  <c r="K24" i="28" s="1"/>
  <c r="P23" i="28"/>
  <c r="J23" i="28"/>
  <c r="I23" i="28"/>
  <c r="L23" i="28" s="1"/>
  <c r="P22" i="28"/>
  <c r="J22" i="28"/>
  <c r="I22" i="28"/>
  <c r="L22" i="28" s="1"/>
  <c r="P21" i="28"/>
  <c r="J21" i="28"/>
  <c r="I21" i="28"/>
  <c r="L21" i="28" s="1"/>
  <c r="P20" i="28"/>
  <c r="J20" i="28"/>
  <c r="I20" i="28"/>
  <c r="L20" i="28" s="1"/>
  <c r="P19" i="28"/>
  <c r="J19" i="28"/>
  <c r="I19" i="28"/>
  <c r="K19" i="28" s="1"/>
  <c r="P18" i="28"/>
  <c r="J18" i="28"/>
  <c r="I18" i="28"/>
  <c r="L18" i="28" s="1"/>
  <c r="P17" i="28"/>
  <c r="J17" i="28"/>
  <c r="I17" i="28"/>
  <c r="L17" i="28" s="1"/>
  <c r="P16" i="28"/>
  <c r="J16" i="28"/>
  <c r="I16" i="28"/>
  <c r="K16" i="28" s="1"/>
  <c r="P15" i="28"/>
  <c r="J15" i="28"/>
  <c r="I15" i="28"/>
  <c r="K15" i="28" s="1"/>
  <c r="P14" i="28"/>
  <c r="J14" i="28"/>
  <c r="I14" i="28"/>
  <c r="L14" i="28" s="1"/>
  <c r="P13" i="28"/>
  <c r="J13" i="28"/>
  <c r="I13" i="28"/>
  <c r="L13" i="28" s="1"/>
  <c r="P11" i="28"/>
  <c r="J11" i="28"/>
  <c r="I11" i="28"/>
  <c r="L11" i="28" s="1"/>
  <c r="P10" i="28"/>
  <c r="L10" i="28"/>
  <c r="J10" i="28"/>
  <c r="I10" i="28"/>
  <c r="K10" i="28" s="1"/>
  <c r="P9" i="28"/>
  <c r="J9" i="28"/>
  <c r="I9" i="28"/>
  <c r="L9" i="28" s="1"/>
  <c r="P8" i="28"/>
  <c r="J8" i="28"/>
  <c r="I8" i="28"/>
  <c r="L8" i="28" s="1"/>
  <c r="P7" i="28"/>
  <c r="J7" i="28"/>
  <c r="I7" i="28"/>
  <c r="K7" i="28" s="1"/>
  <c r="P6" i="28"/>
  <c r="J6" i="28"/>
  <c r="I6" i="28"/>
  <c r="L6" i="28" s="1"/>
  <c r="P5" i="28"/>
  <c r="J5" i="28"/>
  <c r="I5" i="28"/>
  <c r="L5" i="28" s="1"/>
  <c r="P4" i="28"/>
  <c r="J4" i="28"/>
  <c r="I4" i="28"/>
  <c r="L4" i="28" s="1"/>
  <c r="P3" i="28"/>
  <c r="J3" i="28"/>
  <c r="I3" i="28"/>
  <c r="L3" i="28" s="1"/>
  <c r="AN42" i="27"/>
  <c r="AK21" i="27"/>
  <c r="AK40" i="27"/>
  <c r="AJ40" i="27"/>
  <c r="X116" i="27"/>
  <c r="AN41" i="27"/>
  <c r="AR47" i="27"/>
  <c r="AR46" i="27"/>
  <c r="AR45" i="27"/>
  <c r="AR44" i="27"/>
  <c r="AR40" i="27"/>
  <c r="AR41" i="27"/>
  <c r="AR42" i="27"/>
  <c r="AR39" i="27"/>
  <c r="AK66" i="27"/>
  <c r="AJ66" i="27"/>
  <c r="Y66" i="27"/>
  <c r="Z66" i="27"/>
  <c r="AA66" i="27"/>
  <c r="AN46" i="27"/>
  <c r="AN47" i="27"/>
  <c r="AO40" i="27"/>
  <c r="AO41" i="27"/>
  <c r="AO42" i="27"/>
  <c r="AO44" i="27"/>
  <c r="AO45" i="27"/>
  <c r="AO46" i="27"/>
  <c r="AO47" i="27"/>
  <c r="AN40" i="27"/>
  <c r="AN44" i="27"/>
  <c r="AN45" i="27"/>
  <c r="AO39" i="27"/>
  <c r="AN39" i="27"/>
  <c r="X123" i="27"/>
  <c r="AJ123" i="27"/>
  <c r="AK123" i="27"/>
  <c r="AK116" i="27"/>
  <c r="AJ116" i="27"/>
  <c r="AA123" i="27"/>
  <c r="Z123" i="27"/>
  <c r="Y123" i="27"/>
  <c r="AA116" i="27"/>
  <c r="Z116" i="27"/>
  <c r="Y116" i="27"/>
  <c r="AJ109" i="27"/>
  <c r="AK109" i="27"/>
  <c r="Z109" i="27"/>
  <c r="AJ101" i="27"/>
  <c r="X109" i="27"/>
  <c r="AA109" i="27"/>
  <c r="Y109" i="27"/>
  <c r="AK101" i="27"/>
  <c r="Y101" i="27"/>
  <c r="Z101" i="27"/>
  <c r="AA101" i="27"/>
  <c r="X101" i="27"/>
  <c r="AK92" i="27"/>
  <c r="AJ92" i="27"/>
  <c r="AA92" i="27"/>
  <c r="Z92" i="27"/>
  <c r="Y92" i="27"/>
  <c r="X92" i="27"/>
  <c r="X66" i="27"/>
  <c r="X40" i="27"/>
  <c r="Y40" i="27"/>
  <c r="Z40" i="27"/>
  <c r="AA40" i="27"/>
  <c r="AJ21" i="27"/>
  <c r="AB21" i="27"/>
  <c r="Y21" i="27"/>
  <c r="Z21" i="27"/>
  <c r="AA21" i="27"/>
  <c r="X21" i="27"/>
  <c r="M51" i="28" l="1"/>
  <c r="N64" i="28"/>
  <c r="K18" i="28"/>
  <c r="M18" i="28" s="1"/>
  <c r="M41" i="28"/>
  <c r="L45" i="28"/>
  <c r="N45" i="28" s="1"/>
  <c r="O45" i="28" s="1"/>
  <c r="M19" i="28"/>
  <c r="M27" i="28"/>
  <c r="M44" i="28"/>
  <c r="M65" i="28"/>
  <c r="L72" i="28"/>
  <c r="K70" i="28"/>
  <c r="M70" i="28" s="1"/>
  <c r="K67" i="28"/>
  <c r="M67" i="28" s="1"/>
  <c r="L63" i="28"/>
  <c r="N63" i="28" s="1"/>
  <c r="M53" i="28"/>
  <c r="M15" i="28"/>
  <c r="K78" i="28"/>
  <c r="M78" i="28" s="1"/>
  <c r="L80" i="28"/>
  <c r="N80" i="28" s="1"/>
  <c r="L41" i="28"/>
  <c r="N41" i="28" s="1"/>
  <c r="K48" i="28"/>
  <c r="M48" i="28" s="1"/>
  <c r="L82" i="28"/>
  <c r="N82" i="28" s="1"/>
  <c r="K87" i="28"/>
  <c r="M87" i="28" s="1"/>
  <c r="K105" i="28"/>
  <c r="M105" i="28" s="1"/>
  <c r="L44" i="28"/>
  <c r="N44" i="28" s="1"/>
  <c r="M47" i="28"/>
  <c r="M60" i="28"/>
  <c r="K34" i="28"/>
  <c r="M34" i="28" s="1"/>
  <c r="L60" i="28"/>
  <c r="N60" i="28" s="1"/>
  <c r="K40" i="28"/>
  <c r="M40" i="28" s="1"/>
  <c r="M45" i="28"/>
  <c r="L61" i="28"/>
  <c r="M43" i="28"/>
  <c r="K52" i="28"/>
  <c r="M52" i="28" s="1"/>
  <c r="L74" i="28"/>
  <c r="N74" i="28" s="1"/>
  <c r="K9" i="28"/>
  <c r="M9" i="28" s="1"/>
  <c r="K33" i="28"/>
  <c r="M33" i="28" s="1"/>
  <c r="N62" i="28"/>
  <c r="K64" i="28"/>
  <c r="M64" i="28" s="1"/>
  <c r="O64" i="28" s="1"/>
  <c r="K68" i="28"/>
  <c r="M68" i="28" s="1"/>
  <c r="K79" i="28"/>
  <c r="M79" i="28" s="1"/>
  <c r="K81" i="28"/>
  <c r="M81" i="28" s="1"/>
  <c r="M16" i="28"/>
  <c r="M71" i="28"/>
  <c r="M24" i="28"/>
  <c r="M49" i="28"/>
  <c r="K25" i="28"/>
  <c r="M25" i="28" s="1"/>
  <c r="K20" i="28"/>
  <c r="M20" i="28" s="1"/>
  <c r="L19" i="28"/>
  <c r="N19" i="28" s="1"/>
  <c r="O19" i="28" s="1"/>
  <c r="K11" i="28"/>
  <c r="M11" i="28" s="1"/>
  <c r="M10" i="28"/>
  <c r="N67" i="28"/>
  <c r="K3" i="28"/>
  <c r="M3" i="28" s="1"/>
  <c r="N8" i="28"/>
  <c r="K17" i="28"/>
  <c r="M17" i="28" s="1"/>
  <c r="L35" i="28"/>
  <c r="N35" i="28" s="1"/>
  <c r="L57" i="28"/>
  <c r="N57" i="28" s="1"/>
  <c r="M69" i="28"/>
  <c r="K77" i="28"/>
  <c r="M77" i="28" s="1"/>
  <c r="K103" i="28"/>
  <c r="M103" i="28" s="1"/>
  <c r="K8" i="28"/>
  <c r="M8" i="28" s="1"/>
  <c r="L27" i="28"/>
  <c r="N27" i="28" s="1"/>
  <c r="O27" i="28" s="1"/>
  <c r="M32" i="28"/>
  <c r="L53" i="28"/>
  <c r="N53" i="28" s="1"/>
  <c r="O53" i="28" s="1"/>
  <c r="L71" i="28"/>
  <c r="N71" i="28" s="1"/>
  <c r="K85" i="28"/>
  <c r="M85" i="28" s="1"/>
  <c r="K101" i="28"/>
  <c r="M101" i="28" s="1"/>
  <c r="N17" i="28"/>
  <c r="L49" i="28"/>
  <c r="N49" i="28" s="1"/>
  <c r="N56" i="28"/>
  <c r="K99" i="28"/>
  <c r="M99" i="28" s="1"/>
  <c r="N52" i="28"/>
  <c r="K56" i="28"/>
  <c r="M56" i="28" s="1"/>
  <c r="K97" i="28"/>
  <c r="M97" i="28" s="1"/>
  <c r="K26" i="28"/>
  <c r="M26" i="28" s="1"/>
  <c r="K37" i="28"/>
  <c r="M37" i="28" s="1"/>
  <c r="N48" i="28"/>
  <c r="K95" i="28"/>
  <c r="M95" i="28" s="1"/>
  <c r="M7" i="28"/>
  <c r="K28" i="28"/>
  <c r="M28" i="28" s="1"/>
  <c r="N33" i="28"/>
  <c r="K93" i="28"/>
  <c r="M93" i="28" s="1"/>
  <c r="N25" i="28"/>
  <c r="M31" i="28"/>
  <c r="M35" i="28"/>
  <c r="N40" i="28"/>
  <c r="M57" i="28"/>
  <c r="K91" i="28"/>
  <c r="M91" i="28" s="1"/>
  <c r="N6" i="28"/>
  <c r="K6" i="28"/>
  <c r="M6" i="28" s="1"/>
  <c r="L16" i="28"/>
  <c r="N16" i="28" s="1"/>
  <c r="K23" i="28"/>
  <c r="M23" i="28" s="1"/>
  <c r="N30" i="28"/>
  <c r="K39" i="28"/>
  <c r="M39" i="28" s="1"/>
  <c r="K55" i="28"/>
  <c r="M55" i="28" s="1"/>
  <c r="K59" i="28"/>
  <c r="M59" i="28" s="1"/>
  <c r="N78" i="28"/>
  <c r="L113" i="28"/>
  <c r="N113" i="28" s="1"/>
  <c r="K113" i="28"/>
  <c r="M113" i="28" s="1"/>
  <c r="L121" i="28"/>
  <c r="N121" i="28" s="1"/>
  <c r="K121" i="28"/>
  <c r="M121" i="28" s="1"/>
  <c r="L129" i="28"/>
  <c r="N129" i="28" s="1"/>
  <c r="K129" i="28"/>
  <c r="M129" i="28" s="1"/>
  <c r="L137" i="28"/>
  <c r="N137" i="28" s="1"/>
  <c r="K137" i="28"/>
  <c r="M137" i="28" s="1"/>
  <c r="N4" i="28"/>
  <c r="K5" i="28"/>
  <c r="M5" i="28" s="1"/>
  <c r="N13" i="28"/>
  <c r="K14" i="28"/>
  <c r="M14" i="28" s="1"/>
  <c r="L15" i="28"/>
  <c r="N15" i="28" s="1"/>
  <c r="O15" i="28" s="1"/>
  <c r="N21" i="28"/>
  <c r="K22" i="28"/>
  <c r="M22" i="28" s="1"/>
  <c r="N29" i="28"/>
  <c r="K30" i="28"/>
  <c r="M30" i="28" s="1"/>
  <c r="L31" i="28"/>
  <c r="N31" i="28" s="1"/>
  <c r="N38" i="28"/>
  <c r="N42" i="28"/>
  <c r="L43" i="28"/>
  <c r="N43" i="28" s="1"/>
  <c r="N46" i="28"/>
  <c r="L47" i="28"/>
  <c r="N47" i="28" s="1"/>
  <c r="N50" i="28"/>
  <c r="L51" i="28"/>
  <c r="N51" i="28" s="1"/>
  <c r="O51" i="28" s="1"/>
  <c r="N54" i="28"/>
  <c r="N58" i="28"/>
  <c r="M82" i="28"/>
  <c r="M84" i="28"/>
  <c r="L66" i="28"/>
  <c r="N66" i="28" s="1"/>
  <c r="K66" i="28"/>
  <c r="M66" i="28" s="1"/>
  <c r="N5" i="28"/>
  <c r="N22" i="28"/>
  <c r="K62" i="28"/>
  <c r="M62" i="28" s="1"/>
  <c r="L69" i="28"/>
  <c r="N69" i="28" s="1"/>
  <c r="L76" i="28"/>
  <c r="N76" i="28" s="1"/>
  <c r="N3" i="28"/>
  <c r="K4" i="28"/>
  <c r="M4" i="28" s="1"/>
  <c r="N11" i="28"/>
  <c r="K13" i="28"/>
  <c r="M13" i="28" s="1"/>
  <c r="N20" i="28"/>
  <c r="K21" i="28"/>
  <c r="M21" i="28" s="1"/>
  <c r="N28" i="28"/>
  <c r="K29" i="28"/>
  <c r="M29" i="28" s="1"/>
  <c r="N37" i="28"/>
  <c r="K38" i="28"/>
  <c r="M38" i="28" s="1"/>
  <c r="K42" i="28"/>
  <c r="M42" i="28" s="1"/>
  <c r="K46" i="28"/>
  <c r="M46" i="28" s="1"/>
  <c r="K50" i="28"/>
  <c r="M50" i="28" s="1"/>
  <c r="K54" i="28"/>
  <c r="M54" i="28" s="1"/>
  <c r="K58" i="28"/>
  <c r="M58" i="28" s="1"/>
  <c r="N61" i="28"/>
  <c r="L65" i="28"/>
  <c r="N65" i="28" s="1"/>
  <c r="N68" i="28"/>
  <c r="L84" i="28"/>
  <c r="N84" i="28" s="1"/>
  <c r="K86" i="28"/>
  <c r="M86" i="28" s="1"/>
  <c r="K88" i="28"/>
  <c r="M88" i="28" s="1"/>
  <c r="K90" i="28"/>
  <c r="M90" i="28" s="1"/>
  <c r="K92" i="28"/>
  <c r="M92" i="28" s="1"/>
  <c r="K94" i="28"/>
  <c r="M94" i="28" s="1"/>
  <c r="K96" i="28"/>
  <c r="M96" i="28" s="1"/>
  <c r="K98" i="28"/>
  <c r="M98" i="28" s="1"/>
  <c r="K100" i="28"/>
  <c r="M100" i="28" s="1"/>
  <c r="K102" i="28"/>
  <c r="M102" i="28" s="1"/>
  <c r="K104" i="28"/>
  <c r="M104" i="28" s="1"/>
  <c r="K106" i="28"/>
  <c r="M106" i="28" s="1"/>
  <c r="K108" i="28"/>
  <c r="M108" i="28" s="1"/>
  <c r="L111" i="28"/>
  <c r="N111" i="28" s="1"/>
  <c r="K111" i="28"/>
  <c r="M111" i="28" s="1"/>
  <c r="L119" i="28"/>
  <c r="N119" i="28" s="1"/>
  <c r="K119" i="28"/>
  <c r="M119" i="28" s="1"/>
  <c r="L127" i="28"/>
  <c r="N127" i="28" s="1"/>
  <c r="K127" i="28"/>
  <c r="M127" i="28" s="1"/>
  <c r="L135" i="28"/>
  <c r="K135" i="28"/>
  <c r="M135" i="28" s="1"/>
  <c r="L7" i="28"/>
  <c r="N7" i="28" s="1"/>
  <c r="N14" i="28"/>
  <c r="L24" i="28"/>
  <c r="N24" i="28" s="1"/>
  <c r="L32" i="28"/>
  <c r="N32" i="28" s="1"/>
  <c r="N10" i="28"/>
  <c r="M73" i="28"/>
  <c r="L75" i="28"/>
  <c r="N75" i="28" s="1"/>
  <c r="K75" i="28"/>
  <c r="M75" i="28" s="1"/>
  <c r="N9" i="28"/>
  <c r="N18" i="28"/>
  <c r="N26" i="28"/>
  <c r="N34" i="28"/>
  <c r="M61" i="28"/>
  <c r="N70" i="28"/>
  <c r="L73" i="28"/>
  <c r="N73" i="28" s="1"/>
  <c r="M63" i="28"/>
  <c r="N79" i="28"/>
  <c r="L83" i="28"/>
  <c r="N83" i="28" s="1"/>
  <c r="K83" i="28"/>
  <c r="M83" i="28" s="1"/>
  <c r="N72" i="28"/>
  <c r="M72" i="28"/>
  <c r="L115" i="28"/>
  <c r="N115" i="28" s="1"/>
  <c r="K115" i="28"/>
  <c r="M115" i="28" s="1"/>
  <c r="L123" i="28"/>
  <c r="N123" i="28" s="1"/>
  <c r="K123" i="28"/>
  <c r="M123" i="28" s="1"/>
  <c r="L131" i="28"/>
  <c r="N131" i="28" s="1"/>
  <c r="K131" i="28"/>
  <c r="M131" i="28" s="1"/>
  <c r="N23" i="28"/>
  <c r="N39" i="28"/>
  <c r="N55" i="28"/>
  <c r="N59" i="28"/>
  <c r="M74" i="28"/>
  <c r="M76" i="28"/>
  <c r="L110" i="28"/>
  <c r="N110" i="28" s="1"/>
  <c r="K110" i="28"/>
  <c r="M110" i="28" s="1"/>
  <c r="L118" i="28"/>
  <c r="N118" i="28" s="1"/>
  <c r="K118" i="28"/>
  <c r="M118" i="28" s="1"/>
  <c r="L126" i="28"/>
  <c r="N126" i="28" s="1"/>
  <c r="K126" i="28"/>
  <c r="M126" i="28" s="1"/>
  <c r="L134" i="28"/>
  <c r="N134" i="28" s="1"/>
  <c r="K134" i="28"/>
  <c r="M134" i="28" s="1"/>
  <c r="L142" i="28"/>
  <c r="N142" i="28" s="1"/>
  <c r="K142" i="28"/>
  <c r="M142" i="28" s="1"/>
  <c r="N81" i="28"/>
  <c r="N86" i="28"/>
  <c r="N88" i="28"/>
  <c r="N90" i="28"/>
  <c r="N92" i="28"/>
  <c r="N94" i="28"/>
  <c r="N96" i="28"/>
  <c r="N98" i="28"/>
  <c r="N100" i="28"/>
  <c r="N102" i="28"/>
  <c r="N104" i="28"/>
  <c r="N106" i="28"/>
  <c r="N108" i="28"/>
  <c r="L116" i="28"/>
  <c r="N116" i="28" s="1"/>
  <c r="K116" i="28"/>
  <c r="M116" i="28" s="1"/>
  <c r="L124" i="28"/>
  <c r="N124" i="28" s="1"/>
  <c r="K124" i="28"/>
  <c r="M124" i="28" s="1"/>
  <c r="L132" i="28"/>
  <c r="N132" i="28" s="1"/>
  <c r="K132" i="28"/>
  <c r="M132" i="28" s="1"/>
  <c r="L140" i="28"/>
  <c r="N140" i="28" s="1"/>
  <c r="K140" i="28"/>
  <c r="M140" i="28" s="1"/>
  <c r="L143" i="28"/>
  <c r="N143" i="28" s="1"/>
  <c r="K143" i="28"/>
  <c r="M143" i="28" s="1"/>
  <c r="L114" i="28"/>
  <c r="N114" i="28" s="1"/>
  <c r="K114" i="28"/>
  <c r="M114" i="28" s="1"/>
  <c r="L122" i="28"/>
  <c r="N122" i="28" s="1"/>
  <c r="K122" i="28"/>
  <c r="M122" i="28" s="1"/>
  <c r="L130" i="28"/>
  <c r="N130" i="28" s="1"/>
  <c r="K130" i="28"/>
  <c r="M130" i="28" s="1"/>
  <c r="N135" i="28"/>
  <c r="L138" i="28"/>
  <c r="N138" i="28" s="1"/>
  <c r="K138" i="28"/>
  <c r="M138" i="28" s="1"/>
  <c r="M80" i="28"/>
  <c r="L109" i="28"/>
  <c r="N109" i="28" s="1"/>
  <c r="K109" i="28"/>
  <c r="M109" i="28" s="1"/>
  <c r="L117" i="28"/>
  <c r="N117" i="28" s="1"/>
  <c r="K117" i="28"/>
  <c r="M117" i="28" s="1"/>
  <c r="L125" i="28"/>
  <c r="N125" i="28" s="1"/>
  <c r="K125" i="28"/>
  <c r="M125" i="28" s="1"/>
  <c r="L133" i="28"/>
  <c r="N133" i="28" s="1"/>
  <c r="K133" i="28"/>
  <c r="M133" i="28" s="1"/>
  <c r="L141" i="28"/>
  <c r="N141" i="28" s="1"/>
  <c r="K141" i="28"/>
  <c r="M141" i="28" s="1"/>
  <c r="N77" i="28"/>
  <c r="N85" i="28"/>
  <c r="N87" i="28"/>
  <c r="N89" i="28"/>
  <c r="M89" i="28"/>
  <c r="N91" i="28"/>
  <c r="N93" i="28"/>
  <c r="N95" i="28"/>
  <c r="N97" i="28"/>
  <c r="N99" i="28"/>
  <c r="N101" i="28"/>
  <c r="N103" i="28"/>
  <c r="N105" i="28"/>
  <c r="N107" i="28"/>
  <c r="L112" i="28"/>
  <c r="N112" i="28" s="1"/>
  <c r="K112" i="28"/>
  <c r="M112" i="28" s="1"/>
  <c r="L120" i="28"/>
  <c r="N120" i="28" s="1"/>
  <c r="K120" i="28"/>
  <c r="M120" i="28" s="1"/>
  <c r="L128" i="28"/>
  <c r="N128" i="28" s="1"/>
  <c r="K128" i="28"/>
  <c r="M128" i="28" s="1"/>
  <c r="L136" i="28"/>
  <c r="N136" i="28" s="1"/>
  <c r="K136" i="28"/>
  <c r="M136" i="28" s="1"/>
  <c r="L144" i="28"/>
  <c r="N144" i="28" s="1"/>
  <c r="K144" i="28"/>
  <c r="M144" i="28" s="1"/>
  <c r="L139" i="28"/>
  <c r="N139" i="28" s="1"/>
  <c r="K139" i="28"/>
  <c r="M139" i="28" s="1"/>
  <c r="M107" i="28"/>
  <c r="P66" i="27"/>
  <c r="O32" i="28" l="1"/>
  <c r="O81" i="28"/>
  <c r="O65" i="28"/>
  <c r="O49" i="28"/>
  <c r="O60" i="28"/>
  <c r="O41" i="28"/>
  <c r="O88" i="28"/>
  <c r="O134" i="28"/>
  <c r="O48" i="28"/>
  <c r="O87" i="28"/>
  <c r="O37" i="28"/>
  <c r="O52" i="28"/>
  <c r="O71" i="28"/>
  <c r="O44" i="28"/>
  <c r="O94" i="28"/>
  <c r="O35" i="28"/>
  <c r="O16" i="28"/>
  <c r="O25" i="28"/>
  <c r="O67" i="28"/>
  <c r="O131" i="28"/>
  <c r="O129" i="28"/>
  <c r="O122" i="28"/>
  <c r="O108" i="28"/>
  <c r="O93" i="28"/>
  <c r="O63" i="28"/>
  <c r="O57" i="28"/>
  <c r="O100" i="28"/>
  <c r="O68" i="28"/>
  <c r="O4" i="28"/>
  <c r="O47" i="28"/>
  <c r="O8" i="28"/>
  <c r="O43" i="28"/>
  <c r="O72" i="28"/>
  <c r="O54" i="28"/>
  <c r="O62" i="28"/>
  <c r="O85" i="28"/>
  <c r="O77" i="28"/>
  <c r="O10" i="28"/>
  <c r="O99" i="28"/>
  <c r="O126" i="28"/>
  <c r="O101" i="28"/>
  <c r="O125" i="28"/>
  <c r="O21" i="28"/>
  <c r="O9" i="28"/>
  <c r="O123" i="28"/>
  <c r="O91" i="28"/>
  <c r="O132" i="28"/>
  <c r="O50" i="28"/>
  <c r="O40" i="28"/>
  <c r="O33" i="28"/>
  <c r="O113" i="28"/>
  <c r="O24" i="28"/>
  <c r="O139" i="28"/>
  <c r="O142" i="28"/>
  <c r="O69" i="28"/>
  <c r="O34" i="28"/>
  <c r="O86" i="28"/>
  <c r="O46" i="28"/>
  <c r="O26" i="28"/>
  <c r="O20" i="28"/>
  <c r="O18" i="28"/>
  <c r="O13" i="28"/>
  <c r="O11" i="28"/>
  <c r="O7" i="28"/>
  <c r="O61" i="28"/>
  <c r="O119" i="28"/>
  <c r="O42" i="28"/>
  <c r="O31" i="28"/>
  <c r="O5" i="28"/>
  <c r="O39" i="28"/>
  <c r="O144" i="28"/>
  <c r="O120" i="28"/>
  <c r="O89" i="28"/>
  <c r="O79" i="28"/>
  <c r="O38" i="28"/>
  <c r="O6" i="28"/>
  <c r="O17" i="28"/>
  <c r="O112" i="28"/>
  <c r="O3" i="28"/>
  <c r="O84" i="28"/>
  <c r="O22" i="28"/>
  <c r="O141" i="28"/>
  <c r="O107" i="28"/>
  <c r="O138" i="28"/>
  <c r="O109" i="28"/>
  <c r="O130" i="28"/>
  <c r="O92" i="28"/>
  <c r="O74" i="28"/>
  <c r="O58" i="28"/>
  <c r="O28" i="28"/>
  <c r="O78" i="28"/>
  <c r="O56" i="28"/>
  <c r="O115" i="28"/>
  <c r="O106" i="28"/>
  <c r="O90" i="28"/>
  <c r="O82" i="28"/>
  <c r="O124" i="28"/>
  <c r="O102" i="28"/>
  <c r="O80" i="28"/>
  <c r="O75" i="28"/>
  <c r="O104" i="28"/>
  <c r="O128" i="28"/>
  <c r="O143" i="28"/>
  <c r="O114" i="28"/>
  <c r="O97" i="28"/>
  <c r="O136" i="28"/>
  <c r="O96" i="28"/>
  <c r="O76" i="28"/>
  <c r="O14" i="28"/>
  <c r="O116" i="28"/>
  <c r="O98" i="28"/>
  <c r="O137" i="28"/>
  <c r="O121" i="28"/>
  <c r="O105" i="28"/>
  <c r="O135" i="28"/>
  <c r="O127" i="28"/>
  <c r="O111" i="28"/>
  <c r="O103" i="28"/>
  <c r="O95" i="28"/>
  <c r="O70" i="28"/>
  <c r="O66" i="28"/>
  <c r="O110" i="28"/>
  <c r="O29" i="28"/>
  <c r="O59" i="28"/>
  <c r="O118" i="28"/>
  <c r="O133" i="28"/>
  <c r="O117" i="28"/>
  <c r="O73" i="28"/>
  <c r="O30" i="28"/>
  <c r="O55" i="28"/>
  <c r="O140" i="28"/>
  <c r="O83" i="28"/>
  <c r="O23" i="28"/>
  <c r="P144" i="27"/>
  <c r="J144" i="27"/>
  <c r="I144" i="27"/>
  <c r="P143" i="27"/>
  <c r="J143" i="27"/>
  <c r="I143" i="27"/>
  <c r="P142" i="27"/>
  <c r="J142" i="27"/>
  <c r="I142" i="27"/>
  <c r="P141" i="27"/>
  <c r="J141" i="27"/>
  <c r="I141" i="27"/>
  <c r="P140" i="27"/>
  <c r="J140" i="27"/>
  <c r="I140" i="27"/>
  <c r="P139" i="27"/>
  <c r="J139" i="27"/>
  <c r="I139" i="27"/>
  <c r="P138" i="27"/>
  <c r="J138" i="27"/>
  <c r="I138" i="27"/>
  <c r="P137" i="27"/>
  <c r="J137" i="27"/>
  <c r="I137" i="27"/>
  <c r="P136" i="27"/>
  <c r="J136" i="27"/>
  <c r="I136" i="27"/>
  <c r="P135" i="27"/>
  <c r="J135" i="27"/>
  <c r="I135" i="27"/>
  <c r="P134" i="27"/>
  <c r="J134" i="27"/>
  <c r="I134" i="27"/>
  <c r="P133" i="27"/>
  <c r="J133" i="27"/>
  <c r="I133" i="27"/>
  <c r="P132" i="27"/>
  <c r="J132" i="27"/>
  <c r="I132" i="27"/>
  <c r="P131" i="27"/>
  <c r="J131" i="27"/>
  <c r="I131" i="27"/>
  <c r="P130" i="27"/>
  <c r="J130" i="27"/>
  <c r="I130" i="27"/>
  <c r="P129" i="27"/>
  <c r="J129" i="27"/>
  <c r="I129" i="27"/>
  <c r="P128" i="27"/>
  <c r="J128" i="27"/>
  <c r="I128" i="27"/>
  <c r="P127" i="27"/>
  <c r="J127" i="27"/>
  <c r="I127" i="27"/>
  <c r="P126" i="27"/>
  <c r="J126" i="27"/>
  <c r="I126" i="27"/>
  <c r="P125" i="27"/>
  <c r="J125" i="27"/>
  <c r="I125" i="27"/>
  <c r="P124" i="27"/>
  <c r="J124" i="27"/>
  <c r="I124" i="27"/>
  <c r="P123" i="27"/>
  <c r="J123" i="27"/>
  <c r="I123" i="27"/>
  <c r="P122" i="27"/>
  <c r="J122" i="27"/>
  <c r="I122" i="27"/>
  <c r="P121" i="27"/>
  <c r="J121" i="27"/>
  <c r="I121" i="27"/>
  <c r="P120" i="27"/>
  <c r="J120" i="27"/>
  <c r="I120" i="27"/>
  <c r="P119" i="27"/>
  <c r="J119" i="27"/>
  <c r="I119" i="27"/>
  <c r="P118" i="27"/>
  <c r="J118" i="27"/>
  <c r="I118" i="27"/>
  <c r="P117" i="27"/>
  <c r="J117" i="27"/>
  <c r="I117" i="27"/>
  <c r="P116" i="27"/>
  <c r="J116" i="27"/>
  <c r="I116" i="27"/>
  <c r="P115" i="27"/>
  <c r="J115" i="27"/>
  <c r="I115" i="27"/>
  <c r="P114" i="27"/>
  <c r="J114" i="27"/>
  <c r="I114" i="27"/>
  <c r="P113" i="27"/>
  <c r="J113" i="27"/>
  <c r="I113" i="27"/>
  <c r="P112" i="27"/>
  <c r="J112" i="27"/>
  <c r="I112" i="27"/>
  <c r="P111" i="27"/>
  <c r="J111" i="27"/>
  <c r="I111" i="27"/>
  <c r="P110" i="27"/>
  <c r="J110" i="27"/>
  <c r="I110" i="27"/>
  <c r="P109" i="27"/>
  <c r="J109" i="27"/>
  <c r="I109" i="27"/>
  <c r="P108" i="27"/>
  <c r="J108" i="27"/>
  <c r="I108" i="27"/>
  <c r="P107" i="27"/>
  <c r="J107" i="27"/>
  <c r="I107" i="27"/>
  <c r="P106" i="27"/>
  <c r="J106" i="27"/>
  <c r="I106" i="27"/>
  <c r="P105" i="27"/>
  <c r="J105" i="27"/>
  <c r="I105" i="27"/>
  <c r="P104" i="27"/>
  <c r="J104" i="27"/>
  <c r="I104" i="27"/>
  <c r="P103" i="27"/>
  <c r="J103" i="27"/>
  <c r="I103" i="27"/>
  <c r="P102" i="27"/>
  <c r="J102" i="27"/>
  <c r="I102" i="27"/>
  <c r="P101" i="27"/>
  <c r="J101" i="27"/>
  <c r="I101" i="27"/>
  <c r="P100" i="27"/>
  <c r="J100" i="27"/>
  <c r="I100" i="27"/>
  <c r="P99" i="27"/>
  <c r="J99" i="27"/>
  <c r="I99" i="27"/>
  <c r="P98" i="27"/>
  <c r="J98" i="27"/>
  <c r="I98" i="27"/>
  <c r="P97" i="27"/>
  <c r="J97" i="27"/>
  <c r="I97" i="27"/>
  <c r="P96" i="27"/>
  <c r="J96" i="27"/>
  <c r="I96" i="27"/>
  <c r="P95" i="27"/>
  <c r="J95" i="27"/>
  <c r="I95" i="27"/>
  <c r="P94" i="27"/>
  <c r="J94" i="27"/>
  <c r="I94" i="27"/>
  <c r="P93" i="27"/>
  <c r="J93" i="27"/>
  <c r="I93" i="27"/>
  <c r="P92" i="27"/>
  <c r="J92" i="27"/>
  <c r="I92" i="27"/>
  <c r="P91" i="27"/>
  <c r="J91" i="27"/>
  <c r="I91" i="27"/>
  <c r="P90" i="27"/>
  <c r="J90" i="27"/>
  <c r="I90" i="27"/>
  <c r="P89" i="27"/>
  <c r="J89" i="27"/>
  <c r="I89" i="27"/>
  <c r="P88" i="27"/>
  <c r="J88" i="27"/>
  <c r="I88" i="27"/>
  <c r="P87" i="27"/>
  <c r="J87" i="27"/>
  <c r="I87" i="27"/>
  <c r="P86" i="27"/>
  <c r="J86" i="27"/>
  <c r="I86" i="27"/>
  <c r="P85" i="27"/>
  <c r="J85" i="27"/>
  <c r="I85" i="27"/>
  <c r="P84" i="27"/>
  <c r="J84" i="27"/>
  <c r="I84" i="27"/>
  <c r="P83" i="27"/>
  <c r="J83" i="27"/>
  <c r="I83" i="27"/>
  <c r="P82" i="27"/>
  <c r="J82" i="27"/>
  <c r="I82" i="27"/>
  <c r="P81" i="27"/>
  <c r="J81" i="27"/>
  <c r="I81" i="27"/>
  <c r="P80" i="27"/>
  <c r="J80" i="27"/>
  <c r="I80" i="27"/>
  <c r="P79" i="27"/>
  <c r="J79" i="27"/>
  <c r="I79" i="27"/>
  <c r="P78" i="27"/>
  <c r="J78" i="27"/>
  <c r="I78" i="27"/>
  <c r="L78" i="27" s="1"/>
  <c r="P77" i="27"/>
  <c r="J77" i="27"/>
  <c r="I77" i="27"/>
  <c r="L77" i="27" s="1"/>
  <c r="P76" i="27"/>
  <c r="J76" i="27"/>
  <c r="I76" i="27"/>
  <c r="L76" i="27" s="1"/>
  <c r="P75" i="27"/>
  <c r="J75" i="27"/>
  <c r="I75" i="27"/>
  <c r="L75" i="27" s="1"/>
  <c r="P74" i="27"/>
  <c r="J74" i="27"/>
  <c r="I74" i="27"/>
  <c r="L74" i="27" s="1"/>
  <c r="P73" i="27"/>
  <c r="J73" i="27"/>
  <c r="I73" i="27"/>
  <c r="L73" i="27" s="1"/>
  <c r="P72" i="27"/>
  <c r="J72" i="27"/>
  <c r="I72" i="27"/>
  <c r="L72" i="27" s="1"/>
  <c r="P71" i="27"/>
  <c r="J71" i="27"/>
  <c r="I71" i="27"/>
  <c r="L71" i="27" s="1"/>
  <c r="P70" i="27"/>
  <c r="J70" i="27"/>
  <c r="I70" i="27"/>
  <c r="L70" i="27" s="1"/>
  <c r="P69" i="27"/>
  <c r="J69" i="27"/>
  <c r="I69" i="27"/>
  <c r="P68" i="27"/>
  <c r="J68" i="27"/>
  <c r="I68" i="27"/>
  <c r="P67" i="27"/>
  <c r="J67" i="27"/>
  <c r="I67" i="27"/>
  <c r="L67" i="27" s="1"/>
  <c r="J66" i="27"/>
  <c r="I66" i="27"/>
  <c r="L66" i="27" s="1"/>
  <c r="P65" i="27"/>
  <c r="J65" i="27"/>
  <c r="I65" i="27"/>
  <c r="P64" i="27"/>
  <c r="J64" i="27"/>
  <c r="I64" i="27"/>
  <c r="L64" i="27" s="1"/>
  <c r="P63" i="27"/>
  <c r="J63" i="27"/>
  <c r="I63" i="27"/>
  <c r="K63" i="27" s="1"/>
  <c r="P62" i="27"/>
  <c r="J62" i="27"/>
  <c r="I62" i="27"/>
  <c r="P61" i="27"/>
  <c r="J61" i="27"/>
  <c r="I61" i="27"/>
  <c r="K61" i="27" s="1"/>
  <c r="P60" i="27"/>
  <c r="J60" i="27"/>
  <c r="I60" i="27"/>
  <c r="K60" i="27" s="1"/>
  <c r="P59" i="27"/>
  <c r="J59" i="27"/>
  <c r="I59" i="27"/>
  <c r="L59" i="27" s="1"/>
  <c r="P58" i="27"/>
  <c r="J58" i="27"/>
  <c r="I58" i="27"/>
  <c r="L58" i="27" s="1"/>
  <c r="P57" i="27"/>
  <c r="J57" i="27"/>
  <c r="I57" i="27"/>
  <c r="L57" i="27" s="1"/>
  <c r="P56" i="27"/>
  <c r="J56" i="27"/>
  <c r="I56" i="27"/>
  <c r="K56" i="27" s="1"/>
  <c r="P55" i="27"/>
  <c r="J55" i="27"/>
  <c r="I55" i="27"/>
  <c r="L55" i="27" s="1"/>
  <c r="P54" i="27"/>
  <c r="J54" i="27"/>
  <c r="I54" i="27"/>
  <c r="L54" i="27" s="1"/>
  <c r="P53" i="27"/>
  <c r="J53" i="27"/>
  <c r="I53" i="27"/>
  <c r="L53" i="27" s="1"/>
  <c r="P52" i="27"/>
  <c r="J52" i="27"/>
  <c r="I52" i="27"/>
  <c r="L52" i="27" s="1"/>
  <c r="P51" i="27"/>
  <c r="J51" i="27"/>
  <c r="I51" i="27"/>
  <c r="K51" i="27" s="1"/>
  <c r="P50" i="27"/>
  <c r="J50" i="27"/>
  <c r="I50" i="27"/>
  <c r="L50" i="27" s="1"/>
  <c r="P49" i="27"/>
  <c r="J49" i="27"/>
  <c r="I49" i="27"/>
  <c r="L49" i="27" s="1"/>
  <c r="P48" i="27"/>
  <c r="J48" i="27"/>
  <c r="I48" i="27"/>
  <c r="L48" i="27" s="1"/>
  <c r="P47" i="27"/>
  <c r="J47" i="27"/>
  <c r="I47" i="27"/>
  <c r="L47" i="27" s="1"/>
  <c r="P46" i="27"/>
  <c r="J46" i="27"/>
  <c r="I46" i="27"/>
  <c r="L46" i="27" s="1"/>
  <c r="P45" i="27"/>
  <c r="J45" i="27"/>
  <c r="I45" i="27"/>
  <c r="K45" i="27" s="1"/>
  <c r="P44" i="27"/>
  <c r="J44" i="27"/>
  <c r="I44" i="27"/>
  <c r="L44" i="27" s="1"/>
  <c r="P43" i="27"/>
  <c r="J43" i="27"/>
  <c r="I43" i="27"/>
  <c r="L43" i="27" s="1"/>
  <c r="P42" i="27"/>
  <c r="J42" i="27"/>
  <c r="I42" i="27"/>
  <c r="K42" i="27" s="1"/>
  <c r="P41" i="27"/>
  <c r="J41" i="27"/>
  <c r="I41" i="27"/>
  <c r="L41" i="27" s="1"/>
  <c r="P40" i="27"/>
  <c r="J40" i="27"/>
  <c r="I40" i="27"/>
  <c r="L40" i="27" s="1"/>
  <c r="P39" i="27"/>
  <c r="J39" i="27"/>
  <c r="I39" i="27"/>
  <c r="K39" i="27" s="1"/>
  <c r="P38" i="27"/>
  <c r="J38" i="27"/>
  <c r="I38" i="27"/>
  <c r="K38" i="27" s="1"/>
  <c r="P37" i="27"/>
  <c r="J37" i="27"/>
  <c r="I37" i="27"/>
  <c r="K37" i="27" s="1"/>
  <c r="P35" i="27"/>
  <c r="J35" i="27"/>
  <c r="I35" i="27"/>
  <c r="L35" i="27" s="1"/>
  <c r="P34" i="27"/>
  <c r="J34" i="27"/>
  <c r="I34" i="27"/>
  <c r="K34" i="27" s="1"/>
  <c r="P33" i="27"/>
  <c r="J33" i="27"/>
  <c r="I33" i="27"/>
  <c r="L33" i="27" s="1"/>
  <c r="P32" i="27"/>
  <c r="J32" i="27"/>
  <c r="I32" i="27"/>
  <c r="L32" i="27" s="1"/>
  <c r="P31" i="27"/>
  <c r="J31" i="27"/>
  <c r="I31" i="27"/>
  <c r="L31" i="27" s="1"/>
  <c r="P30" i="27"/>
  <c r="J30" i="27"/>
  <c r="I30" i="27"/>
  <c r="K30" i="27" s="1"/>
  <c r="P29" i="27"/>
  <c r="J29" i="27"/>
  <c r="I29" i="27"/>
  <c r="L29" i="27" s="1"/>
  <c r="P28" i="27"/>
  <c r="J28" i="27"/>
  <c r="I28" i="27"/>
  <c r="L28" i="27" s="1"/>
  <c r="P27" i="27"/>
  <c r="J27" i="27"/>
  <c r="I27" i="27"/>
  <c r="L27" i="27" s="1"/>
  <c r="P26" i="27"/>
  <c r="J26" i="27"/>
  <c r="I26" i="27"/>
  <c r="L26" i="27" s="1"/>
  <c r="P25" i="27"/>
  <c r="J25" i="27"/>
  <c r="I25" i="27"/>
  <c r="L25" i="27" s="1"/>
  <c r="P24" i="27"/>
  <c r="J24" i="27"/>
  <c r="I24" i="27"/>
  <c r="L24" i="27" s="1"/>
  <c r="P23" i="27"/>
  <c r="J23" i="27"/>
  <c r="I23" i="27"/>
  <c r="L23" i="27" s="1"/>
  <c r="P22" i="27"/>
  <c r="J22" i="27"/>
  <c r="I22" i="27"/>
  <c r="L22" i="27" s="1"/>
  <c r="P21" i="27"/>
  <c r="J21" i="27"/>
  <c r="I21" i="27"/>
  <c r="L21" i="27" s="1"/>
  <c r="P20" i="27"/>
  <c r="J20" i="27"/>
  <c r="I20" i="27"/>
  <c r="L20" i="27" s="1"/>
  <c r="P19" i="27"/>
  <c r="J19" i="27"/>
  <c r="I19" i="27"/>
  <c r="L19" i="27" s="1"/>
  <c r="P18" i="27"/>
  <c r="J18" i="27"/>
  <c r="I18" i="27"/>
  <c r="L18" i="27" s="1"/>
  <c r="P17" i="27"/>
  <c r="J17" i="27"/>
  <c r="I17" i="27"/>
  <c r="L17" i="27" s="1"/>
  <c r="P16" i="27"/>
  <c r="J16" i="27"/>
  <c r="I16" i="27"/>
  <c r="L16" i="27" s="1"/>
  <c r="P15" i="27"/>
  <c r="J15" i="27"/>
  <c r="I15" i="27"/>
  <c r="L15" i="27" s="1"/>
  <c r="P14" i="27"/>
  <c r="J14" i="27"/>
  <c r="I14" i="27"/>
  <c r="L14" i="27" s="1"/>
  <c r="P13" i="27"/>
  <c r="J13" i="27"/>
  <c r="I13" i="27"/>
  <c r="L13" i="27" s="1"/>
  <c r="P11" i="27"/>
  <c r="J11" i="27"/>
  <c r="I11" i="27"/>
  <c r="L11" i="27" s="1"/>
  <c r="P10" i="27"/>
  <c r="J10" i="27"/>
  <c r="I10" i="27"/>
  <c r="K10" i="27" s="1"/>
  <c r="P9" i="27"/>
  <c r="J9" i="27"/>
  <c r="I9" i="27"/>
  <c r="K9" i="27" s="1"/>
  <c r="P8" i="27"/>
  <c r="J8" i="27"/>
  <c r="I8" i="27"/>
  <c r="L8" i="27" s="1"/>
  <c r="P7" i="27"/>
  <c r="J7" i="27"/>
  <c r="I7" i="27"/>
  <c r="K7" i="27" s="1"/>
  <c r="P6" i="27"/>
  <c r="J6" i="27"/>
  <c r="I6" i="27"/>
  <c r="K6" i="27" s="1"/>
  <c r="P5" i="27"/>
  <c r="J5" i="27"/>
  <c r="I5" i="27"/>
  <c r="L5" i="27" s="1"/>
  <c r="P4" i="27"/>
  <c r="J4" i="27"/>
  <c r="I4" i="27"/>
  <c r="L4" i="27" s="1"/>
  <c r="P3" i="27"/>
  <c r="J3" i="27"/>
  <c r="I3" i="27"/>
  <c r="L3" i="27" s="1"/>
  <c r="O56" i="26"/>
  <c r="I56" i="26"/>
  <c r="H56" i="26"/>
  <c r="K56" i="26" s="1"/>
  <c r="O55" i="26"/>
  <c r="I55" i="26"/>
  <c r="H55" i="26"/>
  <c r="K55" i="26" s="1"/>
  <c r="O54" i="26"/>
  <c r="K54" i="26"/>
  <c r="M54" i="26" s="1"/>
  <c r="I54" i="26"/>
  <c r="H54" i="26"/>
  <c r="J54" i="26" s="1"/>
  <c r="O53" i="26"/>
  <c r="I53" i="26"/>
  <c r="H53" i="26"/>
  <c r="K53" i="26" s="1"/>
  <c r="O52" i="26"/>
  <c r="K52" i="26"/>
  <c r="J52" i="26"/>
  <c r="I52" i="26"/>
  <c r="H52" i="26"/>
  <c r="O51" i="26"/>
  <c r="I51" i="26"/>
  <c r="H51" i="26"/>
  <c r="O50" i="26"/>
  <c r="I50" i="26"/>
  <c r="H50" i="26"/>
  <c r="K50" i="26" s="1"/>
  <c r="O49" i="26"/>
  <c r="I49" i="26"/>
  <c r="H49" i="26"/>
  <c r="K49" i="26" s="1"/>
  <c r="O48" i="26"/>
  <c r="I48" i="26"/>
  <c r="H48" i="26"/>
  <c r="K48" i="26" s="1"/>
  <c r="O47" i="26"/>
  <c r="I47" i="26"/>
  <c r="H47" i="26"/>
  <c r="O46" i="26"/>
  <c r="I46" i="26"/>
  <c r="H46" i="26"/>
  <c r="K46" i="26" s="1"/>
  <c r="O45" i="26"/>
  <c r="J45" i="26"/>
  <c r="I45" i="26"/>
  <c r="H45" i="26"/>
  <c r="K45" i="26" s="1"/>
  <c r="M45" i="26" s="1"/>
  <c r="O44" i="26"/>
  <c r="K44" i="26"/>
  <c r="M44" i="26" s="1"/>
  <c r="I44" i="26"/>
  <c r="H44" i="26"/>
  <c r="J44" i="26" s="1"/>
  <c r="O43" i="26"/>
  <c r="I43" i="26"/>
  <c r="H43" i="26"/>
  <c r="K43" i="26" s="1"/>
  <c r="O42" i="26"/>
  <c r="K42" i="26"/>
  <c r="J42" i="26"/>
  <c r="I42" i="26"/>
  <c r="H42" i="26"/>
  <c r="O41" i="26"/>
  <c r="I41" i="26"/>
  <c r="H41" i="26"/>
  <c r="O40" i="26"/>
  <c r="I40" i="26"/>
  <c r="H40" i="26"/>
  <c r="K40" i="26" s="1"/>
  <c r="O39" i="26"/>
  <c r="I39" i="26"/>
  <c r="H39" i="26"/>
  <c r="O38" i="26"/>
  <c r="I38" i="26"/>
  <c r="H38" i="26"/>
  <c r="O37" i="26"/>
  <c r="I37" i="26"/>
  <c r="H37" i="26"/>
  <c r="K37" i="26" s="1"/>
  <c r="M37" i="26" s="1"/>
  <c r="O36" i="26"/>
  <c r="I36" i="26"/>
  <c r="H36" i="26"/>
  <c r="O35" i="26"/>
  <c r="I35" i="26"/>
  <c r="H35" i="26"/>
  <c r="O34" i="26"/>
  <c r="I34" i="26"/>
  <c r="H34" i="26"/>
  <c r="K34" i="26" s="1"/>
  <c r="M34" i="26" s="1"/>
  <c r="O33" i="26"/>
  <c r="I33" i="26"/>
  <c r="H33" i="26"/>
  <c r="O32" i="26"/>
  <c r="K32" i="26"/>
  <c r="M32" i="26" s="1"/>
  <c r="I32" i="26"/>
  <c r="H32" i="26"/>
  <c r="J32" i="26" s="1"/>
  <c r="L32" i="26" s="1"/>
  <c r="N32" i="26" s="1"/>
  <c r="O31" i="26"/>
  <c r="I31" i="26"/>
  <c r="H31" i="26"/>
  <c r="K31" i="26" s="1"/>
  <c r="O30" i="26"/>
  <c r="K30" i="26"/>
  <c r="I30" i="26"/>
  <c r="H30" i="26"/>
  <c r="J30" i="26" s="1"/>
  <c r="O29" i="26"/>
  <c r="K29" i="26"/>
  <c r="M29" i="26" s="1"/>
  <c r="I29" i="26"/>
  <c r="H29" i="26"/>
  <c r="J29" i="26" s="1"/>
  <c r="L29" i="26" s="1"/>
  <c r="O28" i="26"/>
  <c r="I28" i="26"/>
  <c r="H28" i="26"/>
  <c r="K28" i="26" s="1"/>
  <c r="M28" i="26" s="1"/>
  <c r="O27" i="26"/>
  <c r="K27" i="26"/>
  <c r="I27" i="26"/>
  <c r="H27" i="26"/>
  <c r="J27" i="26" s="1"/>
  <c r="O26" i="26"/>
  <c r="I26" i="26"/>
  <c r="H26" i="26"/>
  <c r="O25" i="26"/>
  <c r="I25" i="26"/>
  <c r="H25" i="26"/>
  <c r="K25" i="26" s="1"/>
  <c r="O24" i="26"/>
  <c r="I24" i="26"/>
  <c r="H24" i="26"/>
  <c r="K24" i="26" s="1"/>
  <c r="O23" i="26"/>
  <c r="J23" i="26"/>
  <c r="I23" i="26"/>
  <c r="H23" i="26"/>
  <c r="K23" i="26" s="1"/>
  <c r="O22" i="26"/>
  <c r="I22" i="26"/>
  <c r="H22" i="26"/>
  <c r="K22" i="26" s="1"/>
  <c r="O21" i="26"/>
  <c r="I21" i="26"/>
  <c r="H21" i="26"/>
  <c r="O20" i="26"/>
  <c r="I20" i="26"/>
  <c r="H20" i="26"/>
  <c r="K20" i="26" s="1"/>
  <c r="O19" i="26"/>
  <c r="I19" i="26"/>
  <c r="H19" i="26"/>
  <c r="O18" i="26"/>
  <c r="I18" i="26"/>
  <c r="H18" i="26"/>
  <c r="O17" i="26"/>
  <c r="I17" i="26"/>
  <c r="H17" i="26"/>
  <c r="K17" i="26" s="1"/>
  <c r="O16" i="26"/>
  <c r="I16" i="26"/>
  <c r="H16" i="26"/>
  <c r="K16" i="26" s="1"/>
  <c r="O15" i="26"/>
  <c r="K15" i="26"/>
  <c r="I15" i="26"/>
  <c r="H15" i="26"/>
  <c r="J15" i="26" s="1"/>
  <c r="O14" i="26"/>
  <c r="I14" i="26"/>
  <c r="H14" i="26"/>
  <c r="K14" i="26" s="1"/>
  <c r="O13" i="26"/>
  <c r="K13" i="26"/>
  <c r="I13" i="26"/>
  <c r="H13" i="26"/>
  <c r="J13" i="26" s="1"/>
  <c r="O12" i="26"/>
  <c r="I12" i="26"/>
  <c r="H12" i="26"/>
  <c r="K12" i="26" s="1"/>
  <c r="O11" i="26"/>
  <c r="J11" i="26"/>
  <c r="I11" i="26"/>
  <c r="H11" i="26"/>
  <c r="K11" i="26" s="1"/>
  <c r="O10" i="26"/>
  <c r="I10" i="26"/>
  <c r="H10" i="26"/>
  <c r="O9" i="26"/>
  <c r="I9" i="26"/>
  <c r="H9" i="26"/>
  <c r="K9" i="26" s="1"/>
  <c r="O8" i="26"/>
  <c r="I8" i="26"/>
  <c r="H8" i="26"/>
  <c r="K8" i="26" s="1"/>
  <c r="O7" i="26"/>
  <c r="K7" i="26"/>
  <c r="I7" i="26"/>
  <c r="H7" i="26"/>
  <c r="J7" i="26" s="1"/>
  <c r="O6" i="26"/>
  <c r="I6" i="26"/>
  <c r="H6" i="26"/>
  <c r="K6" i="26" s="1"/>
  <c r="O5" i="26"/>
  <c r="K5" i="26"/>
  <c r="I5" i="26"/>
  <c r="H5" i="26"/>
  <c r="J5" i="26" s="1"/>
  <c r="BZ937" i="23"/>
  <c r="BY937" i="23"/>
  <c r="BX937" i="23"/>
  <c r="BS937" i="23"/>
  <c r="BR937" i="23"/>
  <c r="BQ937" i="23"/>
  <c r="BL937" i="23"/>
  <c r="BK937" i="23"/>
  <c r="BJ937" i="23"/>
  <c r="BE937" i="23"/>
  <c r="BD937" i="23"/>
  <c r="BC937" i="23"/>
  <c r="AT937" i="23"/>
  <c r="AW937" i="23" s="1"/>
  <c r="AM937" i="23"/>
  <c r="AP937" i="23" s="1"/>
  <c r="AF937" i="23"/>
  <c r="AI937" i="23" s="1"/>
  <c r="Y937" i="23"/>
  <c r="AB937" i="23" s="1"/>
  <c r="BZ936" i="23"/>
  <c r="BY936" i="23"/>
  <c r="BX936" i="23"/>
  <c r="BS936" i="23"/>
  <c r="BR936" i="23"/>
  <c r="BQ936" i="23"/>
  <c r="BL936" i="23"/>
  <c r="BK936" i="23"/>
  <c r="BJ936" i="23"/>
  <c r="BE936" i="23"/>
  <c r="BD936" i="23"/>
  <c r="BC936" i="23"/>
  <c r="AT936" i="23"/>
  <c r="AW936" i="23" s="1"/>
  <c r="AQ936" i="23"/>
  <c r="AM936" i="23"/>
  <c r="AP936" i="23" s="1"/>
  <c r="AF936" i="23"/>
  <c r="AI936" i="23" s="1"/>
  <c r="Y936" i="23"/>
  <c r="AB936" i="23" s="1"/>
  <c r="BZ935" i="23"/>
  <c r="BY935" i="23"/>
  <c r="BX935" i="23"/>
  <c r="BS935" i="23"/>
  <c r="BR935" i="23"/>
  <c r="BQ935" i="23"/>
  <c r="BL935" i="23"/>
  <c r="BK935" i="23"/>
  <c r="BJ935" i="23"/>
  <c r="BE935" i="23"/>
  <c r="BD935" i="23"/>
  <c r="BC935" i="23"/>
  <c r="AT935" i="23"/>
  <c r="AW935" i="23" s="1"/>
  <c r="AM935" i="23"/>
  <c r="AP935" i="23" s="1"/>
  <c r="AF935" i="23"/>
  <c r="AI935" i="23" s="1"/>
  <c r="Y935" i="23"/>
  <c r="BZ934" i="23"/>
  <c r="BY934" i="23"/>
  <c r="BX934" i="23"/>
  <c r="BS934" i="23"/>
  <c r="BR934" i="23"/>
  <c r="BQ934" i="23"/>
  <c r="BL934" i="23"/>
  <c r="BK934" i="23"/>
  <c r="BJ934" i="23"/>
  <c r="BE934" i="23"/>
  <c r="BD934" i="23"/>
  <c r="BC934" i="23"/>
  <c r="AT934" i="23"/>
  <c r="AW934" i="23" s="1"/>
  <c r="AM934" i="23"/>
  <c r="AF934" i="23"/>
  <c r="AI934" i="23" s="1"/>
  <c r="Y934" i="23"/>
  <c r="AB934" i="23" s="1"/>
  <c r="BZ933" i="23"/>
  <c r="BY933" i="23"/>
  <c r="BX933" i="23"/>
  <c r="BS933" i="23"/>
  <c r="BR933" i="23"/>
  <c r="BQ933" i="23"/>
  <c r="BL933" i="23"/>
  <c r="BK933" i="23"/>
  <c r="BJ933" i="23"/>
  <c r="BE933" i="23"/>
  <c r="BD933" i="23"/>
  <c r="BC933" i="23"/>
  <c r="AT933" i="23"/>
  <c r="AW933" i="23" s="1"/>
  <c r="AM933" i="23"/>
  <c r="AP933" i="23" s="1"/>
  <c r="AF933" i="23"/>
  <c r="AI933" i="23" s="1"/>
  <c r="Y933" i="23"/>
  <c r="BW923" i="23"/>
  <c r="BY912" i="23" s="1"/>
  <c r="BP923" i="23"/>
  <c r="BR910" i="23" s="1"/>
  <c r="BI923" i="23"/>
  <c r="BK918" i="23" s="1"/>
  <c r="BB923" i="23"/>
  <c r="BD919" i="23" s="1"/>
  <c r="BZ922" i="23"/>
  <c r="BX922" i="23"/>
  <c r="BS922" i="23"/>
  <c r="BQ922" i="23"/>
  <c r="BL922" i="23"/>
  <c r="BJ922" i="23"/>
  <c r="BE922" i="23"/>
  <c r="BC922" i="23"/>
  <c r="AT922" i="23"/>
  <c r="AX922" i="23" s="1"/>
  <c r="AM922" i="23"/>
  <c r="AF922" i="23"/>
  <c r="AI922" i="23" s="1"/>
  <c r="Y922" i="23"/>
  <c r="AB922" i="23" s="1"/>
  <c r="BZ921" i="23"/>
  <c r="BX921" i="23"/>
  <c r="BS921" i="23"/>
  <c r="BQ921" i="23"/>
  <c r="BL921" i="23"/>
  <c r="BJ921" i="23"/>
  <c r="BE921" i="23"/>
  <c r="BC921" i="23"/>
  <c r="AT921" i="23"/>
  <c r="AW921" i="23" s="1"/>
  <c r="AM921" i="23"/>
  <c r="AP921" i="23" s="1"/>
  <c r="AF921" i="23"/>
  <c r="AI921" i="23" s="1"/>
  <c r="Y921" i="23"/>
  <c r="BZ920" i="23"/>
  <c r="BX920" i="23"/>
  <c r="BS920" i="23"/>
  <c r="BQ920" i="23"/>
  <c r="BL920" i="23"/>
  <c r="BK920" i="23"/>
  <c r="BJ920" i="23"/>
  <c r="BE920" i="23"/>
  <c r="BC920" i="23"/>
  <c r="AT920" i="23"/>
  <c r="AW920" i="23" s="1"/>
  <c r="AM920" i="23"/>
  <c r="AF920" i="23"/>
  <c r="AI920" i="23" s="1"/>
  <c r="Y920" i="23"/>
  <c r="AB920" i="23" s="1"/>
  <c r="BZ919" i="23"/>
  <c r="BX919" i="23"/>
  <c r="BS919" i="23"/>
  <c r="BQ919" i="23"/>
  <c r="BL919" i="23"/>
  <c r="BJ919" i="23"/>
  <c r="BE919" i="23"/>
  <c r="BC919" i="23"/>
  <c r="AT919" i="23"/>
  <c r="AW919" i="23" s="1"/>
  <c r="AM919" i="23"/>
  <c r="AP919" i="23" s="1"/>
  <c r="AF919" i="23"/>
  <c r="Y919" i="23"/>
  <c r="AB919" i="23" s="1"/>
  <c r="BZ918" i="23"/>
  <c r="BX918" i="23"/>
  <c r="BS918" i="23"/>
  <c r="BQ918" i="23"/>
  <c r="BL918" i="23"/>
  <c r="BJ918" i="23"/>
  <c r="BE918" i="23"/>
  <c r="BC918" i="23"/>
  <c r="AT918" i="23"/>
  <c r="AM918" i="23"/>
  <c r="AP918" i="23" s="1"/>
  <c r="AF918" i="23"/>
  <c r="AI918" i="23" s="1"/>
  <c r="Y918" i="23"/>
  <c r="BZ917" i="23"/>
  <c r="BX917" i="23"/>
  <c r="BS917" i="23"/>
  <c r="BQ917" i="23"/>
  <c r="BL917" i="23"/>
  <c r="BJ917" i="23"/>
  <c r="BE917" i="23"/>
  <c r="BC917" i="23"/>
  <c r="AT917" i="23"/>
  <c r="AW917" i="23" s="1"/>
  <c r="AM917" i="23"/>
  <c r="AP917" i="23" s="1"/>
  <c r="AF917" i="23"/>
  <c r="AI917" i="23" s="1"/>
  <c r="AC917" i="23"/>
  <c r="Y917" i="23"/>
  <c r="AB917" i="23" s="1"/>
  <c r="BZ916" i="23"/>
  <c r="BX916" i="23"/>
  <c r="BS916" i="23"/>
  <c r="BQ916" i="23"/>
  <c r="BL916" i="23"/>
  <c r="BJ916" i="23"/>
  <c r="BE916" i="23"/>
  <c r="BC916" i="23"/>
  <c r="AT916" i="23"/>
  <c r="AW916" i="23" s="1"/>
  <c r="AM916" i="23"/>
  <c r="AP916" i="23" s="1"/>
  <c r="AF916" i="23"/>
  <c r="Y916" i="23"/>
  <c r="AB916" i="23" s="1"/>
  <c r="BZ915" i="23"/>
  <c r="BX915" i="23"/>
  <c r="BS915" i="23"/>
  <c r="BQ915" i="23"/>
  <c r="BL915" i="23"/>
  <c r="BJ915" i="23"/>
  <c r="BE915" i="23"/>
  <c r="BC915" i="23"/>
  <c r="AT915" i="23"/>
  <c r="AW915" i="23" s="1"/>
  <c r="AM915" i="23"/>
  <c r="AF915" i="23"/>
  <c r="AI915" i="23" s="1"/>
  <c r="Y915" i="23"/>
  <c r="AB915" i="23" s="1"/>
  <c r="BZ914" i="23"/>
  <c r="BX914" i="23"/>
  <c r="BS914" i="23"/>
  <c r="BQ914" i="23"/>
  <c r="BL914" i="23"/>
  <c r="BJ914" i="23"/>
  <c r="BE914" i="23"/>
  <c r="BC914" i="23"/>
  <c r="AT914" i="23"/>
  <c r="AW914" i="23" s="1"/>
  <c r="AM914" i="23"/>
  <c r="AF914" i="23"/>
  <c r="Y914" i="23"/>
  <c r="AB914" i="23" s="1"/>
  <c r="BZ913" i="23"/>
  <c r="BX913" i="23"/>
  <c r="BS913" i="23"/>
  <c r="BQ913" i="23"/>
  <c r="BL913" i="23"/>
  <c r="BK913" i="23"/>
  <c r="BJ913" i="23"/>
  <c r="BE913" i="23"/>
  <c r="BC913" i="23"/>
  <c r="AT913" i="23"/>
  <c r="AW913" i="23" s="1"/>
  <c r="AM913" i="23"/>
  <c r="AP913" i="23" s="1"/>
  <c r="AF913" i="23"/>
  <c r="AI913" i="23" s="1"/>
  <c r="Y913" i="23"/>
  <c r="AB913" i="23" s="1"/>
  <c r="BZ912" i="23"/>
  <c r="BX912" i="23"/>
  <c r="BS912" i="23"/>
  <c r="BR912" i="23"/>
  <c r="BT912" i="23" s="1"/>
  <c r="BU912" i="23" s="1"/>
  <c r="BQ912" i="23"/>
  <c r="BL912" i="23"/>
  <c r="BJ912" i="23"/>
  <c r="BE912" i="23"/>
  <c r="BC912" i="23"/>
  <c r="AX912" i="23"/>
  <c r="AT912" i="23"/>
  <c r="AW912" i="23" s="1"/>
  <c r="AM912" i="23"/>
  <c r="AP912" i="23" s="1"/>
  <c r="AF912" i="23"/>
  <c r="Y912" i="23"/>
  <c r="BZ911" i="23"/>
  <c r="BX911" i="23"/>
  <c r="BS911" i="23"/>
  <c r="BQ911" i="23"/>
  <c r="BL911" i="23"/>
  <c r="BJ911" i="23"/>
  <c r="BE911" i="23"/>
  <c r="BC911" i="23"/>
  <c r="AT911" i="23"/>
  <c r="AW911" i="23" s="1"/>
  <c r="AM911" i="23"/>
  <c r="AF911" i="23"/>
  <c r="AI911" i="23" s="1"/>
  <c r="Y911" i="23"/>
  <c r="AB911" i="23" s="1"/>
  <c r="BZ910" i="23"/>
  <c r="BX910" i="23"/>
  <c r="BS910" i="23"/>
  <c r="BQ910" i="23"/>
  <c r="BL910" i="23"/>
  <c r="BJ910" i="23"/>
  <c r="BE910" i="23"/>
  <c r="BC910" i="23"/>
  <c r="AT910" i="23"/>
  <c r="AW910" i="23" s="1"/>
  <c r="AM910" i="23"/>
  <c r="AP910" i="23" s="1"/>
  <c r="AF910" i="23"/>
  <c r="Y910" i="23"/>
  <c r="AB910" i="23" s="1"/>
  <c r="BZ909" i="23"/>
  <c r="BX909" i="23"/>
  <c r="BS909" i="23"/>
  <c r="BQ909" i="23"/>
  <c r="BL909" i="23"/>
  <c r="BJ909" i="23"/>
  <c r="BE909" i="23"/>
  <c r="BC909" i="23"/>
  <c r="AT909" i="23"/>
  <c r="AW909" i="23" s="1"/>
  <c r="AM909" i="23"/>
  <c r="AQ909" i="23" s="1"/>
  <c r="AF909" i="23"/>
  <c r="Y909" i="23"/>
  <c r="AB909" i="23" s="1"/>
  <c r="BZ908" i="23"/>
  <c r="BX908" i="23"/>
  <c r="BS908" i="23"/>
  <c r="BR908" i="23"/>
  <c r="BQ908" i="23"/>
  <c r="BL908" i="23"/>
  <c r="BJ908" i="23"/>
  <c r="BE908" i="23"/>
  <c r="BC908" i="23"/>
  <c r="AT908" i="23"/>
  <c r="AX908" i="23" s="1"/>
  <c r="AQ908" i="23"/>
  <c r="AM908" i="23"/>
  <c r="AP908" i="23" s="1"/>
  <c r="AF908" i="23"/>
  <c r="AI908" i="23" s="1"/>
  <c r="Y908" i="23"/>
  <c r="AB908" i="23" s="1"/>
  <c r="BZ907" i="23"/>
  <c r="BX907" i="23"/>
  <c r="BS907" i="23"/>
  <c r="BQ907" i="23"/>
  <c r="BL907" i="23"/>
  <c r="BJ907" i="23"/>
  <c r="BE907" i="23"/>
  <c r="BC907" i="23"/>
  <c r="AX907" i="23"/>
  <c r="AT907" i="23"/>
  <c r="AW907" i="23" s="1"/>
  <c r="AM907" i="23"/>
  <c r="AQ907" i="23" s="1"/>
  <c r="AF907" i="23"/>
  <c r="AC907" i="23"/>
  <c r="Y907" i="23"/>
  <c r="AB907" i="23" s="1"/>
  <c r="AD907" i="23" s="1"/>
  <c r="S907" i="23"/>
  <c r="N907" i="23"/>
  <c r="BR907" i="23" s="1"/>
  <c r="I907" i="23"/>
  <c r="BK907" i="23" s="1"/>
  <c r="BM907" i="23" s="1"/>
  <c r="BN907" i="23" s="1"/>
  <c r="D907" i="23"/>
  <c r="BW897" i="23"/>
  <c r="BP897" i="23"/>
  <c r="BR895" i="23" s="1"/>
  <c r="BI897" i="23"/>
  <c r="BB897" i="23"/>
  <c r="BD885" i="23" s="1"/>
  <c r="BZ896" i="23"/>
  <c r="BX896" i="23"/>
  <c r="BS896" i="23"/>
  <c r="BQ896" i="23"/>
  <c r="BL896" i="23"/>
  <c r="BK896" i="23"/>
  <c r="BJ896" i="23"/>
  <c r="BE896" i="23"/>
  <c r="BC896" i="23"/>
  <c r="AT896" i="23"/>
  <c r="AW896" i="23" s="1"/>
  <c r="AM896" i="23"/>
  <c r="AP896" i="23" s="1"/>
  <c r="AF896" i="23"/>
  <c r="AJ896" i="23" s="1"/>
  <c r="Y896" i="23"/>
  <c r="AB896" i="23" s="1"/>
  <c r="BZ895" i="23"/>
  <c r="BX895" i="23"/>
  <c r="BS895" i="23"/>
  <c r="BQ895" i="23"/>
  <c r="BL895" i="23"/>
  <c r="BK895" i="23"/>
  <c r="BJ895" i="23"/>
  <c r="BE895" i="23"/>
  <c r="BC895" i="23"/>
  <c r="AT895" i="23"/>
  <c r="AM895" i="23"/>
  <c r="AP895" i="23" s="1"/>
  <c r="AF895" i="23"/>
  <c r="AI895" i="23" s="1"/>
  <c r="Y895" i="23"/>
  <c r="BZ894" i="23"/>
  <c r="BX894" i="23"/>
  <c r="BS894" i="23"/>
  <c r="BR894" i="23"/>
  <c r="BT894" i="23" s="1"/>
  <c r="BQ894" i="23"/>
  <c r="BL894" i="23"/>
  <c r="BK894" i="23"/>
  <c r="BJ894" i="23"/>
  <c r="BE894" i="23"/>
  <c r="BC894" i="23"/>
  <c r="AT894" i="23"/>
  <c r="AM894" i="23"/>
  <c r="AP894" i="23" s="1"/>
  <c r="AF894" i="23"/>
  <c r="AJ894" i="23" s="1"/>
  <c r="Y894" i="23"/>
  <c r="BZ893" i="23"/>
  <c r="BX893" i="23"/>
  <c r="BS893" i="23"/>
  <c r="BR893" i="23"/>
  <c r="BQ893" i="23"/>
  <c r="BL893" i="23"/>
  <c r="BK893" i="23"/>
  <c r="BJ893" i="23"/>
  <c r="BE893" i="23"/>
  <c r="BC893" i="23"/>
  <c r="AT893" i="23"/>
  <c r="AW893" i="23" s="1"/>
  <c r="AM893" i="23"/>
  <c r="AQ893" i="23" s="1"/>
  <c r="AF893" i="23"/>
  <c r="AI893" i="23" s="1"/>
  <c r="AC893" i="23"/>
  <c r="AB893" i="23"/>
  <c r="Y893" i="23"/>
  <c r="BZ892" i="23"/>
  <c r="BX892" i="23"/>
  <c r="BS892" i="23"/>
  <c r="BQ892" i="23"/>
  <c r="BL892" i="23"/>
  <c r="BK892" i="23"/>
  <c r="BJ892" i="23"/>
  <c r="BE892" i="23"/>
  <c r="BC892" i="23"/>
  <c r="AT892" i="23"/>
  <c r="AQ892" i="23"/>
  <c r="AR892" i="23" s="1"/>
  <c r="AM892" i="23"/>
  <c r="AP892" i="23" s="1"/>
  <c r="AF892" i="23"/>
  <c r="AJ892" i="23" s="1"/>
  <c r="Y892" i="23"/>
  <c r="BZ891" i="23"/>
  <c r="BX891" i="23"/>
  <c r="BS891" i="23"/>
  <c r="BQ891" i="23"/>
  <c r="BL891" i="23"/>
  <c r="BK891" i="23"/>
  <c r="BJ891" i="23"/>
  <c r="BE891" i="23"/>
  <c r="BC891" i="23"/>
  <c r="AT891" i="23"/>
  <c r="AW891" i="23" s="1"/>
  <c r="AM891" i="23"/>
  <c r="AQ891" i="23" s="1"/>
  <c r="AF891" i="23"/>
  <c r="Y891" i="23"/>
  <c r="BZ890" i="23"/>
  <c r="BX890" i="23"/>
  <c r="BS890" i="23"/>
  <c r="BQ890" i="23"/>
  <c r="BL890" i="23"/>
  <c r="BK890" i="23"/>
  <c r="BJ890" i="23"/>
  <c r="BE890" i="23"/>
  <c r="BC890" i="23"/>
  <c r="AT890" i="23"/>
  <c r="AX890" i="23" s="1"/>
  <c r="AM890" i="23"/>
  <c r="AJ890" i="23"/>
  <c r="AK890" i="23" s="1"/>
  <c r="AF890" i="23"/>
  <c r="AI890" i="23" s="1"/>
  <c r="Y890" i="23"/>
  <c r="AB890" i="23" s="1"/>
  <c r="BZ889" i="23"/>
  <c r="BX889" i="23"/>
  <c r="BS889" i="23"/>
  <c r="BQ889" i="23"/>
  <c r="BL889" i="23"/>
  <c r="BK889" i="23"/>
  <c r="BJ889" i="23"/>
  <c r="BE889" i="23"/>
  <c r="BC889" i="23"/>
  <c r="AT889" i="23"/>
  <c r="AW889" i="23" s="1"/>
  <c r="AP889" i="23"/>
  <c r="AM889" i="23"/>
  <c r="AQ889" i="23" s="1"/>
  <c r="AF889" i="23"/>
  <c r="Y889" i="23"/>
  <c r="AB889" i="23" s="1"/>
  <c r="BZ888" i="23"/>
  <c r="BX888" i="23"/>
  <c r="BS888" i="23"/>
  <c r="BR888" i="23"/>
  <c r="BQ888" i="23"/>
  <c r="BL888" i="23"/>
  <c r="BK888" i="23"/>
  <c r="BJ888" i="23"/>
  <c r="BE888" i="23"/>
  <c r="BC888" i="23"/>
  <c r="AW888" i="23"/>
  <c r="AT888" i="23"/>
  <c r="AX888" i="23" s="1"/>
  <c r="AM888" i="23"/>
  <c r="AP888" i="23" s="1"/>
  <c r="AF888" i="23"/>
  <c r="Y888" i="23"/>
  <c r="BZ887" i="23"/>
  <c r="BX887" i="23"/>
  <c r="BS887" i="23"/>
  <c r="BQ887" i="23"/>
  <c r="BL887" i="23"/>
  <c r="BK887" i="23"/>
  <c r="BJ887" i="23"/>
  <c r="BE887" i="23"/>
  <c r="BC887" i="23"/>
  <c r="AT887" i="23"/>
  <c r="AM887" i="23"/>
  <c r="AF887" i="23"/>
  <c r="AC887" i="23"/>
  <c r="Y887" i="23"/>
  <c r="AB887" i="23" s="1"/>
  <c r="BZ886" i="23"/>
  <c r="BX886" i="23"/>
  <c r="BS886" i="23"/>
  <c r="BR886" i="23"/>
  <c r="BQ886" i="23"/>
  <c r="BL886" i="23"/>
  <c r="BK886" i="23"/>
  <c r="BJ886" i="23"/>
  <c r="BE886" i="23"/>
  <c r="BC886" i="23"/>
  <c r="AT886" i="23"/>
  <c r="AM886" i="23"/>
  <c r="AP886" i="23" s="1"/>
  <c r="AF886" i="23"/>
  <c r="AI886" i="23" s="1"/>
  <c r="Y886" i="23"/>
  <c r="BZ885" i="23"/>
  <c r="BX885" i="23"/>
  <c r="BS885" i="23"/>
  <c r="BR885" i="23"/>
  <c r="BT885" i="23" s="1"/>
  <c r="BQ885" i="23"/>
  <c r="BL885" i="23"/>
  <c r="BK885" i="23"/>
  <c r="BJ885" i="23"/>
  <c r="BE885" i="23"/>
  <c r="BC885" i="23"/>
  <c r="AX885" i="23"/>
  <c r="AY885" i="23" s="1"/>
  <c r="AT885" i="23"/>
  <c r="AW885" i="23" s="1"/>
  <c r="AM885" i="23"/>
  <c r="AP885" i="23" s="1"/>
  <c r="AF885" i="23"/>
  <c r="AI885" i="23" s="1"/>
  <c r="AC885" i="23"/>
  <c r="Y885" i="23"/>
  <c r="AB885" i="23" s="1"/>
  <c r="BZ884" i="23"/>
  <c r="BX884" i="23"/>
  <c r="BS884" i="23"/>
  <c r="BQ884" i="23"/>
  <c r="BL884" i="23"/>
  <c r="BK884" i="23"/>
  <c r="BJ884" i="23"/>
  <c r="BE884" i="23"/>
  <c r="BC884" i="23"/>
  <c r="AT884" i="23"/>
  <c r="AW884" i="23" s="1"/>
  <c r="AQ884" i="23"/>
  <c r="AM884" i="23"/>
  <c r="AP884" i="23" s="1"/>
  <c r="AF884" i="23"/>
  <c r="AI884" i="23" s="1"/>
  <c r="Y884" i="23"/>
  <c r="AB884" i="23" s="1"/>
  <c r="BZ883" i="23"/>
  <c r="BX883" i="23"/>
  <c r="BS883" i="23"/>
  <c r="BQ883" i="23"/>
  <c r="BL883" i="23"/>
  <c r="BK883" i="23"/>
  <c r="BJ883" i="23"/>
  <c r="BE883" i="23"/>
  <c r="BC883" i="23"/>
  <c r="AT883" i="23"/>
  <c r="AM883" i="23"/>
  <c r="AP883" i="23" s="1"/>
  <c r="AF883" i="23"/>
  <c r="Y883" i="23"/>
  <c r="BZ882" i="23"/>
  <c r="BX882" i="23"/>
  <c r="BS882" i="23"/>
  <c r="BQ882" i="23"/>
  <c r="BL882" i="23"/>
  <c r="BK882" i="23"/>
  <c r="BJ882" i="23"/>
  <c r="BE882" i="23"/>
  <c r="BC882" i="23"/>
  <c r="AT882" i="23"/>
  <c r="AM882" i="23"/>
  <c r="AP882" i="23" s="1"/>
  <c r="AF882" i="23"/>
  <c r="AI882" i="23" s="1"/>
  <c r="Y882" i="23"/>
  <c r="AB882" i="23" s="1"/>
  <c r="BZ881" i="23"/>
  <c r="BX881" i="23"/>
  <c r="BS881" i="23"/>
  <c r="BQ881" i="23"/>
  <c r="BL881" i="23"/>
  <c r="BJ881" i="23"/>
  <c r="BE881" i="23"/>
  <c r="BC881" i="23"/>
  <c r="AT881" i="23"/>
  <c r="AM881" i="23"/>
  <c r="AP881" i="23" s="1"/>
  <c r="AF881" i="23"/>
  <c r="AI881" i="23" s="1"/>
  <c r="Y881" i="23"/>
  <c r="S881" i="23"/>
  <c r="N881" i="23"/>
  <c r="I881" i="23"/>
  <c r="BK881" i="23" s="1"/>
  <c r="D881" i="23"/>
  <c r="BW871" i="23"/>
  <c r="BY857" i="23" s="1"/>
  <c r="CA857" i="23" s="1"/>
  <c r="BP871" i="23"/>
  <c r="BR868" i="23" s="1"/>
  <c r="BI871" i="23"/>
  <c r="BK861" i="23" s="1"/>
  <c r="BB871" i="23"/>
  <c r="BZ870" i="23"/>
  <c r="BX870" i="23"/>
  <c r="BS870" i="23"/>
  <c r="BQ870" i="23"/>
  <c r="BL870" i="23"/>
  <c r="BK870" i="23"/>
  <c r="BJ870" i="23"/>
  <c r="BE870" i="23"/>
  <c r="BC870" i="23"/>
  <c r="AT870" i="23"/>
  <c r="AM870" i="23"/>
  <c r="AF870" i="23"/>
  <c r="AI870" i="23" s="1"/>
  <c r="Y870" i="23"/>
  <c r="BZ869" i="23"/>
  <c r="BX869" i="23"/>
  <c r="BS869" i="23"/>
  <c r="BQ869" i="23"/>
  <c r="BL869" i="23"/>
  <c r="BJ869" i="23"/>
  <c r="BE869" i="23"/>
  <c r="BC869" i="23"/>
  <c r="AT869" i="23"/>
  <c r="AM869" i="23"/>
  <c r="AF869" i="23"/>
  <c r="AI869" i="23" s="1"/>
  <c r="Y869" i="23"/>
  <c r="BZ868" i="23"/>
  <c r="BX868" i="23"/>
  <c r="BS868" i="23"/>
  <c r="BQ868" i="23"/>
  <c r="BL868" i="23"/>
  <c r="BK868" i="23"/>
  <c r="BJ868" i="23"/>
  <c r="BE868" i="23"/>
  <c r="BC868" i="23"/>
  <c r="AT868" i="23"/>
  <c r="AW868" i="23" s="1"/>
  <c r="AM868" i="23"/>
  <c r="AF868" i="23"/>
  <c r="AI868" i="23" s="1"/>
  <c r="Y868" i="23"/>
  <c r="AB868" i="23" s="1"/>
  <c r="BZ867" i="23"/>
  <c r="BX867" i="23"/>
  <c r="BS867" i="23"/>
  <c r="BR867" i="23"/>
  <c r="BQ867" i="23"/>
  <c r="BL867" i="23"/>
  <c r="BK867" i="23"/>
  <c r="BJ867" i="23"/>
  <c r="BE867" i="23"/>
  <c r="BC867" i="23"/>
  <c r="AT867" i="23"/>
  <c r="AW867" i="23" s="1"/>
  <c r="AM867" i="23"/>
  <c r="AF867" i="23"/>
  <c r="AI867" i="23" s="1"/>
  <c r="Y867" i="23"/>
  <c r="BZ866" i="23"/>
  <c r="BX866" i="23"/>
  <c r="BS866" i="23"/>
  <c r="BR866" i="23"/>
  <c r="BQ866" i="23"/>
  <c r="BL866" i="23"/>
  <c r="BJ866" i="23"/>
  <c r="BE866" i="23"/>
  <c r="BC866" i="23"/>
  <c r="AT866" i="23"/>
  <c r="AW866" i="23" s="1"/>
  <c r="AM866" i="23"/>
  <c r="AP866" i="23" s="1"/>
  <c r="AF866" i="23"/>
  <c r="AI866" i="23" s="1"/>
  <c r="Y866" i="23"/>
  <c r="BZ865" i="23"/>
  <c r="BX865" i="23"/>
  <c r="BS865" i="23"/>
  <c r="BQ865" i="23"/>
  <c r="BL865" i="23"/>
  <c r="BK865" i="23"/>
  <c r="BJ865" i="23"/>
  <c r="BE865" i="23"/>
  <c r="BC865" i="23"/>
  <c r="AT865" i="23"/>
  <c r="AM865" i="23"/>
  <c r="AF865" i="23"/>
  <c r="AI865" i="23" s="1"/>
  <c r="Y865" i="23"/>
  <c r="BZ864" i="23"/>
  <c r="BX864" i="23"/>
  <c r="BS864" i="23"/>
  <c r="BR864" i="23"/>
  <c r="BQ864" i="23"/>
  <c r="BL864" i="23"/>
  <c r="BK864" i="23"/>
  <c r="BJ864" i="23"/>
  <c r="BE864" i="23"/>
  <c r="BC864" i="23"/>
  <c r="AT864" i="23"/>
  <c r="AW864" i="23" s="1"/>
  <c r="AM864" i="23"/>
  <c r="AF864" i="23"/>
  <c r="Y864" i="23"/>
  <c r="AB864" i="23" s="1"/>
  <c r="BZ863" i="23"/>
  <c r="BX863" i="23"/>
  <c r="BS863" i="23"/>
  <c r="BR863" i="23"/>
  <c r="BQ863" i="23"/>
  <c r="BL863" i="23"/>
  <c r="BJ863" i="23"/>
  <c r="BE863" i="23"/>
  <c r="BC863" i="23"/>
  <c r="AT863" i="23"/>
  <c r="AW863" i="23" s="1"/>
  <c r="AM863" i="23"/>
  <c r="AF863" i="23"/>
  <c r="AI863" i="23" s="1"/>
  <c r="Y863" i="23"/>
  <c r="AB863" i="23" s="1"/>
  <c r="BZ862" i="23"/>
  <c r="BX862" i="23"/>
  <c r="BS862" i="23"/>
  <c r="BR862" i="23"/>
  <c r="BT862" i="23" s="1"/>
  <c r="BQ862" i="23"/>
  <c r="BL862" i="23"/>
  <c r="BJ862" i="23"/>
  <c r="BE862" i="23"/>
  <c r="BC862" i="23"/>
  <c r="AT862" i="23"/>
  <c r="AM862" i="23"/>
  <c r="AF862" i="23"/>
  <c r="Y862" i="23"/>
  <c r="AB862" i="23" s="1"/>
  <c r="BZ861" i="23"/>
  <c r="BX861" i="23"/>
  <c r="BS861" i="23"/>
  <c r="BR861" i="23"/>
  <c r="BQ861" i="23"/>
  <c r="BL861" i="23"/>
  <c r="BJ861" i="23"/>
  <c r="BE861" i="23"/>
  <c r="BC861" i="23"/>
  <c r="AT861" i="23"/>
  <c r="AM861" i="23"/>
  <c r="AF861" i="23"/>
  <c r="Y861" i="23"/>
  <c r="AB861" i="23" s="1"/>
  <c r="BZ860" i="23"/>
  <c r="BX860" i="23"/>
  <c r="BS860" i="23"/>
  <c r="BR860" i="23"/>
  <c r="BQ860" i="23"/>
  <c r="BL860" i="23"/>
  <c r="BK860" i="23"/>
  <c r="BJ860" i="23"/>
  <c r="BE860" i="23"/>
  <c r="BC860" i="23"/>
  <c r="AT860" i="23"/>
  <c r="AQ860" i="23"/>
  <c r="AM860" i="23"/>
  <c r="AP860" i="23" s="1"/>
  <c r="AF860" i="23"/>
  <c r="AI860" i="23" s="1"/>
  <c r="Y860" i="23"/>
  <c r="BZ859" i="23"/>
  <c r="BX859" i="23"/>
  <c r="BS859" i="23"/>
  <c r="BR859" i="23"/>
  <c r="BQ859" i="23"/>
  <c r="BL859" i="23"/>
  <c r="BJ859" i="23"/>
  <c r="BE859" i="23"/>
  <c r="BC859" i="23"/>
  <c r="AT859" i="23"/>
  <c r="AM859" i="23"/>
  <c r="AF859" i="23"/>
  <c r="AI859" i="23" s="1"/>
  <c r="Y859" i="23"/>
  <c r="AB859" i="23" s="1"/>
  <c r="BZ858" i="23"/>
  <c r="BX858" i="23"/>
  <c r="BS858" i="23"/>
  <c r="BR858" i="23"/>
  <c r="BQ858" i="23"/>
  <c r="BL858" i="23"/>
  <c r="BJ858" i="23"/>
  <c r="BE858" i="23"/>
  <c r="BC858" i="23"/>
  <c r="AT858" i="23"/>
  <c r="AW858" i="23" s="1"/>
  <c r="AM858" i="23"/>
  <c r="AP858" i="23" s="1"/>
  <c r="AJ858" i="23"/>
  <c r="AF858" i="23"/>
  <c r="AI858" i="23" s="1"/>
  <c r="Y858" i="23"/>
  <c r="BZ857" i="23"/>
  <c r="BX857" i="23"/>
  <c r="BS857" i="23"/>
  <c r="BR857" i="23"/>
  <c r="BQ857" i="23"/>
  <c r="BL857" i="23"/>
  <c r="BK857" i="23"/>
  <c r="BJ857" i="23"/>
  <c r="BE857" i="23"/>
  <c r="BC857" i="23"/>
  <c r="AT857" i="23"/>
  <c r="AM857" i="23"/>
  <c r="AP857" i="23" s="1"/>
  <c r="AF857" i="23"/>
  <c r="Y857" i="23"/>
  <c r="AB857" i="23" s="1"/>
  <c r="BZ856" i="23"/>
  <c r="BX856" i="23"/>
  <c r="BS856" i="23"/>
  <c r="BR856" i="23"/>
  <c r="BQ856" i="23"/>
  <c r="BL856" i="23"/>
  <c r="BK856" i="23"/>
  <c r="BJ856" i="23"/>
  <c r="BE856" i="23"/>
  <c r="BC856" i="23"/>
  <c r="AT856" i="23"/>
  <c r="AW856" i="23" s="1"/>
  <c r="AM856" i="23"/>
  <c r="AP856" i="23" s="1"/>
  <c r="AF856" i="23"/>
  <c r="AI856" i="23" s="1"/>
  <c r="Y856" i="23"/>
  <c r="AB856" i="23" s="1"/>
  <c r="BZ855" i="23"/>
  <c r="BY855" i="23"/>
  <c r="BX855" i="23"/>
  <c r="BS855" i="23"/>
  <c r="BR855" i="23"/>
  <c r="BT855" i="23" s="1"/>
  <c r="BU855" i="23" s="1"/>
  <c r="BQ855" i="23"/>
  <c r="BL855" i="23"/>
  <c r="BJ855" i="23"/>
  <c r="BE855" i="23"/>
  <c r="BC855" i="23"/>
  <c r="AT855" i="23"/>
  <c r="AM855" i="23"/>
  <c r="AP855" i="23" s="1"/>
  <c r="AF855" i="23"/>
  <c r="AI855" i="23" s="1"/>
  <c r="Y855" i="23"/>
  <c r="AB855" i="23" s="1"/>
  <c r="N855" i="23"/>
  <c r="I855" i="23"/>
  <c r="BK855" i="23" s="1"/>
  <c r="D855" i="23"/>
  <c r="BW845" i="23"/>
  <c r="BP845" i="23"/>
  <c r="BR833" i="23" s="1"/>
  <c r="BI845" i="23"/>
  <c r="BK844" i="23" s="1"/>
  <c r="BB845" i="23"/>
  <c r="BZ844" i="23"/>
  <c r="BX844" i="23"/>
  <c r="BS844" i="23"/>
  <c r="BR844" i="23"/>
  <c r="BQ844" i="23"/>
  <c r="BL844" i="23"/>
  <c r="BJ844" i="23"/>
  <c r="BE844" i="23"/>
  <c r="BC844" i="23"/>
  <c r="AT844" i="23"/>
  <c r="AM844" i="23"/>
  <c r="AQ844" i="23" s="1"/>
  <c r="AF844" i="23"/>
  <c r="Y844" i="23"/>
  <c r="AB844" i="23" s="1"/>
  <c r="BZ843" i="23"/>
  <c r="BX843" i="23"/>
  <c r="BS843" i="23"/>
  <c r="BQ843" i="23"/>
  <c r="BL843" i="23"/>
  <c r="BK843" i="23"/>
  <c r="BJ843" i="23"/>
  <c r="BE843" i="23"/>
  <c r="BC843" i="23"/>
  <c r="AX843" i="23"/>
  <c r="AW843" i="23"/>
  <c r="AT843" i="23"/>
  <c r="AM843" i="23"/>
  <c r="AQ843" i="23" s="1"/>
  <c r="AF843" i="23"/>
  <c r="Y843" i="23"/>
  <c r="AB843" i="23" s="1"/>
  <c r="BZ842" i="23"/>
  <c r="BX842" i="23"/>
  <c r="BS842" i="23"/>
  <c r="BR842" i="23"/>
  <c r="BQ842" i="23"/>
  <c r="BL842" i="23"/>
  <c r="BK842" i="23"/>
  <c r="BJ842" i="23"/>
  <c r="BE842" i="23"/>
  <c r="BC842" i="23"/>
  <c r="AT842" i="23"/>
  <c r="AX842" i="23" s="1"/>
  <c r="AM842" i="23"/>
  <c r="AF842" i="23"/>
  <c r="Y842" i="23"/>
  <c r="AC842" i="23" s="1"/>
  <c r="BZ841" i="23"/>
  <c r="BX841" i="23"/>
  <c r="BS841" i="23"/>
  <c r="BQ841" i="23"/>
  <c r="BL841" i="23"/>
  <c r="BK841" i="23"/>
  <c r="BM841" i="23" s="1"/>
  <c r="BJ841" i="23"/>
  <c r="BE841" i="23"/>
  <c r="BC841" i="23"/>
  <c r="AT841" i="23"/>
  <c r="AX841" i="23" s="1"/>
  <c r="AP841" i="23"/>
  <c r="AM841" i="23"/>
  <c r="AQ841" i="23" s="1"/>
  <c r="AF841" i="23"/>
  <c r="AJ841" i="23" s="1"/>
  <c r="Y841" i="23"/>
  <c r="AC841" i="23" s="1"/>
  <c r="BZ840" i="23"/>
  <c r="BX840" i="23"/>
  <c r="BS840" i="23"/>
  <c r="BR840" i="23"/>
  <c r="BT840" i="23" s="1"/>
  <c r="BQ840" i="23"/>
  <c r="BL840" i="23"/>
  <c r="BJ840" i="23"/>
  <c r="BE840" i="23"/>
  <c r="BC840" i="23"/>
  <c r="AT840" i="23"/>
  <c r="AX840" i="23" s="1"/>
  <c r="AM840" i="23"/>
  <c r="AF840" i="23"/>
  <c r="Y840" i="23"/>
  <c r="BZ839" i="23"/>
  <c r="BX839" i="23"/>
  <c r="BS839" i="23"/>
  <c r="BR839" i="23"/>
  <c r="BQ839" i="23"/>
  <c r="BL839" i="23"/>
  <c r="BJ839" i="23"/>
  <c r="BE839" i="23"/>
  <c r="BD839" i="23"/>
  <c r="BC839" i="23"/>
  <c r="AT839" i="23"/>
  <c r="AM839" i="23"/>
  <c r="AQ839" i="23" s="1"/>
  <c r="AF839" i="23"/>
  <c r="AB839" i="23"/>
  <c r="Y839" i="23"/>
  <c r="AC839" i="23" s="1"/>
  <c r="BZ838" i="23"/>
  <c r="BX838" i="23"/>
  <c r="BS838" i="23"/>
  <c r="BQ838" i="23"/>
  <c r="BL838" i="23"/>
  <c r="BK838" i="23"/>
  <c r="BJ838" i="23"/>
  <c r="BE838" i="23"/>
  <c r="BC838" i="23"/>
  <c r="AW838" i="23"/>
  <c r="AT838" i="23"/>
  <c r="AX838" i="23" s="1"/>
  <c r="AM838" i="23"/>
  <c r="AQ838" i="23" s="1"/>
  <c r="AF838" i="23"/>
  <c r="AB838" i="23"/>
  <c r="Y838" i="23"/>
  <c r="AC838" i="23" s="1"/>
  <c r="BZ837" i="23"/>
  <c r="BX837" i="23"/>
  <c r="BS837" i="23"/>
  <c r="BR837" i="23"/>
  <c r="BT837" i="23" s="1"/>
  <c r="BQ837" i="23"/>
  <c r="BL837" i="23"/>
  <c r="BK837" i="23"/>
  <c r="BJ837" i="23"/>
  <c r="BE837" i="23"/>
  <c r="BC837" i="23"/>
  <c r="AT837" i="23"/>
  <c r="AM837" i="23"/>
  <c r="AQ837" i="23" s="1"/>
  <c r="AJ837" i="23"/>
  <c r="AF837" i="23"/>
  <c r="AI837" i="23" s="1"/>
  <c r="Y837" i="23"/>
  <c r="BZ836" i="23"/>
  <c r="BX836" i="23"/>
  <c r="BS836" i="23"/>
  <c r="BQ836" i="23"/>
  <c r="BL836" i="23"/>
  <c r="BK836" i="23"/>
  <c r="BJ836" i="23"/>
  <c r="BE836" i="23"/>
  <c r="BC836" i="23"/>
  <c r="AT836" i="23"/>
  <c r="AX836" i="23" s="1"/>
  <c r="AM836" i="23"/>
  <c r="AQ836" i="23" s="1"/>
  <c r="AI836" i="23"/>
  <c r="AK836" i="23" s="1"/>
  <c r="AF836" i="23"/>
  <c r="AJ836" i="23" s="1"/>
  <c r="AB836" i="23"/>
  <c r="Y836" i="23"/>
  <c r="AC836" i="23" s="1"/>
  <c r="BZ835" i="23"/>
  <c r="BX835" i="23"/>
  <c r="BS835" i="23"/>
  <c r="BQ835" i="23"/>
  <c r="BL835" i="23"/>
  <c r="BJ835" i="23"/>
  <c r="BE835" i="23"/>
  <c r="BC835" i="23"/>
  <c r="AT835" i="23"/>
  <c r="AM835" i="23"/>
  <c r="AQ835" i="23" s="1"/>
  <c r="AF835" i="23"/>
  <c r="AJ835" i="23" s="1"/>
  <c r="Y835" i="23"/>
  <c r="BZ834" i="23"/>
  <c r="BX834" i="23"/>
  <c r="BS834" i="23"/>
  <c r="BR834" i="23"/>
  <c r="BQ834" i="23"/>
  <c r="BL834" i="23"/>
  <c r="BK834" i="23"/>
  <c r="BJ834" i="23"/>
  <c r="BE834" i="23"/>
  <c r="BC834" i="23"/>
  <c r="AT834" i="23"/>
  <c r="AM834" i="23"/>
  <c r="AF834" i="23"/>
  <c r="AJ834" i="23" s="1"/>
  <c r="Y834" i="23"/>
  <c r="BZ833" i="23"/>
  <c r="BX833" i="23"/>
  <c r="BS833" i="23"/>
  <c r="BQ833" i="23"/>
  <c r="BL833" i="23"/>
  <c r="BK833" i="23"/>
  <c r="BJ833" i="23"/>
  <c r="BE833" i="23"/>
  <c r="BC833" i="23"/>
  <c r="AT833" i="23"/>
  <c r="AP833" i="23"/>
  <c r="AR833" i="23" s="1"/>
  <c r="AM833" i="23"/>
  <c r="AQ833" i="23" s="1"/>
  <c r="AF833" i="23"/>
  <c r="AJ833" i="23" s="1"/>
  <c r="Y833" i="23"/>
  <c r="BZ832" i="23"/>
  <c r="BX832" i="23"/>
  <c r="BS832" i="23"/>
  <c r="BR832" i="23"/>
  <c r="BT832" i="23" s="1"/>
  <c r="BQ832" i="23"/>
  <c r="BL832" i="23"/>
  <c r="BK832" i="23"/>
  <c r="BJ832" i="23"/>
  <c r="BE832" i="23"/>
  <c r="BC832" i="23"/>
  <c r="AW832" i="23"/>
  <c r="AT832" i="23"/>
  <c r="AX832" i="23" s="1"/>
  <c r="AM832" i="23"/>
  <c r="AF832" i="23"/>
  <c r="AJ832" i="23" s="1"/>
  <c r="Y832" i="23"/>
  <c r="BZ831" i="23"/>
  <c r="BX831" i="23"/>
  <c r="BS831" i="23"/>
  <c r="BR831" i="23"/>
  <c r="BT831" i="23" s="1"/>
  <c r="BQ831" i="23"/>
  <c r="BL831" i="23"/>
  <c r="BJ831" i="23"/>
  <c r="BE831" i="23"/>
  <c r="BC831" i="23"/>
  <c r="AT831" i="23"/>
  <c r="AX831" i="23" s="1"/>
  <c r="AM831" i="23"/>
  <c r="AQ831" i="23" s="1"/>
  <c r="AI831" i="23"/>
  <c r="AF831" i="23"/>
  <c r="AJ831" i="23" s="1"/>
  <c r="Y831" i="23"/>
  <c r="AC831" i="23" s="1"/>
  <c r="BZ830" i="23"/>
  <c r="BX830" i="23"/>
  <c r="BS830" i="23"/>
  <c r="BR830" i="23"/>
  <c r="BQ830" i="23"/>
  <c r="BL830" i="23"/>
  <c r="BK830" i="23"/>
  <c r="BJ830" i="23"/>
  <c r="BE830" i="23"/>
  <c r="BD830" i="23"/>
  <c r="BC830" i="23"/>
  <c r="AT830" i="23"/>
  <c r="AX830" i="23" s="1"/>
  <c r="AM830" i="23"/>
  <c r="AQ830" i="23" s="1"/>
  <c r="AF830" i="23"/>
  <c r="Y830" i="23"/>
  <c r="BZ829" i="23"/>
  <c r="BX829" i="23"/>
  <c r="BS829" i="23"/>
  <c r="BQ829" i="23"/>
  <c r="BL829" i="23"/>
  <c r="BJ829" i="23"/>
  <c r="BE829" i="23"/>
  <c r="BC829" i="23"/>
  <c r="AT829" i="23"/>
  <c r="AM829" i="23"/>
  <c r="AQ829" i="23" s="1"/>
  <c r="AF829" i="23"/>
  <c r="AJ829" i="23" s="1"/>
  <c r="Y829" i="23"/>
  <c r="S829" i="23"/>
  <c r="N829" i="23"/>
  <c r="BR829" i="23" s="1"/>
  <c r="I829" i="23"/>
  <c r="BK829" i="23" s="1"/>
  <c r="BM829" i="23" s="1"/>
  <c r="D829" i="23"/>
  <c r="BD829" i="23" s="1"/>
  <c r="BW819" i="23"/>
  <c r="BP819" i="23"/>
  <c r="BI819" i="23"/>
  <c r="BK815" i="23" s="1"/>
  <c r="BB819" i="23"/>
  <c r="BD818" i="23" s="1"/>
  <c r="BZ818" i="23"/>
  <c r="BY818" i="23"/>
  <c r="BX818" i="23"/>
  <c r="BS818" i="23"/>
  <c r="BQ818" i="23"/>
  <c r="BL818" i="23"/>
  <c r="BJ818" i="23"/>
  <c r="BE818" i="23"/>
  <c r="BC818" i="23"/>
  <c r="AT818" i="23"/>
  <c r="AX818" i="23" s="1"/>
  <c r="AP818" i="23"/>
  <c r="AM818" i="23"/>
  <c r="AQ818" i="23" s="1"/>
  <c r="AF818" i="23"/>
  <c r="AJ818" i="23" s="1"/>
  <c r="Y818" i="23"/>
  <c r="BZ817" i="23"/>
  <c r="BY817" i="23"/>
  <c r="BX817" i="23"/>
  <c r="BS817" i="23"/>
  <c r="BQ817" i="23"/>
  <c r="BL817" i="23"/>
  <c r="BJ817" i="23"/>
  <c r="BE817" i="23"/>
  <c r="BC817" i="23"/>
  <c r="AT817" i="23"/>
  <c r="AM817" i="23"/>
  <c r="AQ817" i="23" s="1"/>
  <c r="AF817" i="23"/>
  <c r="AJ817" i="23" s="1"/>
  <c r="Y817" i="23"/>
  <c r="AC817" i="23" s="1"/>
  <c r="BZ816" i="23"/>
  <c r="BY816" i="23"/>
  <c r="BX816" i="23"/>
  <c r="BS816" i="23"/>
  <c r="BQ816" i="23"/>
  <c r="BL816" i="23"/>
  <c r="BJ816" i="23"/>
  <c r="BE816" i="23"/>
  <c r="BD816" i="23"/>
  <c r="BC816" i="23"/>
  <c r="AT816" i="23"/>
  <c r="AX816" i="23" s="1"/>
  <c r="AM816" i="23"/>
  <c r="AQ816" i="23" s="1"/>
  <c r="AF816" i="23"/>
  <c r="AJ816" i="23" s="1"/>
  <c r="Y816" i="23"/>
  <c r="BZ815" i="23"/>
  <c r="BY815" i="23"/>
  <c r="BX815" i="23"/>
  <c r="BS815" i="23"/>
  <c r="BR815" i="23"/>
  <c r="BQ815" i="23"/>
  <c r="BL815" i="23"/>
  <c r="BJ815" i="23"/>
  <c r="BE815" i="23"/>
  <c r="BC815" i="23"/>
  <c r="AT815" i="23"/>
  <c r="AM815" i="23"/>
  <c r="AQ815" i="23" s="1"/>
  <c r="AF815" i="23"/>
  <c r="AJ815" i="23" s="1"/>
  <c r="Y815" i="23"/>
  <c r="AC815" i="23" s="1"/>
  <c r="BZ814" i="23"/>
  <c r="BY814" i="23"/>
  <c r="BX814" i="23"/>
  <c r="BS814" i="23"/>
  <c r="BQ814" i="23"/>
  <c r="BL814" i="23"/>
  <c r="BJ814" i="23"/>
  <c r="BE814" i="23"/>
  <c r="BC814" i="23"/>
  <c r="AT814" i="23"/>
  <c r="AX814" i="23" s="1"/>
  <c r="AM814" i="23"/>
  <c r="AQ814" i="23" s="1"/>
  <c r="AF814" i="23"/>
  <c r="AJ814" i="23" s="1"/>
  <c r="Y814" i="23"/>
  <c r="BZ813" i="23"/>
  <c r="BY813" i="23"/>
  <c r="BX813" i="23"/>
  <c r="BS813" i="23"/>
  <c r="BR813" i="23"/>
  <c r="BT813" i="23" s="1"/>
  <c r="BQ813" i="23"/>
  <c r="BL813" i="23"/>
  <c r="BJ813" i="23"/>
  <c r="BE813" i="23"/>
  <c r="BC813" i="23"/>
  <c r="AW813" i="23"/>
  <c r="AT813" i="23"/>
  <c r="AX813" i="23" s="1"/>
  <c r="AM813" i="23"/>
  <c r="AQ813" i="23" s="1"/>
  <c r="AJ813" i="23"/>
  <c r="AI813" i="23"/>
  <c r="AF813" i="23"/>
  <c r="Y813" i="23"/>
  <c r="AC813" i="23" s="1"/>
  <c r="BZ812" i="23"/>
  <c r="BY812" i="23"/>
  <c r="BX812" i="23"/>
  <c r="BS812" i="23"/>
  <c r="BQ812" i="23"/>
  <c r="BL812" i="23"/>
  <c r="BJ812" i="23"/>
  <c r="BE812" i="23"/>
  <c r="BC812" i="23"/>
  <c r="AT812" i="23"/>
  <c r="AX812" i="23" s="1"/>
  <c r="AM812" i="23"/>
  <c r="AP812" i="23" s="1"/>
  <c r="AF812" i="23"/>
  <c r="AJ812" i="23" s="1"/>
  <c r="Y812" i="23"/>
  <c r="AC812" i="23" s="1"/>
  <c r="BZ811" i="23"/>
  <c r="BY811" i="23"/>
  <c r="BX811" i="23"/>
  <c r="BS811" i="23"/>
  <c r="BQ811" i="23"/>
  <c r="BL811" i="23"/>
  <c r="BJ811" i="23"/>
  <c r="BE811" i="23"/>
  <c r="BC811" i="23"/>
  <c r="AT811" i="23"/>
  <c r="AX811" i="23" s="1"/>
  <c r="AM811" i="23"/>
  <c r="AQ811" i="23" s="1"/>
  <c r="AF811" i="23"/>
  <c r="Y811" i="23"/>
  <c r="AC811" i="23" s="1"/>
  <c r="BZ810" i="23"/>
  <c r="BY810" i="23"/>
  <c r="CA810" i="23" s="1"/>
  <c r="BX810" i="23"/>
  <c r="BS810" i="23"/>
  <c r="BQ810" i="23"/>
  <c r="BL810" i="23"/>
  <c r="BJ810" i="23"/>
  <c r="BE810" i="23"/>
  <c r="BC810" i="23"/>
  <c r="AT810" i="23"/>
  <c r="AX810" i="23" s="1"/>
  <c r="AP810" i="23"/>
  <c r="AM810" i="23"/>
  <c r="AQ810" i="23" s="1"/>
  <c r="AF810" i="23"/>
  <c r="AJ810" i="23" s="1"/>
  <c r="Y810" i="23"/>
  <c r="AC810" i="23" s="1"/>
  <c r="BZ809" i="23"/>
  <c r="BY809" i="23"/>
  <c r="BX809" i="23"/>
  <c r="BS809" i="23"/>
  <c r="BR809" i="23"/>
  <c r="BQ809" i="23"/>
  <c r="BL809" i="23"/>
  <c r="BJ809" i="23"/>
  <c r="BE809" i="23"/>
  <c r="BC809" i="23"/>
  <c r="AT809" i="23"/>
  <c r="AX809" i="23" s="1"/>
  <c r="AM809" i="23"/>
  <c r="AQ809" i="23" s="1"/>
  <c r="AF809" i="23"/>
  <c r="Y809" i="23"/>
  <c r="AC809" i="23" s="1"/>
  <c r="BZ808" i="23"/>
  <c r="BY808" i="23"/>
  <c r="BX808" i="23"/>
  <c r="BS808" i="23"/>
  <c r="BQ808" i="23"/>
  <c r="BL808" i="23"/>
  <c r="BJ808" i="23"/>
  <c r="BE808" i="23"/>
  <c r="BC808" i="23"/>
  <c r="AT808" i="23"/>
  <c r="AX808" i="23" s="1"/>
  <c r="AM808" i="23"/>
  <c r="AF808" i="23"/>
  <c r="AJ808" i="23" s="1"/>
  <c r="Y808" i="23"/>
  <c r="AC808" i="23" s="1"/>
  <c r="BZ807" i="23"/>
  <c r="BY807" i="23"/>
  <c r="BX807" i="23"/>
  <c r="BS807" i="23"/>
  <c r="BQ807" i="23"/>
  <c r="BL807" i="23"/>
  <c r="BK807" i="23"/>
  <c r="BM807" i="23" s="1"/>
  <c r="BJ807" i="23"/>
  <c r="BE807" i="23"/>
  <c r="BC807" i="23"/>
  <c r="AW807" i="23"/>
  <c r="AT807" i="23"/>
  <c r="AX807" i="23" s="1"/>
  <c r="AM807" i="23"/>
  <c r="AQ807" i="23" s="1"/>
  <c r="AF807" i="23"/>
  <c r="AJ807" i="23" s="1"/>
  <c r="Y807" i="23"/>
  <c r="AC807" i="23" s="1"/>
  <c r="BZ806" i="23"/>
  <c r="BY806" i="23"/>
  <c r="BX806" i="23"/>
  <c r="BS806" i="23"/>
  <c r="BR806" i="23"/>
  <c r="BT806" i="23" s="1"/>
  <c r="BQ806" i="23"/>
  <c r="BL806" i="23"/>
  <c r="BJ806" i="23"/>
  <c r="BE806" i="23"/>
  <c r="BC806" i="23"/>
  <c r="AT806" i="23"/>
  <c r="AX806" i="23" s="1"/>
  <c r="AM806" i="23"/>
  <c r="AF806" i="23"/>
  <c r="AJ806" i="23" s="1"/>
  <c r="Y806" i="23"/>
  <c r="AB806" i="23" s="1"/>
  <c r="BZ805" i="23"/>
  <c r="BY805" i="23"/>
  <c r="CA805" i="23" s="1"/>
  <c r="BX805" i="23"/>
  <c r="BS805" i="23"/>
  <c r="BQ805" i="23"/>
  <c r="BL805" i="23"/>
  <c r="BJ805" i="23"/>
  <c r="BE805" i="23"/>
  <c r="BC805" i="23"/>
  <c r="AT805" i="23"/>
  <c r="AM805" i="23"/>
  <c r="AQ805" i="23" s="1"/>
  <c r="AF805" i="23"/>
  <c r="AJ805" i="23" s="1"/>
  <c r="Y805" i="23"/>
  <c r="AC805" i="23" s="1"/>
  <c r="BZ804" i="23"/>
  <c r="BY804" i="23"/>
  <c r="BX804" i="23"/>
  <c r="BS804" i="23"/>
  <c r="BQ804" i="23"/>
  <c r="BL804" i="23"/>
  <c r="BJ804" i="23"/>
  <c r="BE804" i="23"/>
  <c r="BC804" i="23"/>
  <c r="AT804" i="23"/>
  <c r="AX804" i="23" s="1"/>
  <c r="AM804" i="23"/>
  <c r="AF804" i="23"/>
  <c r="AJ804" i="23" s="1"/>
  <c r="Y804" i="23"/>
  <c r="AC804" i="23" s="1"/>
  <c r="BZ803" i="23"/>
  <c r="BX803" i="23"/>
  <c r="BS803" i="23"/>
  <c r="BQ803" i="23"/>
  <c r="BL803" i="23"/>
  <c r="BJ803" i="23"/>
  <c r="BE803" i="23"/>
  <c r="BC803" i="23"/>
  <c r="AT803" i="23"/>
  <c r="AX803" i="23" s="1"/>
  <c r="AM803" i="23"/>
  <c r="AQ803" i="23" s="1"/>
  <c r="AF803" i="23"/>
  <c r="Y803" i="23"/>
  <c r="AC803" i="23" s="1"/>
  <c r="S803" i="23"/>
  <c r="BY803" i="23" s="1"/>
  <c r="N803" i="23"/>
  <c r="BR803" i="23" s="1"/>
  <c r="I803" i="23"/>
  <c r="D803" i="23"/>
  <c r="BW793" i="23"/>
  <c r="BP793" i="23"/>
  <c r="BR792" i="23" s="1"/>
  <c r="BI793" i="23"/>
  <c r="BB793" i="23"/>
  <c r="BD784" i="23" s="1"/>
  <c r="BZ792" i="23"/>
  <c r="BX792" i="23"/>
  <c r="BS792" i="23"/>
  <c r="BQ792" i="23"/>
  <c r="BL792" i="23"/>
  <c r="BJ792" i="23"/>
  <c r="BE792" i="23"/>
  <c r="BD792" i="23"/>
  <c r="BC792" i="23"/>
  <c r="AT792" i="23"/>
  <c r="AX792" i="23" s="1"/>
  <c r="AM792" i="23"/>
  <c r="AQ792" i="23" s="1"/>
  <c r="AF792" i="23"/>
  <c r="AJ792" i="23" s="1"/>
  <c r="Y792" i="23"/>
  <c r="BZ791" i="23"/>
  <c r="BX791" i="23"/>
  <c r="BS791" i="23"/>
  <c r="BR791" i="23"/>
  <c r="BQ791" i="23"/>
  <c r="BL791" i="23"/>
  <c r="BJ791" i="23"/>
  <c r="BE791" i="23"/>
  <c r="BD791" i="23"/>
  <c r="BC791" i="23"/>
  <c r="AT791" i="23"/>
  <c r="AX791" i="23" s="1"/>
  <c r="AM791" i="23"/>
  <c r="AQ791" i="23" s="1"/>
  <c r="AF791" i="23"/>
  <c r="AJ791" i="23" s="1"/>
  <c r="Y791" i="23"/>
  <c r="AC791" i="23" s="1"/>
  <c r="BZ790" i="23"/>
  <c r="BX790" i="23"/>
  <c r="BS790" i="23"/>
  <c r="BR790" i="23"/>
  <c r="BQ790" i="23"/>
  <c r="BL790" i="23"/>
  <c r="BJ790" i="23"/>
  <c r="BE790" i="23"/>
  <c r="BD790" i="23"/>
  <c r="BC790" i="23"/>
  <c r="AT790" i="23"/>
  <c r="AX790" i="23" s="1"/>
  <c r="AM790" i="23"/>
  <c r="AF790" i="23"/>
  <c r="AJ790" i="23" s="1"/>
  <c r="Y790" i="23"/>
  <c r="AC790" i="23" s="1"/>
  <c r="BZ789" i="23"/>
  <c r="BX789" i="23"/>
  <c r="BS789" i="23"/>
  <c r="BT789" i="23" s="1"/>
  <c r="BU789" i="23" s="1"/>
  <c r="BR789" i="23"/>
  <c r="BQ789" i="23"/>
  <c r="BL789" i="23"/>
  <c r="BJ789" i="23"/>
  <c r="BE789" i="23"/>
  <c r="BD789" i="23"/>
  <c r="BC789" i="23"/>
  <c r="AT789" i="23"/>
  <c r="AM789" i="23"/>
  <c r="AQ789" i="23" s="1"/>
  <c r="AF789" i="23"/>
  <c r="AJ789" i="23" s="1"/>
  <c r="Y789" i="23"/>
  <c r="AC789" i="23" s="1"/>
  <c r="BZ788" i="23"/>
  <c r="BX788" i="23"/>
  <c r="BS788" i="23"/>
  <c r="BR788" i="23"/>
  <c r="BQ788" i="23"/>
  <c r="BL788" i="23"/>
  <c r="BJ788" i="23"/>
  <c r="BE788" i="23"/>
  <c r="BD788" i="23"/>
  <c r="BC788" i="23"/>
  <c r="AT788" i="23"/>
  <c r="AX788" i="23" s="1"/>
  <c r="AM788" i="23"/>
  <c r="AF788" i="23"/>
  <c r="AJ788" i="23" s="1"/>
  <c r="Y788" i="23"/>
  <c r="AC788" i="23" s="1"/>
  <c r="BZ787" i="23"/>
  <c r="BX787" i="23"/>
  <c r="BS787" i="23"/>
  <c r="BR787" i="23"/>
  <c r="BQ787" i="23"/>
  <c r="BL787" i="23"/>
  <c r="BJ787" i="23"/>
  <c r="BE787" i="23"/>
  <c r="BC787" i="23"/>
  <c r="AT787" i="23"/>
  <c r="AX787" i="23" s="1"/>
  <c r="AM787" i="23"/>
  <c r="AQ787" i="23" s="1"/>
  <c r="AF787" i="23"/>
  <c r="AJ787" i="23" s="1"/>
  <c r="Y787" i="23"/>
  <c r="AC787" i="23" s="1"/>
  <c r="BZ786" i="23"/>
  <c r="BX786" i="23"/>
  <c r="BS786" i="23"/>
  <c r="BR786" i="23"/>
  <c r="BQ786" i="23"/>
  <c r="BL786" i="23"/>
  <c r="BJ786" i="23"/>
  <c r="BE786" i="23"/>
  <c r="BD786" i="23"/>
  <c r="BC786" i="23"/>
  <c r="AT786" i="23"/>
  <c r="AX786" i="23" s="1"/>
  <c r="AM786" i="23"/>
  <c r="AQ786" i="23" s="1"/>
  <c r="AF786" i="23"/>
  <c r="AJ786" i="23" s="1"/>
  <c r="Y786" i="23"/>
  <c r="AC786" i="23" s="1"/>
  <c r="BZ785" i="23"/>
  <c r="BX785" i="23"/>
  <c r="BS785" i="23"/>
  <c r="BT785" i="23" s="1"/>
  <c r="BU785" i="23" s="1"/>
  <c r="BR785" i="23"/>
  <c r="BQ785" i="23"/>
  <c r="BL785" i="23"/>
  <c r="BK785" i="23"/>
  <c r="BM785" i="23" s="1"/>
  <c r="BN785" i="23" s="1"/>
  <c r="BJ785" i="23"/>
  <c r="BE785" i="23"/>
  <c r="BD785" i="23"/>
  <c r="BF785" i="23" s="1"/>
  <c r="BC785" i="23"/>
  <c r="AT785" i="23"/>
  <c r="AX785" i="23" s="1"/>
  <c r="AM785" i="23"/>
  <c r="AQ785" i="23" s="1"/>
  <c r="AF785" i="23"/>
  <c r="Y785" i="23"/>
  <c r="AC785" i="23" s="1"/>
  <c r="BZ784" i="23"/>
  <c r="BX784" i="23"/>
  <c r="BS784" i="23"/>
  <c r="BR784" i="23"/>
  <c r="BQ784" i="23"/>
  <c r="BL784" i="23"/>
  <c r="BK784" i="23"/>
  <c r="BM784" i="23" s="1"/>
  <c r="BN784" i="23" s="1"/>
  <c r="BJ784" i="23"/>
  <c r="BE784" i="23"/>
  <c r="BC784" i="23"/>
  <c r="AT784" i="23"/>
  <c r="AX784" i="23" s="1"/>
  <c r="AM784" i="23"/>
  <c r="AQ784" i="23" s="1"/>
  <c r="AF784" i="23"/>
  <c r="AJ784" i="23" s="1"/>
  <c r="Y784" i="23"/>
  <c r="BZ783" i="23"/>
  <c r="BX783" i="23"/>
  <c r="BS783" i="23"/>
  <c r="BR783" i="23"/>
  <c r="BQ783" i="23"/>
  <c r="BL783" i="23"/>
  <c r="BJ783" i="23"/>
  <c r="BE783" i="23"/>
  <c r="BC783" i="23"/>
  <c r="AT783" i="23"/>
  <c r="AM783" i="23"/>
  <c r="AQ783" i="23" s="1"/>
  <c r="AF783" i="23"/>
  <c r="AJ783" i="23" s="1"/>
  <c r="Y783" i="23"/>
  <c r="AC783" i="23" s="1"/>
  <c r="BZ782" i="23"/>
  <c r="BX782" i="23"/>
  <c r="BS782" i="23"/>
  <c r="BR782" i="23"/>
  <c r="BQ782" i="23"/>
  <c r="BL782" i="23"/>
  <c r="BJ782" i="23"/>
  <c r="BE782" i="23"/>
  <c r="BD782" i="23"/>
  <c r="BC782" i="23"/>
  <c r="AT782" i="23"/>
  <c r="AX782" i="23" s="1"/>
  <c r="AQ782" i="23"/>
  <c r="AM782" i="23"/>
  <c r="AP782" i="23" s="1"/>
  <c r="AF782" i="23"/>
  <c r="AJ782" i="23" s="1"/>
  <c r="Y782" i="23"/>
  <c r="AC782" i="23" s="1"/>
  <c r="BZ781" i="23"/>
  <c r="BX781" i="23"/>
  <c r="BS781" i="23"/>
  <c r="BR781" i="23"/>
  <c r="BQ781" i="23"/>
  <c r="BL781" i="23"/>
  <c r="BJ781" i="23"/>
  <c r="BE781" i="23"/>
  <c r="BD781" i="23"/>
  <c r="BC781" i="23"/>
  <c r="AT781" i="23"/>
  <c r="AM781" i="23"/>
  <c r="AQ781" i="23" s="1"/>
  <c r="AF781" i="23"/>
  <c r="AJ781" i="23" s="1"/>
  <c r="Y781" i="23"/>
  <c r="AC781" i="23" s="1"/>
  <c r="BZ780" i="23"/>
  <c r="BX780" i="23"/>
  <c r="BS780" i="23"/>
  <c r="BR780" i="23"/>
  <c r="BQ780" i="23"/>
  <c r="BL780" i="23"/>
  <c r="BJ780" i="23"/>
  <c r="BE780" i="23"/>
  <c r="BD780" i="23"/>
  <c r="BC780" i="23"/>
  <c r="AT780" i="23"/>
  <c r="AX780" i="23" s="1"/>
  <c r="AM780" i="23"/>
  <c r="AF780" i="23"/>
  <c r="AJ780" i="23" s="1"/>
  <c r="Y780" i="23"/>
  <c r="AC780" i="23" s="1"/>
  <c r="BZ779" i="23"/>
  <c r="BX779" i="23"/>
  <c r="BT779" i="23"/>
  <c r="BS779" i="23"/>
  <c r="BR779" i="23"/>
  <c r="BQ779" i="23"/>
  <c r="BL779" i="23"/>
  <c r="BJ779" i="23"/>
  <c r="BE779" i="23"/>
  <c r="BD779" i="23"/>
  <c r="BC779" i="23"/>
  <c r="AT779" i="23"/>
  <c r="AX779" i="23" s="1"/>
  <c r="AM779" i="23"/>
  <c r="AQ779" i="23" s="1"/>
  <c r="AF779" i="23"/>
  <c r="Y779" i="23"/>
  <c r="AC779" i="23" s="1"/>
  <c r="BZ778" i="23"/>
  <c r="BX778" i="23"/>
  <c r="BS778" i="23"/>
  <c r="BR778" i="23"/>
  <c r="BQ778" i="23"/>
  <c r="BL778" i="23"/>
  <c r="BJ778" i="23"/>
  <c r="BE778" i="23"/>
  <c r="BD778" i="23"/>
  <c r="BF778" i="23" s="1"/>
  <c r="BG778" i="23" s="1"/>
  <c r="BC778" i="23"/>
  <c r="AT778" i="23"/>
  <c r="AX778" i="23" s="1"/>
  <c r="AM778" i="23"/>
  <c r="AQ778" i="23" s="1"/>
  <c r="AF778" i="23"/>
  <c r="AJ778" i="23" s="1"/>
  <c r="Y778" i="23"/>
  <c r="AC778" i="23" s="1"/>
  <c r="BZ777" i="23"/>
  <c r="BX777" i="23"/>
  <c r="BS777" i="23"/>
  <c r="BQ777" i="23"/>
  <c r="BL777" i="23"/>
  <c r="BJ777" i="23"/>
  <c r="BE777" i="23"/>
  <c r="BC777" i="23"/>
  <c r="AT777" i="23"/>
  <c r="AX777" i="23" s="1"/>
  <c r="AM777" i="23"/>
  <c r="AQ777" i="23" s="1"/>
  <c r="AI777" i="23"/>
  <c r="AF777" i="23"/>
  <c r="AJ777" i="23" s="1"/>
  <c r="Y777" i="23"/>
  <c r="AC777" i="23" s="1"/>
  <c r="S777" i="23"/>
  <c r="N777" i="23"/>
  <c r="BR777" i="23" s="1"/>
  <c r="I777" i="23"/>
  <c r="D777" i="23"/>
  <c r="BD777" i="23" s="1"/>
  <c r="BF777" i="23" s="1"/>
  <c r="BW767" i="23"/>
  <c r="BY754" i="23" s="1"/>
  <c r="BP767" i="23"/>
  <c r="BR755" i="23" s="1"/>
  <c r="BI767" i="23"/>
  <c r="BK765" i="23" s="1"/>
  <c r="BB767" i="23"/>
  <c r="BD765" i="23" s="1"/>
  <c r="BZ766" i="23"/>
  <c r="BX766" i="23"/>
  <c r="BS766" i="23"/>
  <c r="BQ766" i="23"/>
  <c r="BL766" i="23"/>
  <c r="BJ766" i="23"/>
  <c r="BE766" i="23"/>
  <c r="BD766" i="23"/>
  <c r="BC766" i="23"/>
  <c r="AT766" i="23"/>
  <c r="AX766" i="23" s="1"/>
  <c r="AM766" i="23"/>
  <c r="AQ766" i="23" s="1"/>
  <c r="AF766" i="23"/>
  <c r="AJ766" i="23" s="1"/>
  <c r="Y766" i="23"/>
  <c r="BZ765" i="23"/>
  <c r="BX765" i="23"/>
  <c r="BS765" i="23"/>
  <c r="BQ765" i="23"/>
  <c r="BL765" i="23"/>
  <c r="BJ765" i="23"/>
  <c r="BE765" i="23"/>
  <c r="BC765" i="23"/>
  <c r="AT765" i="23"/>
  <c r="AX765" i="23" s="1"/>
  <c r="AM765" i="23"/>
  <c r="AQ765" i="23" s="1"/>
  <c r="AF765" i="23"/>
  <c r="Y765" i="23"/>
  <c r="AC765" i="23" s="1"/>
  <c r="BZ764" i="23"/>
  <c r="BX764" i="23"/>
  <c r="BS764" i="23"/>
  <c r="BQ764" i="23"/>
  <c r="BL764" i="23"/>
  <c r="BK764" i="23"/>
  <c r="BJ764" i="23"/>
  <c r="BE764" i="23"/>
  <c r="BD764" i="23"/>
  <c r="BC764" i="23"/>
  <c r="AT764" i="23"/>
  <c r="AX764" i="23" s="1"/>
  <c r="AM764" i="23"/>
  <c r="AQ764" i="23" s="1"/>
  <c r="AF764" i="23"/>
  <c r="AJ764" i="23" s="1"/>
  <c r="Y764" i="23"/>
  <c r="BZ763" i="23"/>
  <c r="BX763" i="23"/>
  <c r="BS763" i="23"/>
  <c r="BQ763" i="23"/>
  <c r="BL763" i="23"/>
  <c r="BJ763" i="23"/>
  <c r="BE763" i="23"/>
  <c r="BC763" i="23"/>
  <c r="AT763" i="23"/>
  <c r="AX763" i="23" s="1"/>
  <c r="AM763" i="23"/>
  <c r="AQ763" i="23" s="1"/>
  <c r="AF763" i="23"/>
  <c r="AJ763" i="23" s="1"/>
  <c r="Y763" i="23"/>
  <c r="AC763" i="23" s="1"/>
  <c r="BZ762" i="23"/>
  <c r="BX762" i="23"/>
  <c r="BS762" i="23"/>
  <c r="BQ762" i="23"/>
  <c r="BL762" i="23"/>
  <c r="BJ762" i="23"/>
  <c r="BE762" i="23"/>
  <c r="BD762" i="23"/>
  <c r="BC762" i="23"/>
  <c r="AX762" i="23"/>
  <c r="AT762" i="23"/>
  <c r="AW762" i="23" s="1"/>
  <c r="AM762" i="23"/>
  <c r="AQ762" i="23" s="1"/>
  <c r="AF762" i="23"/>
  <c r="AJ762" i="23" s="1"/>
  <c r="Y762" i="23"/>
  <c r="BZ761" i="23"/>
  <c r="BX761" i="23"/>
  <c r="BS761" i="23"/>
  <c r="BQ761" i="23"/>
  <c r="BL761" i="23"/>
  <c r="BJ761" i="23"/>
  <c r="BE761" i="23"/>
  <c r="BC761" i="23"/>
  <c r="AT761" i="23"/>
  <c r="AM761" i="23"/>
  <c r="AP761" i="23" s="1"/>
  <c r="AF761" i="23"/>
  <c r="Y761" i="23"/>
  <c r="BZ760" i="23"/>
  <c r="BX760" i="23"/>
  <c r="BS760" i="23"/>
  <c r="BQ760" i="23"/>
  <c r="BL760" i="23"/>
  <c r="BJ760" i="23"/>
  <c r="BE760" i="23"/>
  <c r="BD760" i="23"/>
  <c r="BC760" i="23"/>
  <c r="AT760" i="23"/>
  <c r="AM760" i="23"/>
  <c r="AF760" i="23"/>
  <c r="AJ760" i="23" s="1"/>
  <c r="Y760" i="23"/>
  <c r="BZ759" i="23"/>
  <c r="BX759" i="23"/>
  <c r="BS759" i="23"/>
  <c r="BQ759" i="23"/>
  <c r="BL759" i="23"/>
  <c r="BJ759" i="23"/>
  <c r="BE759" i="23"/>
  <c r="BC759" i="23"/>
  <c r="AT759" i="23"/>
  <c r="AM759" i="23"/>
  <c r="AQ759" i="23" s="1"/>
  <c r="AF759" i="23"/>
  <c r="AJ759" i="23" s="1"/>
  <c r="Y759" i="23"/>
  <c r="AC759" i="23" s="1"/>
  <c r="BZ758" i="23"/>
  <c r="BY758" i="23"/>
  <c r="BX758" i="23"/>
  <c r="BS758" i="23"/>
  <c r="BQ758" i="23"/>
  <c r="BL758" i="23"/>
  <c r="BJ758" i="23"/>
  <c r="BE758" i="23"/>
  <c r="BC758" i="23"/>
  <c r="AT758" i="23"/>
  <c r="AX758" i="23" s="1"/>
  <c r="AP758" i="23"/>
  <c r="AR758" i="23" s="1"/>
  <c r="AM758" i="23"/>
  <c r="AQ758" i="23" s="1"/>
  <c r="AF758" i="23"/>
  <c r="AJ758" i="23" s="1"/>
  <c r="Y758" i="23"/>
  <c r="AC758" i="23" s="1"/>
  <c r="BZ757" i="23"/>
  <c r="BX757" i="23"/>
  <c r="BS757" i="23"/>
  <c r="BQ757" i="23"/>
  <c r="BL757" i="23"/>
  <c r="BJ757" i="23"/>
  <c r="BE757" i="23"/>
  <c r="BD757" i="23"/>
  <c r="BC757" i="23"/>
  <c r="AT757" i="23"/>
  <c r="AM757" i="23"/>
  <c r="AQ757" i="23" s="1"/>
  <c r="AF757" i="23"/>
  <c r="AJ757" i="23" s="1"/>
  <c r="Y757" i="23"/>
  <c r="AC757" i="23" s="1"/>
  <c r="BZ756" i="23"/>
  <c r="BX756" i="23"/>
  <c r="BS756" i="23"/>
  <c r="BQ756" i="23"/>
  <c r="BL756" i="23"/>
  <c r="BK756" i="23"/>
  <c r="BJ756" i="23"/>
  <c r="BE756" i="23"/>
  <c r="BD756" i="23"/>
  <c r="BC756" i="23"/>
  <c r="AT756" i="23"/>
  <c r="AX756" i="23" s="1"/>
  <c r="AM756" i="23"/>
  <c r="AF756" i="23"/>
  <c r="AJ756" i="23" s="1"/>
  <c r="Y756" i="23"/>
  <c r="AC756" i="23" s="1"/>
  <c r="BZ755" i="23"/>
  <c r="BX755" i="23"/>
  <c r="BS755" i="23"/>
  <c r="BQ755" i="23"/>
  <c r="BL755" i="23"/>
  <c r="BK755" i="23"/>
  <c r="BJ755" i="23"/>
  <c r="BE755" i="23"/>
  <c r="BD755" i="23"/>
  <c r="BC755" i="23"/>
  <c r="AT755" i="23"/>
  <c r="AM755" i="23"/>
  <c r="AP755" i="23" s="1"/>
  <c r="AF755" i="23"/>
  <c r="Y755" i="23"/>
  <c r="AB755" i="23" s="1"/>
  <c r="BZ754" i="23"/>
  <c r="BX754" i="23"/>
  <c r="BS754" i="23"/>
  <c r="BQ754" i="23"/>
  <c r="BL754" i="23"/>
  <c r="BJ754" i="23"/>
  <c r="BE754" i="23"/>
  <c r="BC754" i="23"/>
  <c r="AT754" i="23"/>
  <c r="AX754" i="23" s="1"/>
  <c r="AM754" i="23"/>
  <c r="AF754" i="23"/>
  <c r="AJ754" i="23" s="1"/>
  <c r="Y754" i="23"/>
  <c r="BZ753" i="23"/>
  <c r="BX753" i="23"/>
  <c r="BS753" i="23"/>
  <c r="BQ753" i="23"/>
  <c r="BL753" i="23"/>
  <c r="BK753" i="23"/>
  <c r="BJ753" i="23"/>
  <c r="BE753" i="23"/>
  <c r="BC753" i="23"/>
  <c r="AT753" i="23"/>
  <c r="AM753" i="23"/>
  <c r="AF753" i="23"/>
  <c r="AI753" i="23" s="1"/>
  <c r="Y753" i="23"/>
  <c r="AB753" i="23" s="1"/>
  <c r="BZ752" i="23"/>
  <c r="BX752" i="23"/>
  <c r="BS752" i="23"/>
  <c r="BQ752" i="23"/>
  <c r="BL752" i="23"/>
  <c r="BK752" i="23"/>
  <c r="BJ752" i="23"/>
  <c r="BE752" i="23"/>
  <c r="BD752" i="23"/>
  <c r="BC752" i="23"/>
  <c r="AT752" i="23"/>
  <c r="AX752" i="23" s="1"/>
  <c r="AM752" i="23"/>
  <c r="AF752" i="23"/>
  <c r="AJ752" i="23" s="1"/>
  <c r="Y752" i="23"/>
  <c r="BZ751" i="23"/>
  <c r="BX751" i="23"/>
  <c r="BS751" i="23"/>
  <c r="BQ751" i="23"/>
  <c r="BL751" i="23"/>
  <c r="BJ751" i="23"/>
  <c r="BE751" i="23"/>
  <c r="BC751" i="23"/>
  <c r="AT751" i="23"/>
  <c r="AM751" i="23"/>
  <c r="AQ751" i="23" s="1"/>
  <c r="AF751" i="23"/>
  <c r="Y751" i="23"/>
  <c r="AC751" i="23" s="1"/>
  <c r="S751" i="23"/>
  <c r="N751" i="23"/>
  <c r="I751" i="23"/>
  <c r="BK751" i="23" s="1"/>
  <c r="D751" i="23"/>
  <c r="BW741" i="23"/>
  <c r="BP741" i="23"/>
  <c r="BR740" i="23" s="1"/>
  <c r="BT740" i="23" s="1"/>
  <c r="BI741" i="23"/>
  <c r="BB741" i="23"/>
  <c r="BZ740" i="23"/>
  <c r="BY740" i="23"/>
  <c r="CA740" i="23" s="1"/>
  <c r="BX740" i="23"/>
  <c r="BS740" i="23"/>
  <c r="BQ740" i="23"/>
  <c r="BL740" i="23"/>
  <c r="BK740" i="23"/>
  <c r="BJ740" i="23"/>
  <c r="BE740" i="23"/>
  <c r="BC740" i="23"/>
  <c r="AT740" i="23"/>
  <c r="AX740" i="23" s="1"/>
  <c r="AM740" i="23"/>
  <c r="AF740" i="23"/>
  <c r="AJ740" i="23" s="1"/>
  <c r="Y740" i="23"/>
  <c r="BZ739" i="23"/>
  <c r="BX739" i="23"/>
  <c r="BS739" i="23"/>
  <c r="BR739" i="23"/>
  <c r="BT739" i="23" s="1"/>
  <c r="BQ739" i="23"/>
  <c r="BL739" i="23"/>
  <c r="BJ739" i="23"/>
  <c r="BE739" i="23"/>
  <c r="BC739" i="23"/>
  <c r="AT739" i="23"/>
  <c r="AM739" i="23"/>
  <c r="AQ739" i="23" s="1"/>
  <c r="AF739" i="23"/>
  <c r="Y739" i="23"/>
  <c r="AC739" i="23" s="1"/>
  <c r="BZ738" i="23"/>
  <c r="BY738" i="23"/>
  <c r="CA738" i="23" s="1"/>
  <c r="BX738" i="23"/>
  <c r="BS738" i="23"/>
  <c r="BQ738" i="23"/>
  <c r="BL738" i="23"/>
  <c r="BK738" i="23"/>
  <c r="BM738" i="23" s="1"/>
  <c r="BJ738" i="23"/>
  <c r="BE738" i="23"/>
  <c r="BC738" i="23"/>
  <c r="AT738" i="23"/>
  <c r="AX738" i="23" s="1"/>
  <c r="AM738" i="23"/>
  <c r="AF738" i="23"/>
  <c r="AJ738" i="23" s="1"/>
  <c r="Y738" i="23"/>
  <c r="BZ737" i="23"/>
  <c r="BX737" i="23"/>
  <c r="BS737" i="23"/>
  <c r="BR737" i="23"/>
  <c r="BQ737" i="23"/>
  <c r="BL737" i="23"/>
  <c r="BJ737" i="23"/>
  <c r="BE737" i="23"/>
  <c r="BC737" i="23"/>
  <c r="AT737" i="23"/>
  <c r="AM737" i="23"/>
  <c r="AQ737" i="23" s="1"/>
  <c r="AF737" i="23"/>
  <c r="Y737" i="23"/>
  <c r="AC737" i="23" s="1"/>
  <c r="BZ736" i="23"/>
  <c r="BX736" i="23"/>
  <c r="BS736" i="23"/>
  <c r="BQ736" i="23"/>
  <c r="BL736" i="23"/>
  <c r="BJ736" i="23"/>
  <c r="BE736" i="23"/>
  <c r="BC736" i="23"/>
  <c r="AT736" i="23"/>
  <c r="AX736" i="23" s="1"/>
  <c r="AM736" i="23"/>
  <c r="AF736" i="23"/>
  <c r="AJ736" i="23" s="1"/>
  <c r="Y736" i="23"/>
  <c r="BZ735" i="23"/>
  <c r="BX735" i="23"/>
  <c r="BS735" i="23"/>
  <c r="BR735" i="23"/>
  <c r="BQ735" i="23"/>
  <c r="BL735" i="23"/>
  <c r="BJ735" i="23"/>
  <c r="BE735" i="23"/>
  <c r="BC735" i="23"/>
  <c r="AT735" i="23"/>
  <c r="AM735" i="23"/>
  <c r="AQ735" i="23" s="1"/>
  <c r="AF735" i="23"/>
  <c r="Y735" i="23"/>
  <c r="AC735" i="23" s="1"/>
  <c r="BZ734" i="23"/>
  <c r="BX734" i="23"/>
  <c r="BS734" i="23"/>
  <c r="BR734" i="23"/>
  <c r="BQ734" i="23"/>
  <c r="BL734" i="23"/>
  <c r="BJ734" i="23"/>
  <c r="BE734" i="23"/>
  <c r="BC734" i="23"/>
  <c r="AT734" i="23"/>
  <c r="AX734" i="23" s="1"/>
  <c r="AM734" i="23"/>
  <c r="AF734" i="23"/>
  <c r="AJ734" i="23" s="1"/>
  <c r="Y734" i="23"/>
  <c r="BZ733" i="23"/>
  <c r="BX733" i="23"/>
  <c r="BS733" i="23"/>
  <c r="BQ733" i="23"/>
  <c r="BL733" i="23"/>
  <c r="BK733" i="23"/>
  <c r="BJ733" i="23"/>
  <c r="BE733" i="23"/>
  <c r="BC733" i="23"/>
  <c r="AT733" i="23"/>
  <c r="AM733" i="23"/>
  <c r="AQ733" i="23" s="1"/>
  <c r="AF733" i="23"/>
  <c r="Y733" i="23"/>
  <c r="AC733" i="23" s="1"/>
  <c r="BZ732" i="23"/>
  <c r="BX732" i="23"/>
  <c r="BS732" i="23"/>
  <c r="BQ732" i="23"/>
  <c r="BL732" i="23"/>
  <c r="BK732" i="23"/>
  <c r="BJ732" i="23"/>
  <c r="BE732" i="23"/>
  <c r="BC732" i="23"/>
  <c r="AT732" i="23"/>
  <c r="AX732" i="23" s="1"/>
  <c r="AM732" i="23"/>
  <c r="AF732" i="23"/>
  <c r="AJ732" i="23" s="1"/>
  <c r="Y732" i="23"/>
  <c r="BZ731" i="23"/>
  <c r="BX731" i="23"/>
  <c r="BS731" i="23"/>
  <c r="BQ731" i="23"/>
  <c r="BL731" i="23"/>
  <c r="BJ731" i="23"/>
  <c r="BE731" i="23"/>
  <c r="BC731" i="23"/>
  <c r="AT731" i="23"/>
  <c r="AM731" i="23"/>
  <c r="AF731" i="23"/>
  <c r="Y731" i="23"/>
  <c r="BZ730" i="23"/>
  <c r="BY730" i="23"/>
  <c r="BX730" i="23"/>
  <c r="BS730" i="23"/>
  <c r="BQ730" i="23"/>
  <c r="BL730" i="23"/>
  <c r="BK730" i="23"/>
  <c r="BJ730" i="23"/>
  <c r="BE730" i="23"/>
  <c r="BD730" i="23"/>
  <c r="BC730" i="23"/>
  <c r="AT730" i="23"/>
  <c r="AM730" i="23"/>
  <c r="AF730" i="23"/>
  <c r="Y730" i="23"/>
  <c r="BZ729" i="23"/>
  <c r="BX729" i="23"/>
  <c r="BS729" i="23"/>
  <c r="BQ729" i="23"/>
  <c r="BL729" i="23"/>
  <c r="BJ729" i="23"/>
  <c r="BE729" i="23"/>
  <c r="BD729" i="23"/>
  <c r="BC729" i="23"/>
  <c r="AT729" i="23"/>
  <c r="AM729" i="23"/>
  <c r="AF729" i="23"/>
  <c r="Y729" i="23"/>
  <c r="BZ728" i="23"/>
  <c r="BX728" i="23"/>
  <c r="BS728" i="23"/>
  <c r="BR728" i="23"/>
  <c r="BQ728" i="23"/>
  <c r="BL728" i="23"/>
  <c r="BJ728" i="23"/>
  <c r="BE728" i="23"/>
  <c r="BD728" i="23"/>
  <c r="BC728" i="23"/>
  <c r="AT728" i="23"/>
  <c r="AM728" i="23"/>
  <c r="AP728" i="23" s="1"/>
  <c r="AF728" i="23"/>
  <c r="Y728" i="23"/>
  <c r="BZ727" i="23"/>
  <c r="BX727" i="23"/>
  <c r="BS727" i="23"/>
  <c r="BQ727" i="23"/>
  <c r="BL727" i="23"/>
  <c r="BJ727" i="23"/>
  <c r="BE727" i="23"/>
  <c r="BC727" i="23"/>
  <c r="AT727" i="23"/>
  <c r="AW727" i="23" s="1"/>
  <c r="AM727" i="23"/>
  <c r="AF727" i="23"/>
  <c r="AI727" i="23" s="1"/>
  <c r="Y727" i="23"/>
  <c r="S727" i="23"/>
  <c r="BY727" i="23" s="1"/>
  <c r="N727" i="23"/>
  <c r="BR727" i="23" s="1"/>
  <c r="I727" i="23"/>
  <c r="D727" i="23"/>
  <c r="BZ726" i="23"/>
  <c r="BX726" i="23"/>
  <c r="BS726" i="23"/>
  <c r="BR726" i="23"/>
  <c r="BQ726" i="23"/>
  <c r="BL726" i="23"/>
  <c r="BK726" i="23"/>
  <c r="BJ726" i="23"/>
  <c r="BE726" i="23"/>
  <c r="BC726" i="23"/>
  <c r="AT726" i="23"/>
  <c r="AM726" i="23"/>
  <c r="AF726" i="23"/>
  <c r="AI726" i="23" s="1"/>
  <c r="Y726" i="23"/>
  <c r="AB726" i="23" s="1"/>
  <c r="BZ725" i="23"/>
  <c r="BX725" i="23"/>
  <c r="BS725" i="23"/>
  <c r="BQ725" i="23"/>
  <c r="BL725" i="23"/>
  <c r="BJ725" i="23"/>
  <c r="BE725" i="23"/>
  <c r="BC725" i="23"/>
  <c r="AT725" i="23"/>
  <c r="AM725" i="23"/>
  <c r="AP725" i="23" s="1"/>
  <c r="AF725" i="23"/>
  <c r="AI725" i="23" s="1"/>
  <c r="Y725" i="23"/>
  <c r="AB725" i="23" s="1"/>
  <c r="S725" i="23"/>
  <c r="BY725" i="23" s="1"/>
  <c r="N725" i="23"/>
  <c r="BR725" i="23" s="1"/>
  <c r="I725" i="23"/>
  <c r="BK725" i="23" s="1"/>
  <c r="D725" i="23"/>
  <c r="BW715" i="23"/>
  <c r="BP715" i="23"/>
  <c r="BR712" i="23" s="1"/>
  <c r="BI715" i="23"/>
  <c r="BK711" i="23" s="1"/>
  <c r="BB715" i="23"/>
  <c r="BD701" i="23" s="1"/>
  <c r="BZ714" i="23"/>
  <c r="BX714" i="23"/>
  <c r="BS714" i="23"/>
  <c r="BR714" i="23"/>
  <c r="BQ714" i="23"/>
  <c r="BL714" i="23"/>
  <c r="BK714" i="23"/>
  <c r="BM714" i="23" s="1"/>
  <c r="BN714" i="23" s="1"/>
  <c r="BJ714" i="23"/>
  <c r="BE714" i="23"/>
  <c r="BC714" i="23"/>
  <c r="AT714" i="23"/>
  <c r="AW714" i="23" s="1"/>
  <c r="AM714" i="23"/>
  <c r="AP714" i="23" s="1"/>
  <c r="AF714" i="23"/>
  <c r="AJ714" i="23" s="1"/>
  <c r="Y714" i="23"/>
  <c r="AC714" i="23" s="1"/>
  <c r="BZ713" i="23"/>
  <c r="BX713" i="23"/>
  <c r="BS713" i="23"/>
  <c r="BQ713" i="23"/>
  <c r="BL713" i="23"/>
  <c r="BK713" i="23"/>
  <c r="BM713" i="23" s="1"/>
  <c r="BJ713" i="23"/>
  <c r="BE713" i="23"/>
  <c r="BC713" i="23"/>
  <c r="AT713" i="23"/>
  <c r="AX713" i="23" s="1"/>
  <c r="AP713" i="23"/>
  <c r="AR713" i="23" s="1"/>
  <c r="AM713" i="23"/>
  <c r="AQ713" i="23" s="1"/>
  <c r="AF713" i="23"/>
  <c r="AJ713" i="23" s="1"/>
  <c r="Y713" i="23"/>
  <c r="AC713" i="23" s="1"/>
  <c r="BZ712" i="23"/>
  <c r="BX712" i="23"/>
  <c r="BT712" i="23"/>
  <c r="BU712" i="23" s="1"/>
  <c r="BS712" i="23"/>
  <c r="BQ712" i="23"/>
  <c r="BL712" i="23"/>
  <c r="BK712" i="23"/>
  <c r="BJ712" i="23"/>
  <c r="BE712" i="23"/>
  <c r="BC712" i="23"/>
  <c r="AT712" i="23"/>
  <c r="AX712" i="23" s="1"/>
  <c r="AM712" i="23"/>
  <c r="AQ712" i="23" s="1"/>
  <c r="AF712" i="23"/>
  <c r="AJ712" i="23" s="1"/>
  <c r="Y712" i="23"/>
  <c r="AC712" i="23" s="1"/>
  <c r="BZ711" i="23"/>
  <c r="BX711" i="23"/>
  <c r="BS711" i="23"/>
  <c r="BT711" i="23" s="1"/>
  <c r="BR711" i="23"/>
  <c r="BQ711" i="23"/>
  <c r="BL711" i="23"/>
  <c r="BJ711" i="23"/>
  <c r="BE711" i="23"/>
  <c r="BC711" i="23"/>
  <c r="AT711" i="23"/>
  <c r="AX711" i="23" s="1"/>
  <c r="AM711" i="23"/>
  <c r="AQ711" i="23" s="1"/>
  <c r="AF711" i="23"/>
  <c r="AJ711" i="23" s="1"/>
  <c r="Y711" i="23"/>
  <c r="AC711" i="23" s="1"/>
  <c r="BZ710" i="23"/>
  <c r="BY710" i="23"/>
  <c r="CA710" i="23" s="1"/>
  <c r="CB710" i="23" s="1"/>
  <c r="BX710" i="23"/>
  <c r="BS710" i="23"/>
  <c r="BR710" i="23"/>
  <c r="BT710" i="23" s="1"/>
  <c r="BQ710" i="23"/>
  <c r="BL710" i="23"/>
  <c r="BK710" i="23"/>
  <c r="BJ710" i="23"/>
  <c r="BE710" i="23"/>
  <c r="BC710" i="23"/>
  <c r="AT710" i="23"/>
  <c r="AX710" i="23" s="1"/>
  <c r="AM710" i="23"/>
  <c r="AQ710" i="23" s="1"/>
  <c r="AF710" i="23"/>
  <c r="AJ710" i="23" s="1"/>
  <c r="Y710" i="23"/>
  <c r="AC710" i="23" s="1"/>
  <c r="BZ709" i="23"/>
  <c r="BX709" i="23"/>
  <c r="BS709" i="23"/>
  <c r="BR709" i="23"/>
  <c r="BQ709" i="23"/>
  <c r="BL709" i="23"/>
  <c r="BK709" i="23"/>
  <c r="BJ709" i="23"/>
  <c r="BE709" i="23"/>
  <c r="BC709" i="23"/>
  <c r="AT709" i="23"/>
  <c r="AX709" i="23" s="1"/>
  <c r="AM709" i="23"/>
  <c r="AF709" i="23"/>
  <c r="AJ709" i="23" s="1"/>
  <c r="Y709" i="23"/>
  <c r="AC709" i="23" s="1"/>
  <c r="BZ708" i="23"/>
  <c r="BX708" i="23"/>
  <c r="BS708" i="23"/>
  <c r="BR708" i="23"/>
  <c r="BQ708" i="23"/>
  <c r="BL708" i="23"/>
  <c r="BK708" i="23"/>
  <c r="BJ708" i="23"/>
  <c r="BE708" i="23"/>
  <c r="BC708" i="23"/>
  <c r="AT708" i="23"/>
  <c r="AX708" i="23" s="1"/>
  <c r="AM708" i="23"/>
  <c r="AQ708" i="23" s="1"/>
  <c r="AF708" i="23"/>
  <c r="AJ708" i="23" s="1"/>
  <c r="Y708" i="23"/>
  <c r="AC708" i="23" s="1"/>
  <c r="BZ707" i="23"/>
  <c r="BY707" i="23"/>
  <c r="BX707" i="23"/>
  <c r="BS707" i="23"/>
  <c r="BR707" i="23"/>
  <c r="BQ707" i="23"/>
  <c r="BL707" i="23"/>
  <c r="BJ707" i="23"/>
  <c r="BE707" i="23"/>
  <c r="BC707" i="23"/>
  <c r="AT707" i="23"/>
  <c r="AX707" i="23" s="1"/>
  <c r="AM707" i="23"/>
  <c r="AQ707" i="23" s="1"/>
  <c r="AF707" i="23"/>
  <c r="AJ707" i="23" s="1"/>
  <c r="Y707" i="23"/>
  <c r="AC707" i="23" s="1"/>
  <c r="BZ706" i="23"/>
  <c r="BX706" i="23"/>
  <c r="BT706" i="23"/>
  <c r="BU706" i="23" s="1"/>
  <c r="BS706" i="23"/>
  <c r="BR706" i="23"/>
  <c r="BQ706" i="23"/>
  <c r="BL706" i="23"/>
  <c r="BK706" i="23"/>
  <c r="BM706" i="23" s="1"/>
  <c r="BJ706" i="23"/>
  <c r="BE706" i="23"/>
  <c r="BD706" i="23"/>
  <c r="BC706" i="23"/>
  <c r="AT706" i="23"/>
  <c r="AX706" i="23" s="1"/>
  <c r="AM706" i="23"/>
  <c r="AQ706" i="23" s="1"/>
  <c r="AF706" i="23"/>
  <c r="AJ706" i="23" s="1"/>
  <c r="Y706" i="23"/>
  <c r="AC706" i="23" s="1"/>
  <c r="BZ705" i="23"/>
  <c r="BX705" i="23"/>
  <c r="BS705" i="23"/>
  <c r="BR705" i="23"/>
  <c r="BQ705" i="23"/>
  <c r="BL705" i="23"/>
  <c r="BK705" i="23"/>
  <c r="BM705" i="23" s="1"/>
  <c r="BJ705" i="23"/>
  <c r="BE705" i="23"/>
  <c r="BC705" i="23"/>
  <c r="AT705" i="23"/>
  <c r="AX705" i="23" s="1"/>
  <c r="AM705" i="23"/>
  <c r="AF705" i="23"/>
  <c r="AJ705" i="23" s="1"/>
  <c r="Y705" i="23"/>
  <c r="AC705" i="23" s="1"/>
  <c r="BZ704" i="23"/>
  <c r="BX704" i="23"/>
  <c r="BS704" i="23"/>
  <c r="BR704" i="23"/>
  <c r="BQ704" i="23"/>
  <c r="BL704" i="23"/>
  <c r="BJ704" i="23"/>
  <c r="BE704" i="23"/>
  <c r="BC704" i="23"/>
  <c r="AT704" i="23"/>
  <c r="AX704" i="23" s="1"/>
  <c r="AM704" i="23"/>
  <c r="AQ704" i="23" s="1"/>
  <c r="AF704" i="23"/>
  <c r="Y704" i="23"/>
  <c r="AC704" i="23" s="1"/>
  <c r="BZ703" i="23"/>
  <c r="BX703" i="23"/>
  <c r="BS703" i="23"/>
  <c r="BR703" i="23"/>
  <c r="BQ703" i="23"/>
  <c r="BL703" i="23"/>
  <c r="BJ703" i="23"/>
  <c r="BE703" i="23"/>
  <c r="BC703" i="23"/>
  <c r="AT703" i="23"/>
  <c r="AX703" i="23" s="1"/>
  <c r="AM703" i="23"/>
  <c r="AQ703" i="23" s="1"/>
  <c r="AF703" i="23"/>
  <c r="AJ703" i="23" s="1"/>
  <c r="Y703" i="23"/>
  <c r="AC703" i="23" s="1"/>
  <c r="BZ702" i="23"/>
  <c r="BX702" i="23"/>
  <c r="BS702" i="23"/>
  <c r="BR702" i="23"/>
  <c r="BQ702" i="23"/>
  <c r="BL702" i="23"/>
  <c r="BK702" i="23"/>
  <c r="BJ702" i="23"/>
  <c r="BE702" i="23"/>
  <c r="BC702" i="23"/>
  <c r="AT702" i="23"/>
  <c r="AX702" i="23" s="1"/>
  <c r="AM702" i="23"/>
  <c r="AQ702" i="23" s="1"/>
  <c r="AF702" i="23"/>
  <c r="AJ702" i="23" s="1"/>
  <c r="Y702" i="23"/>
  <c r="AC702" i="23" s="1"/>
  <c r="BZ701" i="23"/>
  <c r="BX701" i="23"/>
  <c r="BS701" i="23"/>
  <c r="BR701" i="23"/>
  <c r="BQ701" i="23"/>
  <c r="BL701" i="23"/>
  <c r="BK701" i="23"/>
  <c r="BJ701" i="23"/>
  <c r="BE701" i="23"/>
  <c r="BC701" i="23"/>
  <c r="AT701" i="23"/>
  <c r="AX701" i="23" s="1"/>
  <c r="AM701" i="23"/>
  <c r="AQ701" i="23" s="1"/>
  <c r="AF701" i="23"/>
  <c r="AJ701" i="23" s="1"/>
  <c r="Y701" i="23"/>
  <c r="AC701" i="23" s="1"/>
  <c r="BZ700" i="23"/>
  <c r="BY700" i="23"/>
  <c r="BX700" i="23"/>
  <c r="BS700" i="23"/>
  <c r="BR700" i="23"/>
  <c r="BQ700" i="23"/>
  <c r="BL700" i="23"/>
  <c r="BK700" i="23"/>
  <c r="BJ700" i="23"/>
  <c r="BE700" i="23"/>
  <c r="BC700" i="23"/>
  <c r="AT700" i="23"/>
  <c r="AX700" i="23" s="1"/>
  <c r="AM700" i="23"/>
  <c r="AQ700" i="23" s="1"/>
  <c r="AF700" i="23"/>
  <c r="Y700" i="23"/>
  <c r="AC700" i="23" s="1"/>
  <c r="BZ699" i="23"/>
  <c r="BX699" i="23"/>
  <c r="BS699" i="23"/>
  <c r="BR699" i="23"/>
  <c r="BQ699" i="23"/>
  <c r="BL699" i="23"/>
  <c r="BJ699" i="23"/>
  <c r="BE699" i="23"/>
  <c r="BC699" i="23"/>
  <c r="AT699" i="23"/>
  <c r="AX699" i="23" s="1"/>
  <c r="AM699" i="23"/>
  <c r="AQ699" i="23" s="1"/>
  <c r="AF699" i="23"/>
  <c r="AJ699" i="23" s="1"/>
  <c r="Y699" i="23"/>
  <c r="AC699" i="23" s="1"/>
  <c r="BW689" i="23"/>
  <c r="BP689" i="23"/>
  <c r="BR688" i="23" s="1"/>
  <c r="BI689" i="23"/>
  <c r="BB689" i="23"/>
  <c r="BZ688" i="23"/>
  <c r="BY688" i="23"/>
  <c r="BX688" i="23"/>
  <c r="BS688" i="23"/>
  <c r="BQ688" i="23"/>
  <c r="BL688" i="23"/>
  <c r="BJ688" i="23"/>
  <c r="BE688" i="23"/>
  <c r="BC688" i="23"/>
  <c r="AT688" i="23"/>
  <c r="AX688" i="23" s="1"/>
  <c r="AM688" i="23"/>
  <c r="AQ688" i="23" s="1"/>
  <c r="AF688" i="23"/>
  <c r="AJ688" i="23" s="1"/>
  <c r="Y688" i="23"/>
  <c r="AC688" i="23" s="1"/>
  <c r="BZ687" i="23"/>
  <c r="BY687" i="23"/>
  <c r="BX687" i="23"/>
  <c r="BS687" i="23"/>
  <c r="BQ687" i="23"/>
  <c r="BL687" i="23"/>
  <c r="BJ687" i="23"/>
  <c r="BE687" i="23"/>
  <c r="BC687" i="23"/>
  <c r="AT687" i="23"/>
  <c r="AX687" i="23" s="1"/>
  <c r="AM687" i="23"/>
  <c r="AQ687" i="23" s="1"/>
  <c r="AF687" i="23"/>
  <c r="Y687" i="23"/>
  <c r="AC687" i="23" s="1"/>
  <c r="BZ686" i="23"/>
  <c r="BY686" i="23"/>
  <c r="BX686" i="23"/>
  <c r="BS686" i="23"/>
  <c r="BR686" i="23"/>
  <c r="BQ686" i="23"/>
  <c r="BL686" i="23"/>
  <c r="BJ686" i="23"/>
  <c r="BE686" i="23"/>
  <c r="BC686" i="23"/>
  <c r="AT686" i="23"/>
  <c r="AX686" i="23" s="1"/>
  <c r="AM686" i="23"/>
  <c r="AQ686" i="23" s="1"/>
  <c r="AF686" i="23"/>
  <c r="AJ686" i="23" s="1"/>
  <c r="Y686" i="23"/>
  <c r="BZ685" i="23"/>
  <c r="BY685" i="23"/>
  <c r="BX685" i="23"/>
  <c r="BS685" i="23"/>
  <c r="BQ685" i="23"/>
  <c r="BL685" i="23"/>
  <c r="BJ685" i="23"/>
  <c r="BE685" i="23"/>
  <c r="BC685" i="23"/>
  <c r="AT685" i="23"/>
  <c r="AX685" i="23" s="1"/>
  <c r="AM685" i="23"/>
  <c r="AF685" i="23"/>
  <c r="AJ685" i="23" s="1"/>
  <c r="Y685" i="23"/>
  <c r="AC685" i="23" s="1"/>
  <c r="BZ684" i="23"/>
  <c r="BY684" i="23"/>
  <c r="BX684" i="23"/>
  <c r="BS684" i="23"/>
  <c r="BQ684" i="23"/>
  <c r="BL684" i="23"/>
  <c r="BJ684" i="23"/>
  <c r="BE684" i="23"/>
  <c r="BD684" i="23"/>
  <c r="BC684" i="23"/>
  <c r="AT684" i="23"/>
  <c r="AX684" i="23" s="1"/>
  <c r="AM684" i="23"/>
  <c r="AF684" i="23"/>
  <c r="AJ684" i="23" s="1"/>
  <c r="Y684" i="23"/>
  <c r="BZ683" i="23"/>
  <c r="BY683" i="23"/>
  <c r="BX683" i="23"/>
  <c r="BS683" i="23"/>
  <c r="BQ683" i="23"/>
  <c r="BL683" i="23"/>
  <c r="BJ683" i="23"/>
  <c r="BE683" i="23"/>
  <c r="BC683" i="23"/>
  <c r="AT683" i="23"/>
  <c r="AX683" i="23" s="1"/>
  <c r="AM683" i="23"/>
  <c r="AF683" i="23"/>
  <c r="AJ683" i="23" s="1"/>
  <c r="Y683" i="23"/>
  <c r="AC683" i="23" s="1"/>
  <c r="BZ682" i="23"/>
  <c r="BY682" i="23"/>
  <c r="BX682" i="23"/>
  <c r="BS682" i="23"/>
  <c r="BQ682" i="23"/>
  <c r="BL682" i="23"/>
  <c r="BJ682" i="23"/>
  <c r="BE682" i="23"/>
  <c r="BC682" i="23"/>
  <c r="AT682" i="23"/>
  <c r="AX682" i="23" s="1"/>
  <c r="AM682" i="23"/>
  <c r="AQ682" i="23" s="1"/>
  <c r="AF682" i="23"/>
  <c r="Y682" i="23"/>
  <c r="AC682" i="23" s="1"/>
  <c r="BZ681" i="23"/>
  <c r="BY681" i="23"/>
  <c r="BX681" i="23"/>
  <c r="BS681" i="23"/>
  <c r="BR681" i="23"/>
  <c r="BQ681" i="23"/>
  <c r="BL681" i="23"/>
  <c r="BJ681" i="23"/>
  <c r="BE681" i="23"/>
  <c r="BC681" i="23"/>
  <c r="AT681" i="23"/>
  <c r="AP681" i="23"/>
  <c r="AR681" i="23" s="1"/>
  <c r="AM681" i="23"/>
  <c r="AQ681" i="23" s="1"/>
  <c r="AF681" i="23"/>
  <c r="Y681" i="23"/>
  <c r="AC681" i="23" s="1"/>
  <c r="BZ680" i="23"/>
  <c r="BY680" i="23"/>
  <c r="BX680" i="23"/>
  <c r="BS680" i="23"/>
  <c r="BQ680" i="23"/>
  <c r="BL680" i="23"/>
  <c r="BJ680" i="23"/>
  <c r="BE680" i="23"/>
  <c r="BC680" i="23"/>
  <c r="AT680" i="23"/>
  <c r="AX680" i="23" s="1"/>
  <c r="AM680" i="23"/>
  <c r="AF680" i="23"/>
  <c r="Y680" i="23"/>
  <c r="AC680" i="23" s="1"/>
  <c r="BZ679" i="23"/>
  <c r="BY679" i="23"/>
  <c r="BX679" i="23"/>
  <c r="BS679" i="23"/>
  <c r="BR679" i="23"/>
  <c r="BT679" i="23" s="1"/>
  <c r="BU679" i="23" s="1"/>
  <c r="BQ679" i="23"/>
  <c r="BL679" i="23"/>
  <c r="BJ679" i="23"/>
  <c r="BE679" i="23"/>
  <c r="BC679" i="23"/>
  <c r="AT679" i="23"/>
  <c r="AX679" i="23" s="1"/>
  <c r="AM679" i="23"/>
  <c r="AQ679" i="23" s="1"/>
  <c r="AF679" i="23"/>
  <c r="AJ679" i="23" s="1"/>
  <c r="Y679" i="23"/>
  <c r="BZ678" i="23"/>
  <c r="BY678" i="23"/>
  <c r="BX678" i="23"/>
  <c r="BS678" i="23"/>
  <c r="BR678" i="23"/>
  <c r="BQ678" i="23"/>
  <c r="BL678" i="23"/>
  <c r="BJ678" i="23"/>
  <c r="BE678" i="23"/>
  <c r="BC678" i="23"/>
  <c r="AT678" i="23"/>
  <c r="AM678" i="23"/>
  <c r="AQ678" i="23" s="1"/>
  <c r="AF678" i="23"/>
  <c r="AJ678" i="23" s="1"/>
  <c r="AB678" i="23"/>
  <c r="Y678" i="23"/>
  <c r="AC678" i="23" s="1"/>
  <c r="BZ677" i="23"/>
  <c r="BY677" i="23"/>
  <c r="BX677" i="23"/>
  <c r="BS677" i="23"/>
  <c r="BR677" i="23"/>
  <c r="BQ677" i="23"/>
  <c r="BL677" i="23"/>
  <c r="BJ677" i="23"/>
  <c r="BE677" i="23"/>
  <c r="BC677" i="23"/>
  <c r="AT677" i="23"/>
  <c r="AX677" i="23" s="1"/>
  <c r="AM677" i="23"/>
  <c r="AQ677" i="23" s="1"/>
  <c r="AF677" i="23"/>
  <c r="AJ677" i="23" s="1"/>
  <c r="Y677" i="23"/>
  <c r="AC677" i="23" s="1"/>
  <c r="BZ676" i="23"/>
  <c r="BY676" i="23"/>
  <c r="BX676" i="23"/>
  <c r="BS676" i="23"/>
  <c r="BR676" i="23"/>
  <c r="BQ676" i="23"/>
  <c r="BL676" i="23"/>
  <c r="BJ676" i="23"/>
  <c r="BE676" i="23"/>
  <c r="BC676" i="23"/>
  <c r="AT676" i="23"/>
  <c r="AX676" i="23" s="1"/>
  <c r="AM676" i="23"/>
  <c r="AQ676" i="23" s="1"/>
  <c r="AF676" i="23"/>
  <c r="AJ676" i="23" s="1"/>
  <c r="AB676" i="23"/>
  <c r="Y676" i="23"/>
  <c r="AC676" i="23" s="1"/>
  <c r="BZ675" i="23"/>
  <c r="BY675" i="23"/>
  <c r="BX675" i="23"/>
  <c r="BS675" i="23"/>
  <c r="BR675" i="23"/>
  <c r="BT675" i="23" s="1"/>
  <c r="BQ675" i="23"/>
  <c r="BL675" i="23"/>
  <c r="BJ675" i="23"/>
  <c r="BE675" i="23"/>
  <c r="BC675" i="23"/>
  <c r="AT675" i="23"/>
  <c r="AX675" i="23" s="1"/>
  <c r="AM675" i="23"/>
  <c r="AQ675" i="23" s="1"/>
  <c r="AF675" i="23"/>
  <c r="AJ675" i="23" s="1"/>
  <c r="Y675" i="23"/>
  <c r="BZ674" i="23"/>
  <c r="BY674" i="23"/>
  <c r="BX674" i="23"/>
  <c r="BS674" i="23"/>
  <c r="BR674" i="23"/>
  <c r="BQ674" i="23"/>
  <c r="BL674" i="23"/>
  <c r="BJ674" i="23"/>
  <c r="BE674" i="23"/>
  <c r="BC674" i="23"/>
  <c r="AT674" i="23"/>
  <c r="AM674" i="23"/>
  <c r="AQ674" i="23" s="1"/>
  <c r="AF674" i="23"/>
  <c r="AJ674" i="23" s="1"/>
  <c r="AB674" i="23"/>
  <c r="AD674" i="23" s="1"/>
  <c r="Y674" i="23"/>
  <c r="AC674" i="23" s="1"/>
  <c r="BZ673" i="23"/>
  <c r="BY673" i="23"/>
  <c r="BX673" i="23"/>
  <c r="BS673" i="23"/>
  <c r="BR673" i="23"/>
  <c r="BT673" i="23" s="1"/>
  <c r="BQ673" i="23"/>
  <c r="BL673" i="23"/>
  <c r="BJ673" i="23"/>
  <c r="BE673" i="23"/>
  <c r="BC673" i="23"/>
  <c r="AT673" i="23"/>
  <c r="AX673" i="23" s="1"/>
  <c r="AM673" i="23"/>
  <c r="AQ673" i="23" s="1"/>
  <c r="AF673" i="23"/>
  <c r="AJ673" i="23" s="1"/>
  <c r="Y673" i="23"/>
  <c r="AC673" i="23" s="1"/>
  <c r="BW663" i="23"/>
  <c r="BY657" i="23" s="1"/>
  <c r="BP663" i="23"/>
  <c r="BR654" i="23" s="1"/>
  <c r="BI663" i="23"/>
  <c r="BB663" i="23"/>
  <c r="BZ662" i="23"/>
  <c r="BX662" i="23"/>
  <c r="BS662" i="23"/>
  <c r="BQ662" i="23"/>
  <c r="BL662" i="23"/>
  <c r="BJ662" i="23"/>
  <c r="BE662" i="23"/>
  <c r="BC662" i="23"/>
  <c r="AT662" i="23"/>
  <c r="AX662" i="23" s="1"/>
  <c r="AM662" i="23"/>
  <c r="AQ662" i="23" s="1"/>
  <c r="AF662" i="23"/>
  <c r="Y662" i="23"/>
  <c r="BZ661" i="23"/>
  <c r="BX661" i="23"/>
  <c r="BS661" i="23"/>
  <c r="BR661" i="23"/>
  <c r="BQ661" i="23"/>
  <c r="BL661" i="23"/>
  <c r="BJ661" i="23"/>
  <c r="BE661" i="23"/>
  <c r="BC661" i="23"/>
  <c r="AT661" i="23"/>
  <c r="AX661" i="23" s="1"/>
  <c r="AM661" i="23"/>
  <c r="AQ661" i="23" s="1"/>
  <c r="AF661" i="23"/>
  <c r="Y661" i="23"/>
  <c r="AC661" i="23" s="1"/>
  <c r="BZ660" i="23"/>
  <c r="BX660" i="23"/>
  <c r="BS660" i="23"/>
  <c r="BR660" i="23"/>
  <c r="BQ660" i="23"/>
  <c r="BL660" i="23"/>
  <c r="BJ660" i="23"/>
  <c r="BE660" i="23"/>
  <c r="BC660" i="23"/>
  <c r="AT660" i="23"/>
  <c r="AX660" i="23" s="1"/>
  <c r="AM660" i="23"/>
  <c r="AQ660" i="23" s="1"/>
  <c r="AF660" i="23"/>
  <c r="AJ660" i="23" s="1"/>
  <c r="AB660" i="23"/>
  <c r="AD660" i="23" s="1"/>
  <c r="Y660" i="23"/>
  <c r="AC660" i="23" s="1"/>
  <c r="BZ659" i="23"/>
  <c r="BX659" i="23"/>
  <c r="BS659" i="23"/>
  <c r="BQ659" i="23"/>
  <c r="BL659" i="23"/>
  <c r="BJ659" i="23"/>
  <c r="BE659" i="23"/>
  <c r="BC659" i="23"/>
  <c r="AT659" i="23"/>
  <c r="AM659" i="23"/>
  <c r="AQ659" i="23" s="1"/>
  <c r="AF659" i="23"/>
  <c r="Y659" i="23"/>
  <c r="BZ658" i="23"/>
  <c r="BX658" i="23"/>
  <c r="BS658" i="23"/>
  <c r="BR658" i="23"/>
  <c r="BT658" i="23" s="1"/>
  <c r="BQ658" i="23"/>
  <c r="BL658" i="23"/>
  <c r="BJ658" i="23"/>
  <c r="BE658" i="23"/>
  <c r="BD658" i="23"/>
  <c r="BC658" i="23"/>
  <c r="AT658" i="23"/>
  <c r="AM658" i="23"/>
  <c r="AF658" i="23"/>
  <c r="AJ658" i="23" s="1"/>
  <c r="Y658" i="23"/>
  <c r="AC658" i="23" s="1"/>
  <c r="BZ657" i="23"/>
  <c r="BX657" i="23"/>
  <c r="BS657" i="23"/>
  <c r="BQ657" i="23"/>
  <c r="BL657" i="23"/>
  <c r="BJ657" i="23"/>
  <c r="BE657" i="23"/>
  <c r="BC657" i="23"/>
  <c r="AT657" i="23"/>
  <c r="AX657" i="23" s="1"/>
  <c r="AM657" i="23"/>
  <c r="AQ657" i="23" s="1"/>
  <c r="AF657" i="23"/>
  <c r="Y657" i="23"/>
  <c r="BZ656" i="23"/>
  <c r="BX656" i="23"/>
  <c r="BS656" i="23"/>
  <c r="BQ656" i="23"/>
  <c r="BL656" i="23"/>
  <c r="BJ656" i="23"/>
  <c r="BE656" i="23"/>
  <c r="BC656" i="23"/>
  <c r="AW656" i="23"/>
  <c r="AY656" i="23" s="1"/>
  <c r="AT656" i="23"/>
  <c r="AX656" i="23" s="1"/>
  <c r="AM656" i="23"/>
  <c r="AQ656" i="23" s="1"/>
  <c r="AI656" i="23"/>
  <c r="AF656" i="23"/>
  <c r="AJ656" i="23" s="1"/>
  <c r="Y656" i="23"/>
  <c r="BZ655" i="23"/>
  <c r="BX655" i="23"/>
  <c r="BS655" i="23"/>
  <c r="BR655" i="23"/>
  <c r="BQ655" i="23"/>
  <c r="BL655" i="23"/>
  <c r="BJ655" i="23"/>
  <c r="BE655" i="23"/>
  <c r="BC655" i="23"/>
  <c r="AT655" i="23"/>
  <c r="AM655" i="23"/>
  <c r="AQ655" i="23" s="1"/>
  <c r="AF655" i="23"/>
  <c r="AJ655" i="23" s="1"/>
  <c r="Y655" i="23"/>
  <c r="AC655" i="23" s="1"/>
  <c r="BZ654" i="23"/>
  <c r="BX654" i="23"/>
  <c r="BS654" i="23"/>
  <c r="BQ654" i="23"/>
  <c r="BL654" i="23"/>
  <c r="BJ654" i="23"/>
  <c r="BE654" i="23"/>
  <c r="BC654" i="23"/>
  <c r="AW654" i="23"/>
  <c r="AY654" i="23" s="1"/>
  <c r="AT654" i="23"/>
  <c r="AX654" i="23" s="1"/>
  <c r="AM654" i="23"/>
  <c r="AQ654" i="23" s="1"/>
  <c r="AF654" i="23"/>
  <c r="AJ654" i="23" s="1"/>
  <c r="Y654" i="23"/>
  <c r="AC654" i="23" s="1"/>
  <c r="BZ653" i="23"/>
  <c r="BX653" i="23"/>
  <c r="BS653" i="23"/>
  <c r="BR653" i="23"/>
  <c r="BT653" i="23" s="1"/>
  <c r="BU653" i="23" s="1"/>
  <c r="BQ653" i="23"/>
  <c r="BL653" i="23"/>
  <c r="BJ653" i="23"/>
  <c r="BE653" i="23"/>
  <c r="BC653" i="23"/>
  <c r="AT653" i="23"/>
  <c r="AX653" i="23" s="1"/>
  <c r="AM653" i="23"/>
  <c r="AQ653" i="23" s="1"/>
  <c r="AF653" i="23"/>
  <c r="AJ653" i="23" s="1"/>
  <c r="Y653" i="23"/>
  <c r="BZ652" i="23"/>
  <c r="BX652" i="23"/>
  <c r="BS652" i="23"/>
  <c r="BQ652" i="23"/>
  <c r="BL652" i="23"/>
  <c r="BJ652" i="23"/>
  <c r="BE652" i="23"/>
  <c r="BC652" i="23"/>
  <c r="AT652" i="23"/>
  <c r="AM652" i="23"/>
  <c r="AQ652" i="23" s="1"/>
  <c r="AF652" i="23"/>
  <c r="AJ652" i="23" s="1"/>
  <c r="Y652" i="23"/>
  <c r="AC652" i="23" s="1"/>
  <c r="BZ651" i="23"/>
  <c r="BX651" i="23"/>
  <c r="BS651" i="23"/>
  <c r="BR651" i="23"/>
  <c r="BQ651" i="23"/>
  <c r="BL651" i="23"/>
  <c r="BJ651" i="23"/>
  <c r="BE651" i="23"/>
  <c r="BC651" i="23"/>
  <c r="AT651" i="23"/>
  <c r="AX651" i="23" s="1"/>
  <c r="AM651" i="23"/>
  <c r="AQ651" i="23" s="1"/>
  <c r="AF651" i="23"/>
  <c r="Y651" i="23"/>
  <c r="AC651" i="23" s="1"/>
  <c r="BZ650" i="23"/>
  <c r="BX650" i="23"/>
  <c r="BS650" i="23"/>
  <c r="BR650" i="23"/>
  <c r="BQ650" i="23"/>
  <c r="BL650" i="23"/>
  <c r="BJ650" i="23"/>
  <c r="BE650" i="23"/>
  <c r="BC650" i="23"/>
  <c r="AT650" i="23"/>
  <c r="AM650" i="23"/>
  <c r="AQ650" i="23" s="1"/>
  <c r="AF650" i="23"/>
  <c r="AJ650" i="23" s="1"/>
  <c r="Y650" i="23"/>
  <c r="BZ649" i="23"/>
  <c r="BX649" i="23"/>
  <c r="BS649" i="23"/>
  <c r="BQ649" i="23"/>
  <c r="BL649" i="23"/>
  <c r="BJ649" i="23"/>
  <c r="BE649" i="23"/>
  <c r="BC649" i="23"/>
  <c r="AT649" i="23"/>
  <c r="AM649" i="23"/>
  <c r="AF649" i="23"/>
  <c r="AJ649" i="23" s="1"/>
  <c r="Y649" i="23"/>
  <c r="AC649" i="23" s="1"/>
  <c r="BZ648" i="23"/>
  <c r="BX648" i="23"/>
  <c r="BS648" i="23"/>
  <c r="BR648" i="23"/>
  <c r="BQ648" i="23"/>
  <c r="BL648" i="23"/>
  <c r="BJ648" i="23"/>
  <c r="BE648" i="23"/>
  <c r="BC648" i="23"/>
  <c r="AT648" i="23"/>
  <c r="AM648" i="23"/>
  <c r="AQ648" i="23" s="1"/>
  <c r="AF648" i="23"/>
  <c r="AJ648" i="23" s="1"/>
  <c r="Y648" i="23"/>
  <c r="BZ647" i="23"/>
  <c r="BX647" i="23"/>
  <c r="BS647" i="23"/>
  <c r="BQ647" i="23"/>
  <c r="BL647" i="23"/>
  <c r="BJ647" i="23"/>
  <c r="BE647" i="23"/>
  <c r="BC647" i="23"/>
  <c r="AT647" i="23"/>
  <c r="AX647" i="23" s="1"/>
  <c r="AM647" i="23"/>
  <c r="AQ647" i="23" s="1"/>
  <c r="AF647" i="23"/>
  <c r="AJ647" i="23" s="1"/>
  <c r="Y647" i="23"/>
  <c r="AC647" i="23" s="1"/>
  <c r="BC640" i="23"/>
  <c r="BW637" i="23"/>
  <c r="BY634" i="23" s="1"/>
  <c r="BP637" i="23"/>
  <c r="BI637" i="23"/>
  <c r="BK624" i="23" s="1"/>
  <c r="BB637" i="23"/>
  <c r="BZ636" i="23"/>
  <c r="BX636" i="23"/>
  <c r="BS636" i="23"/>
  <c r="BQ636" i="23"/>
  <c r="BL636" i="23"/>
  <c r="BJ636" i="23"/>
  <c r="BE636" i="23"/>
  <c r="BC636" i="23"/>
  <c r="AT636" i="23"/>
  <c r="AW636" i="23" s="1"/>
  <c r="AM636" i="23"/>
  <c r="AF636" i="23"/>
  <c r="Y636" i="23"/>
  <c r="BZ635" i="23"/>
  <c r="BX635" i="23"/>
  <c r="BS635" i="23"/>
  <c r="BQ635" i="23"/>
  <c r="BL635" i="23"/>
  <c r="BJ635" i="23"/>
  <c r="BE635" i="23"/>
  <c r="BC635" i="23"/>
  <c r="AT635" i="23"/>
  <c r="AM635" i="23"/>
  <c r="AP635" i="23" s="1"/>
  <c r="AF635" i="23"/>
  <c r="Y635" i="23"/>
  <c r="BZ634" i="23"/>
  <c r="BX634" i="23"/>
  <c r="BS634" i="23"/>
  <c r="BQ634" i="23"/>
  <c r="BL634" i="23"/>
  <c r="BJ634" i="23"/>
  <c r="BE634" i="23"/>
  <c r="BC634" i="23"/>
  <c r="AT634" i="23"/>
  <c r="AM634" i="23"/>
  <c r="AQ634" i="23" s="1"/>
  <c r="AF634" i="23"/>
  <c r="Y634" i="23"/>
  <c r="AC634" i="23" s="1"/>
  <c r="BZ633" i="23"/>
  <c r="BY633" i="23"/>
  <c r="BX633" i="23"/>
  <c r="BS633" i="23"/>
  <c r="BQ633" i="23"/>
  <c r="BL633" i="23"/>
  <c r="BJ633" i="23"/>
  <c r="BE633" i="23"/>
  <c r="BC633" i="23"/>
  <c r="AT633" i="23"/>
  <c r="AX633" i="23" s="1"/>
  <c r="AM633" i="23"/>
  <c r="AQ633" i="23" s="1"/>
  <c r="AF633" i="23"/>
  <c r="AJ633" i="23" s="1"/>
  <c r="Y633" i="23"/>
  <c r="BZ632" i="23"/>
  <c r="BX632" i="23"/>
  <c r="BS632" i="23"/>
  <c r="BQ632" i="23"/>
  <c r="BL632" i="23"/>
  <c r="BJ632" i="23"/>
  <c r="BE632" i="23"/>
  <c r="BC632" i="23"/>
  <c r="AX632" i="23"/>
  <c r="AT632" i="23"/>
  <c r="AW632" i="23" s="1"/>
  <c r="AM632" i="23"/>
  <c r="AQ632" i="23" s="1"/>
  <c r="AJ632" i="23"/>
  <c r="AF632" i="23"/>
  <c r="AI632" i="23" s="1"/>
  <c r="Y632" i="23"/>
  <c r="AC632" i="23" s="1"/>
  <c r="BZ631" i="23"/>
  <c r="BX631" i="23"/>
  <c r="BS631" i="23"/>
  <c r="BQ631" i="23"/>
  <c r="BL631" i="23"/>
  <c r="BJ631" i="23"/>
  <c r="BE631" i="23"/>
  <c r="BC631" i="23"/>
  <c r="AT631" i="23"/>
  <c r="AX631" i="23" s="1"/>
  <c r="AM631" i="23"/>
  <c r="AF631" i="23"/>
  <c r="AJ631" i="23" s="1"/>
  <c r="Y631" i="23"/>
  <c r="BZ630" i="23"/>
  <c r="BX630" i="23"/>
  <c r="BS630" i="23"/>
  <c r="BQ630" i="23"/>
  <c r="BL630" i="23"/>
  <c r="BJ630" i="23"/>
  <c r="BE630" i="23"/>
  <c r="BC630" i="23"/>
  <c r="AT630" i="23"/>
  <c r="AW630" i="23" s="1"/>
  <c r="AM630" i="23"/>
  <c r="AQ630" i="23" s="1"/>
  <c r="AF630" i="23"/>
  <c r="AI630" i="23" s="1"/>
  <c r="Y630" i="23"/>
  <c r="AC630" i="23" s="1"/>
  <c r="BZ629" i="23"/>
  <c r="BX629" i="23"/>
  <c r="BS629" i="23"/>
  <c r="BQ629" i="23"/>
  <c r="BL629" i="23"/>
  <c r="BJ629" i="23"/>
  <c r="BE629" i="23"/>
  <c r="BC629" i="23"/>
  <c r="AT629" i="23"/>
  <c r="AX629" i="23" s="1"/>
  <c r="AM629" i="23"/>
  <c r="AP629" i="23" s="1"/>
  <c r="AF629" i="23"/>
  <c r="AJ629" i="23" s="1"/>
  <c r="Y629" i="23"/>
  <c r="AB629" i="23" s="1"/>
  <c r="BZ628" i="23"/>
  <c r="BY628" i="23"/>
  <c r="BX628" i="23"/>
  <c r="BS628" i="23"/>
  <c r="BQ628" i="23"/>
  <c r="BL628" i="23"/>
  <c r="BJ628" i="23"/>
  <c r="BE628" i="23"/>
  <c r="BC628" i="23"/>
  <c r="AT628" i="23"/>
  <c r="AX628" i="23" s="1"/>
  <c r="AM628" i="23"/>
  <c r="AQ628" i="23" s="1"/>
  <c r="AF628" i="23"/>
  <c r="Y628" i="23"/>
  <c r="AC628" i="23" s="1"/>
  <c r="BZ627" i="23"/>
  <c r="BX627" i="23"/>
  <c r="BS627" i="23"/>
  <c r="BQ627" i="23"/>
  <c r="BL627" i="23"/>
  <c r="BJ627" i="23"/>
  <c r="BE627" i="23"/>
  <c r="BC627" i="23"/>
  <c r="AT627" i="23"/>
  <c r="AX627" i="23" s="1"/>
  <c r="AM627" i="23"/>
  <c r="AP627" i="23" s="1"/>
  <c r="AF627" i="23"/>
  <c r="AJ627" i="23" s="1"/>
  <c r="AC627" i="23"/>
  <c r="Y627" i="23"/>
  <c r="AB627" i="23" s="1"/>
  <c r="BZ626" i="23"/>
  <c r="BY626" i="23"/>
  <c r="BX626" i="23"/>
  <c r="BS626" i="23"/>
  <c r="BQ626" i="23"/>
  <c r="BL626" i="23"/>
  <c r="BJ626" i="23"/>
  <c r="BE626" i="23"/>
  <c r="BC626" i="23"/>
  <c r="AT626" i="23"/>
  <c r="AM626" i="23"/>
  <c r="AQ626" i="23" s="1"/>
  <c r="AF626" i="23"/>
  <c r="Y626" i="23"/>
  <c r="AC626" i="23" s="1"/>
  <c r="BZ625" i="23"/>
  <c r="BY625" i="23"/>
  <c r="BX625" i="23"/>
  <c r="BS625" i="23"/>
  <c r="BQ625" i="23"/>
  <c r="BL625" i="23"/>
  <c r="BJ625" i="23"/>
  <c r="BE625" i="23"/>
  <c r="BC625" i="23"/>
  <c r="AT625" i="23"/>
  <c r="AX625" i="23" s="1"/>
  <c r="AM625" i="23"/>
  <c r="AQ625" i="23" s="1"/>
  <c r="AF625" i="23"/>
  <c r="AJ625" i="23" s="1"/>
  <c r="Y625" i="23"/>
  <c r="BZ624" i="23"/>
  <c r="BX624" i="23"/>
  <c r="BS624" i="23"/>
  <c r="BQ624" i="23"/>
  <c r="BL624" i="23"/>
  <c r="BJ624" i="23"/>
  <c r="BE624" i="23"/>
  <c r="BD624" i="23"/>
  <c r="BC624" i="23"/>
  <c r="AT624" i="23"/>
  <c r="AM624" i="23"/>
  <c r="AQ624" i="23" s="1"/>
  <c r="AF624" i="23"/>
  <c r="AJ624" i="23" s="1"/>
  <c r="Y624" i="23"/>
  <c r="AC624" i="23" s="1"/>
  <c r="BZ623" i="23"/>
  <c r="BX623" i="23"/>
  <c r="BS623" i="23"/>
  <c r="BQ623" i="23"/>
  <c r="BL623" i="23"/>
  <c r="BJ623" i="23"/>
  <c r="BE623" i="23"/>
  <c r="BC623" i="23"/>
  <c r="AT623" i="23"/>
  <c r="AX623" i="23" s="1"/>
  <c r="AM623" i="23"/>
  <c r="AP623" i="23" s="1"/>
  <c r="AF623" i="23"/>
  <c r="AJ623" i="23" s="1"/>
  <c r="Y623" i="23"/>
  <c r="BZ622" i="23"/>
  <c r="BY622" i="23"/>
  <c r="CA622" i="23" s="1"/>
  <c r="CB622" i="23" s="1"/>
  <c r="BX622" i="23"/>
  <c r="BS622" i="23"/>
  <c r="BQ622" i="23"/>
  <c r="BL622" i="23"/>
  <c r="BJ622" i="23"/>
  <c r="BE622" i="23"/>
  <c r="BC622" i="23"/>
  <c r="AT622" i="23"/>
  <c r="AM622" i="23"/>
  <c r="AQ622" i="23" s="1"/>
  <c r="AF622" i="23"/>
  <c r="AJ622" i="23" s="1"/>
  <c r="Y622" i="23"/>
  <c r="AC622" i="23" s="1"/>
  <c r="BZ621" i="23"/>
  <c r="BX621" i="23"/>
  <c r="BS621" i="23"/>
  <c r="BQ621" i="23"/>
  <c r="BL621" i="23"/>
  <c r="BJ621" i="23"/>
  <c r="BE621" i="23"/>
  <c r="BC621" i="23"/>
  <c r="AT621" i="23"/>
  <c r="AX621" i="23" s="1"/>
  <c r="AM621" i="23"/>
  <c r="AQ621" i="23" s="1"/>
  <c r="AF621" i="23"/>
  <c r="AJ621" i="23" s="1"/>
  <c r="Y621" i="23"/>
  <c r="AB621" i="23" s="1"/>
  <c r="S621" i="23"/>
  <c r="N621" i="23"/>
  <c r="BR621" i="23" s="1"/>
  <c r="BT621" i="23" s="1"/>
  <c r="I621" i="23"/>
  <c r="D621" i="23"/>
  <c r="BW611" i="23"/>
  <c r="BY607" i="23" s="1"/>
  <c r="BP611" i="23"/>
  <c r="BI611" i="23"/>
  <c r="BK609" i="23" s="1"/>
  <c r="BB611" i="23"/>
  <c r="BD603" i="23" s="1"/>
  <c r="BZ610" i="23"/>
  <c r="BX610" i="23"/>
  <c r="BS610" i="23"/>
  <c r="BQ610" i="23"/>
  <c r="BL610" i="23"/>
  <c r="BK610" i="23"/>
  <c r="BJ610" i="23"/>
  <c r="BE610" i="23"/>
  <c r="BC610" i="23"/>
  <c r="AT610" i="23"/>
  <c r="AM610" i="23"/>
  <c r="AQ610" i="23" s="1"/>
  <c r="AJ610" i="23"/>
  <c r="AF610" i="23"/>
  <c r="AI610" i="23" s="1"/>
  <c r="Y610" i="23"/>
  <c r="AC610" i="23" s="1"/>
  <c r="BZ609" i="23"/>
  <c r="BY609" i="23"/>
  <c r="CA609" i="23" s="1"/>
  <c r="BX609" i="23"/>
  <c r="BS609" i="23"/>
  <c r="BQ609" i="23"/>
  <c r="BL609" i="23"/>
  <c r="BJ609" i="23"/>
  <c r="BE609" i="23"/>
  <c r="BC609" i="23"/>
  <c r="AT609" i="23"/>
  <c r="AX609" i="23" s="1"/>
  <c r="AM609" i="23"/>
  <c r="AF609" i="23"/>
  <c r="Y609" i="23"/>
  <c r="AC609" i="23" s="1"/>
  <c r="BZ608" i="23"/>
  <c r="BX608" i="23"/>
  <c r="BS608" i="23"/>
  <c r="BQ608" i="23"/>
  <c r="BL608" i="23"/>
  <c r="BK608" i="23"/>
  <c r="BJ608" i="23"/>
  <c r="BE608" i="23"/>
  <c r="BC608" i="23"/>
  <c r="AT608" i="23"/>
  <c r="AM608" i="23"/>
  <c r="AF608" i="23"/>
  <c r="Y608" i="23"/>
  <c r="AC608" i="23" s="1"/>
  <c r="BZ607" i="23"/>
  <c r="CA607" i="23" s="1"/>
  <c r="CB607" i="23" s="1"/>
  <c r="BX607" i="23"/>
  <c r="BS607" i="23"/>
  <c r="BQ607" i="23"/>
  <c r="BL607" i="23"/>
  <c r="BK607" i="23"/>
  <c r="BJ607" i="23"/>
  <c r="BE607" i="23"/>
  <c r="BD607" i="23"/>
  <c r="BF607" i="23" s="1"/>
  <c r="BC607" i="23"/>
  <c r="AX607" i="23"/>
  <c r="AT607" i="23"/>
  <c r="AW607" i="23" s="1"/>
  <c r="AM607" i="23"/>
  <c r="AQ607" i="23" s="1"/>
  <c r="AF607" i="23"/>
  <c r="AI607" i="23" s="1"/>
  <c r="Y607" i="23"/>
  <c r="CA606" i="23"/>
  <c r="CB606" i="23" s="1"/>
  <c r="BZ606" i="23"/>
  <c r="BY606" i="23"/>
  <c r="BX606" i="23"/>
  <c r="BS606" i="23"/>
  <c r="BQ606" i="23"/>
  <c r="BL606" i="23"/>
  <c r="BK606" i="23"/>
  <c r="BJ606" i="23"/>
  <c r="BE606" i="23"/>
  <c r="BC606" i="23"/>
  <c r="AT606" i="23"/>
  <c r="AX606" i="23" s="1"/>
  <c r="AM606" i="23"/>
  <c r="AJ606" i="23"/>
  <c r="AF606" i="23"/>
  <c r="AI606" i="23" s="1"/>
  <c r="Y606" i="23"/>
  <c r="BZ605" i="23"/>
  <c r="BX605" i="23"/>
  <c r="BS605" i="23"/>
  <c r="BQ605" i="23"/>
  <c r="BL605" i="23"/>
  <c r="BK605" i="23"/>
  <c r="BJ605" i="23"/>
  <c r="BE605" i="23"/>
  <c r="BC605" i="23"/>
  <c r="AT605" i="23"/>
  <c r="AX605" i="23" s="1"/>
  <c r="AM605" i="23"/>
  <c r="AF605" i="23"/>
  <c r="Y605" i="23"/>
  <c r="BZ604" i="23"/>
  <c r="BY604" i="23"/>
  <c r="CA604" i="23" s="1"/>
  <c r="CB604" i="23" s="1"/>
  <c r="BX604" i="23"/>
  <c r="BS604" i="23"/>
  <c r="BQ604" i="23"/>
  <c r="BL604" i="23"/>
  <c r="BK604" i="23"/>
  <c r="BJ604" i="23"/>
  <c r="BE604" i="23"/>
  <c r="BC604" i="23"/>
  <c r="AT604" i="23"/>
  <c r="AW604" i="23" s="1"/>
  <c r="AM604" i="23"/>
  <c r="AQ604" i="23" s="1"/>
  <c r="AJ604" i="23"/>
  <c r="AF604" i="23"/>
  <c r="AI604" i="23" s="1"/>
  <c r="Y604" i="23"/>
  <c r="AC604" i="23" s="1"/>
  <c r="BZ603" i="23"/>
  <c r="BX603" i="23"/>
  <c r="BS603" i="23"/>
  <c r="BQ603" i="23"/>
  <c r="BL603" i="23"/>
  <c r="BK603" i="23"/>
  <c r="BJ603" i="23"/>
  <c r="BE603" i="23"/>
  <c r="BC603" i="23"/>
  <c r="AW603" i="23"/>
  <c r="AT603" i="23"/>
  <c r="AX603" i="23" s="1"/>
  <c r="AM603" i="23"/>
  <c r="AP603" i="23" s="1"/>
  <c r="AF603" i="23"/>
  <c r="AI603" i="23" s="1"/>
  <c r="Y603" i="23"/>
  <c r="BZ602" i="23"/>
  <c r="BY602" i="23"/>
  <c r="BX602" i="23"/>
  <c r="BS602" i="23"/>
  <c r="BQ602" i="23"/>
  <c r="BL602" i="23"/>
  <c r="BK602" i="23"/>
  <c r="BM602" i="23" s="1"/>
  <c r="BJ602" i="23"/>
  <c r="BE602" i="23"/>
  <c r="BD602" i="23"/>
  <c r="BC602" i="23"/>
  <c r="AT602" i="23"/>
  <c r="AW602" i="23" s="1"/>
  <c r="AM602" i="23"/>
  <c r="AQ602" i="23" s="1"/>
  <c r="AF602" i="23"/>
  <c r="Y602" i="23"/>
  <c r="AC602" i="23" s="1"/>
  <c r="BZ601" i="23"/>
  <c r="BX601" i="23"/>
  <c r="BS601" i="23"/>
  <c r="BQ601" i="23"/>
  <c r="BL601" i="23"/>
  <c r="BK601" i="23"/>
  <c r="BJ601" i="23"/>
  <c r="BE601" i="23"/>
  <c r="BC601" i="23"/>
  <c r="AT601" i="23"/>
  <c r="AX601" i="23" s="1"/>
  <c r="AP601" i="23"/>
  <c r="AR601" i="23" s="1"/>
  <c r="AM601" i="23"/>
  <c r="AQ601" i="23" s="1"/>
  <c r="AF601" i="23"/>
  <c r="AJ601" i="23" s="1"/>
  <c r="Y601" i="23"/>
  <c r="AC601" i="23" s="1"/>
  <c r="BZ600" i="23"/>
  <c r="BX600" i="23"/>
  <c r="BS600" i="23"/>
  <c r="BQ600" i="23"/>
  <c r="BL600" i="23"/>
  <c r="BK600" i="23"/>
  <c r="BM600" i="23" s="1"/>
  <c r="BJ600" i="23"/>
  <c r="BE600" i="23"/>
  <c r="BC600" i="23"/>
  <c r="AT600" i="23"/>
  <c r="AM600" i="23"/>
  <c r="AI600" i="23"/>
  <c r="AK600" i="23" s="1"/>
  <c r="AF600" i="23"/>
  <c r="AJ600" i="23" s="1"/>
  <c r="Y600" i="23"/>
  <c r="AC600" i="23" s="1"/>
  <c r="BZ599" i="23"/>
  <c r="BX599" i="23"/>
  <c r="BS599" i="23"/>
  <c r="BQ599" i="23"/>
  <c r="BL599" i="23"/>
  <c r="BK599" i="23"/>
  <c r="BJ599" i="23"/>
  <c r="BE599" i="23"/>
  <c r="BC599" i="23"/>
  <c r="AT599" i="23"/>
  <c r="AP599" i="23"/>
  <c r="AM599" i="23"/>
  <c r="AQ599" i="23" s="1"/>
  <c r="AJ599" i="23"/>
  <c r="AI599" i="23"/>
  <c r="AF599" i="23"/>
  <c r="AB599" i="23"/>
  <c r="Y599" i="23"/>
  <c r="AC599" i="23" s="1"/>
  <c r="BZ598" i="23"/>
  <c r="BX598" i="23"/>
  <c r="BS598" i="23"/>
  <c r="BQ598" i="23"/>
  <c r="BL598" i="23"/>
  <c r="BK598" i="23"/>
  <c r="BJ598" i="23"/>
  <c r="BE598" i="23"/>
  <c r="BD598" i="23"/>
  <c r="BF598" i="23" s="1"/>
  <c r="BC598" i="23"/>
  <c r="AT598" i="23"/>
  <c r="AX598" i="23" s="1"/>
  <c r="AM598" i="23"/>
  <c r="AF598" i="23"/>
  <c r="AJ598" i="23" s="1"/>
  <c r="Y598" i="23"/>
  <c r="BZ597" i="23"/>
  <c r="BX597" i="23"/>
  <c r="BS597" i="23"/>
  <c r="BQ597" i="23"/>
  <c r="BL597" i="23"/>
  <c r="BK597" i="23"/>
  <c r="BJ597" i="23"/>
  <c r="BE597" i="23"/>
  <c r="BC597" i="23"/>
  <c r="AT597" i="23"/>
  <c r="AX597" i="23" s="1"/>
  <c r="AM597" i="23"/>
  <c r="AF597" i="23"/>
  <c r="Y597" i="23"/>
  <c r="AC597" i="23" s="1"/>
  <c r="BZ596" i="23"/>
  <c r="BY596" i="23"/>
  <c r="BX596" i="23"/>
  <c r="BS596" i="23"/>
  <c r="BQ596" i="23"/>
  <c r="BL596" i="23"/>
  <c r="BK596" i="23"/>
  <c r="BJ596" i="23"/>
  <c r="BE596" i="23"/>
  <c r="BD596" i="23"/>
  <c r="BF596" i="23" s="1"/>
  <c r="BG596" i="23" s="1"/>
  <c r="BC596" i="23"/>
  <c r="AX596" i="23"/>
  <c r="AT596" i="23"/>
  <c r="AW596" i="23" s="1"/>
  <c r="AM596" i="23"/>
  <c r="AP596" i="23" s="1"/>
  <c r="AF596" i="23"/>
  <c r="AI596" i="23" s="1"/>
  <c r="AC596" i="23"/>
  <c r="Y596" i="23"/>
  <c r="AB596" i="23" s="1"/>
  <c r="BZ595" i="23"/>
  <c r="BX595" i="23"/>
  <c r="BS595" i="23"/>
  <c r="BQ595" i="23"/>
  <c r="BL595" i="23"/>
  <c r="BK595" i="23"/>
  <c r="BJ595" i="23"/>
  <c r="BE595" i="23"/>
  <c r="BD595" i="23"/>
  <c r="BC595" i="23"/>
  <c r="AT595" i="23"/>
  <c r="AX595" i="23" s="1"/>
  <c r="AM595" i="23"/>
  <c r="AQ595" i="23" s="1"/>
  <c r="AF595" i="23"/>
  <c r="AJ595" i="23" s="1"/>
  <c r="AB595" i="23"/>
  <c r="Y595" i="23"/>
  <c r="AC595" i="23" s="1"/>
  <c r="BW585" i="23"/>
  <c r="BP585" i="23"/>
  <c r="BI585" i="23"/>
  <c r="BB585" i="23"/>
  <c r="BD581" i="23" s="1"/>
  <c r="BF581" i="23" s="1"/>
  <c r="BZ584" i="23"/>
  <c r="BX584" i="23"/>
  <c r="BS584" i="23"/>
  <c r="BQ584" i="23"/>
  <c r="BL584" i="23"/>
  <c r="BJ584" i="23"/>
  <c r="BE584" i="23"/>
  <c r="BC584" i="23"/>
  <c r="AT584" i="23"/>
  <c r="AX584" i="23" s="1"/>
  <c r="AM584" i="23"/>
  <c r="AF584" i="23"/>
  <c r="AJ584" i="23" s="1"/>
  <c r="Y584" i="23"/>
  <c r="BZ583" i="23"/>
  <c r="BX583" i="23"/>
  <c r="BS583" i="23"/>
  <c r="BQ583" i="23"/>
  <c r="BL583" i="23"/>
  <c r="BJ583" i="23"/>
  <c r="BE583" i="23"/>
  <c r="BC583" i="23"/>
  <c r="AT583" i="23"/>
  <c r="AM583" i="23"/>
  <c r="AQ583" i="23" s="1"/>
  <c r="AF583" i="23"/>
  <c r="Y583" i="23"/>
  <c r="AC583" i="23" s="1"/>
  <c r="BZ582" i="23"/>
  <c r="BX582" i="23"/>
  <c r="BS582" i="23"/>
  <c r="BQ582" i="23"/>
  <c r="BL582" i="23"/>
  <c r="BJ582" i="23"/>
  <c r="BE582" i="23"/>
  <c r="BC582" i="23"/>
  <c r="AT582" i="23"/>
  <c r="AM582" i="23"/>
  <c r="AP582" i="23" s="1"/>
  <c r="AF582" i="23"/>
  <c r="Y582" i="23"/>
  <c r="BZ581" i="23"/>
  <c r="BX581" i="23"/>
  <c r="BS581" i="23"/>
  <c r="BQ581" i="23"/>
  <c r="BL581" i="23"/>
  <c r="BJ581" i="23"/>
  <c r="BE581" i="23"/>
  <c r="BC581" i="23"/>
  <c r="AT581" i="23"/>
  <c r="AX581" i="23" s="1"/>
  <c r="AM581" i="23"/>
  <c r="AI581" i="23"/>
  <c r="AF581" i="23"/>
  <c r="AJ581" i="23" s="1"/>
  <c r="Y581" i="23"/>
  <c r="BZ580" i="23"/>
  <c r="BX580" i="23"/>
  <c r="BS580" i="23"/>
  <c r="BQ580" i="23"/>
  <c r="BL580" i="23"/>
  <c r="BJ580" i="23"/>
  <c r="BE580" i="23"/>
  <c r="BC580" i="23"/>
  <c r="AT580" i="23"/>
  <c r="AM580" i="23"/>
  <c r="AQ580" i="23" s="1"/>
  <c r="AF580" i="23"/>
  <c r="AI580" i="23" s="1"/>
  <c r="Y580" i="23"/>
  <c r="BZ579" i="23"/>
  <c r="BX579" i="23"/>
  <c r="BS579" i="23"/>
  <c r="BQ579" i="23"/>
  <c r="BL579" i="23"/>
  <c r="BJ579" i="23"/>
  <c r="BE579" i="23"/>
  <c r="BC579" i="23"/>
  <c r="AT579" i="23"/>
  <c r="AW579" i="23" s="1"/>
  <c r="AM579" i="23"/>
  <c r="AF579" i="23"/>
  <c r="Y579" i="23"/>
  <c r="BZ578" i="23"/>
  <c r="BX578" i="23"/>
  <c r="BS578" i="23"/>
  <c r="BQ578" i="23"/>
  <c r="BL578" i="23"/>
  <c r="BK578" i="23"/>
  <c r="BM578" i="23" s="1"/>
  <c r="BN578" i="23" s="1"/>
  <c r="BJ578" i="23"/>
  <c r="BE578" i="23"/>
  <c r="BC578" i="23"/>
  <c r="AT578" i="23"/>
  <c r="AX578" i="23" s="1"/>
  <c r="AM578" i="23"/>
  <c r="AP578" i="23" s="1"/>
  <c r="AF578" i="23"/>
  <c r="Y578" i="23"/>
  <c r="BZ577" i="23"/>
  <c r="BX577" i="23"/>
  <c r="BS577" i="23"/>
  <c r="BQ577" i="23"/>
  <c r="BL577" i="23"/>
  <c r="BJ577" i="23"/>
  <c r="BE577" i="23"/>
  <c r="BC577" i="23"/>
  <c r="AW577" i="23"/>
  <c r="AT577" i="23"/>
  <c r="AX577" i="23" s="1"/>
  <c r="AM577" i="23"/>
  <c r="AQ577" i="23" s="1"/>
  <c r="AF577" i="23"/>
  <c r="Y577" i="23"/>
  <c r="AC577" i="23" s="1"/>
  <c r="BZ576" i="23"/>
  <c r="BX576" i="23"/>
  <c r="BS576" i="23"/>
  <c r="BQ576" i="23"/>
  <c r="BL576" i="23"/>
  <c r="BJ576" i="23"/>
  <c r="BE576" i="23"/>
  <c r="BC576" i="23"/>
  <c r="AT576" i="23"/>
  <c r="AX576" i="23" s="1"/>
  <c r="AM576" i="23"/>
  <c r="AF576" i="23"/>
  <c r="AJ576" i="23" s="1"/>
  <c r="Y576" i="23"/>
  <c r="BZ575" i="23"/>
  <c r="BX575" i="23"/>
  <c r="BS575" i="23"/>
  <c r="BQ575" i="23"/>
  <c r="BL575" i="23"/>
  <c r="BJ575" i="23"/>
  <c r="BE575" i="23"/>
  <c r="BC575" i="23"/>
  <c r="AT575" i="23"/>
  <c r="AM575" i="23"/>
  <c r="AQ575" i="23" s="1"/>
  <c r="AF575" i="23"/>
  <c r="Y575" i="23"/>
  <c r="AC575" i="23" s="1"/>
  <c r="BZ574" i="23"/>
  <c r="BX574" i="23"/>
  <c r="BS574" i="23"/>
  <c r="BQ574" i="23"/>
  <c r="BL574" i="23"/>
  <c r="BJ574" i="23"/>
  <c r="BE574" i="23"/>
  <c r="BC574" i="23"/>
  <c r="AT574" i="23"/>
  <c r="AW574" i="23" s="1"/>
  <c r="AQ574" i="23"/>
  <c r="AM574" i="23"/>
  <c r="AP574" i="23" s="1"/>
  <c r="AF574" i="23"/>
  <c r="AC574" i="23"/>
  <c r="Y574" i="23"/>
  <c r="AB574" i="23" s="1"/>
  <c r="BZ573" i="23"/>
  <c r="BX573" i="23"/>
  <c r="BS573" i="23"/>
  <c r="BQ573" i="23"/>
  <c r="BL573" i="23"/>
  <c r="BK573" i="23"/>
  <c r="BM573" i="23" s="1"/>
  <c r="BJ573" i="23"/>
  <c r="BE573" i="23"/>
  <c r="BC573" i="23"/>
  <c r="AT573" i="23"/>
  <c r="AP573" i="23"/>
  <c r="AM573" i="23"/>
  <c r="AQ573" i="23" s="1"/>
  <c r="AI573" i="23"/>
  <c r="AF573" i="23"/>
  <c r="AJ573" i="23" s="1"/>
  <c r="Y573" i="23"/>
  <c r="BZ572" i="23"/>
  <c r="BX572" i="23"/>
  <c r="BS572" i="23"/>
  <c r="BQ572" i="23"/>
  <c r="BL572" i="23"/>
  <c r="BJ572" i="23"/>
  <c r="BE572" i="23"/>
  <c r="BC572" i="23"/>
  <c r="AT572" i="23"/>
  <c r="AM572" i="23"/>
  <c r="AQ572" i="23" s="1"/>
  <c r="AF572" i="23"/>
  <c r="AI572" i="23" s="1"/>
  <c r="Y572" i="23"/>
  <c r="AB572" i="23" s="1"/>
  <c r="BZ571" i="23"/>
  <c r="BX571" i="23"/>
  <c r="BS571" i="23"/>
  <c r="BQ571" i="23"/>
  <c r="BL571" i="23"/>
  <c r="BK571" i="23"/>
  <c r="BJ571" i="23"/>
  <c r="BE571" i="23"/>
  <c r="BC571" i="23"/>
  <c r="AT571" i="23"/>
  <c r="AM571" i="23"/>
  <c r="AQ571" i="23" s="1"/>
  <c r="AF571" i="23"/>
  <c r="Y571" i="23"/>
  <c r="BZ570" i="23"/>
  <c r="BX570" i="23"/>
  <c r="BS570" i="23"/>
  <c r="BQ570" i="23"/>
  <c r="BL570" i="23"/>
  <c r="BK570" i="23"/>
  <c r="BJ570" i="23"/>
  <c r="BE570" i="23"/>
  <c r="BC570" i="23"/>
  <c r="AT570" i="23"/>
  <c r="AM570" i="23"/>
  <c r="AQ570" i="23" s="1"/>
  <c r="AF570" i="23"/>
  <c r="Y570" i="23"/>
  <c r="AC570" i="23" s="1"/>
  <c r="BZ569" i="23"/>
  <c r="BX569" i="23"/>
  <c r="BS569" i="23"/>
  <c r="BQ569" i="23"/>
  <c r="BL569" i="23"/>
  <c r="BJ569" i="23"/>
  <c r="BE569" i="23"/>
  <c r="BC569" i="23"/>
  <c r="AT569" i="23"/>
  <c r="AX569" i="23" s="1"/>
  <c r="AM569" i="23"/>
  <c r="AQ569" i="23" s="1"/>
  <c r="AF569" i="23"/>
  <c r="Y569" i="23"/>
  <c r="AC569" i="23" s="1"/>
  <c r="S569" i="23"/>
  <c r="N569" i="23"/>
  <c r="I569" i="23"/>
  <c r="D569" i="23"/>
  <c r="BW559" i="23"/>
  <c r="BP559" i="23"/>
  <c r="BI559" i="23"/>
  <c r="BB559" i="23"/>
  <c r="BD546" i="23" s="1"/>
  <c r="BF546" i="23" s="1"/>
  <c r="BZ558" i="23"/>
  <c r="BX558" i="23"/>
  <c r="BS558" i="23"/>
  <c r="BQ558" i="23"/>
  <c r="BL558" i="23"/>
  <c r="BJ558" i="23"/>
  <c r="BE558" i="23"/>
  <c r="BC558" i="23"/>
  <c r="AT558" i="23"/>
  <c r="AM558" i="23"/>
  <c r="AQ558" i="23" s="1"/>
  <c r="AF558" i="23"/>
  <c r="AJ558" i="23" s="1"/>
  <c r="Y558" i="23"/>
  <c r="BZ557" i="23"/>
  <c r="BX557" i="23"/>
  <c r="BS557" i="23"/>
  <c r="BQ557" i="23"/>
  <c r="BL557" i="23"/>
  <c r="BJ557" i="23"/>
  <c r="BE557" i="23"/>
  <c r="BC557" i="23"/>
  <c r="AT557" i="23"/>
  <c r="AW557" i="23" s="1"/>
  <c r="AM557" i="23"/>
  <c r="AF557" i="23"/>
  <c r="Y557" i="23"/>
  <c r="AB557" i="23" s="1"/>
  <c r="BZ556" i="23"/>
  <c r="BX556" i="23"/>
  <c r="BS556" i="23"/>
  <c r="BQ556" i="23"/>
  <c r="BL556" i="23"/>
  <c r="BJ556" i="23"/>
  <c r="BE556" i="23"/>
  <c r="BD556" i="23"/>
  <c r="BC556" i="23"/>
  <c r="AT556" i="23"/>
  <c r="AM556" i="23"/>
  <c r="AF556" i="23"/>
  <c r="AI556" i="23" s="1"/>
  <c r="Y556" i="23"/>
  <c r="BZ555" i="23"/>
  <c r="BX555" i="23"/>
  <c r="BS555" i="23"/>
  <c r="BQ555" i="23"/>
  <c r="BL555" i="23"/>
  <c r="BJ555" i="23"/>
  <c r="BE555" i="23"/>
  <c r="BC555" i="23"/>
  <c r="AT555" i="23"/>
  <c r="AM555" i="23"/>
  <c r="AP555" i="23" s="1"/>
  <c r="AF555" i="23"/>
  <c r="Y555" i="23"/>
  <c r="AB555" i="23" s="1"/>
  <c r="BZ554" i="23"/>
  <c r="BX554" i="23"/>
  <c r="BS554" i="23"/>
  <c r="BQ554" i="23"/>
  <c r="BL554" i="23"/>
  <c r="BK554" i="23"/>
  <c r="BJ554" i="23"/>
  <c r="BE554" i="23"/>
  <c r="BC554" i="23"/>
  <c r="AT554" i="23"/>
  <c r="AW554" i="23" s="1"/>
  <c r="AM554" i="23"/>
  <c r="AF554" i="23"/>
  <c r="AI554" i="23" s="1"/>
  <c r="Y554" i="23"/>
  <c r="BZ553" i="23"/>
  <c r="BX553" i="23"/>
  <c r="BS553" i="23"/>
  <c r="BQ553" i="23"/>
  <c r="BL553" i="23"/>
  <c r="BK553" i="23"/>
  <c r="BJ553" i="23"/>
  <c r="BE553" i="23"/>
  <c r="BC553" i="23"/>
  <c r="AT553" i="23"/>
  <c r="AX553" i="23" s="1"/>
  <c r="AM553" i="23"/>
  <c r="AP553" i="23" s="1"/>
  <c r="AF553" i="23"/>
  <c r="AJ553" i="23" s="1"/>
  <c r="Y553" i="23"/>
  <c r="BZ552" i="23"/>
  <c r="BX552" i="23"/>
  <c r="BS552" i="23"/>
  <c r="BQ552" i="23"/>
  <c r="BL552" i="23"/>
  <c r="BJ552" i="23"/>
  <c r="BE552" i="23"/>
  <c r="BC552" i="23"/>
  <c r="AT552" i="23"/>
  <c r="AM552" i="23"/>
  <c r="AQ552" i="23" s="1"/>
  <c r="AF552" i="23"/>
  <c r="Y552" i="23"/>
  <c r="AC552" i="23" s="1"/>
  <c r="BZ551" i="23"/>
  <c r="BX551" i="23"/>
  <c r="BS551" i="23"/>
  <c r="BR551" i="23"/>
  <c r="BT551" i="23" s="1"/>
  <c r="BU551" i="23" s="1"/>
  <c r="BQ551" i="23"/>
  <c r="BL551" i="23"/>
  <c r="BJ551" i="23"/>
  <c r="BE551" i="23"/>
  <c r="BC551" i="23"/>
  <c r="AT551" i="23"/>
  <c r="AX551" i="23" s="1"/>
  <c r="AM551" i="23"/>
  <c r="AP551" i="23" s="1"/>
  <c r="AF551" i="23"/>
  <c r="AJ551" i="23" s="1"/>
  <c r="Y551" i="23"/>
  <c r="BZ550" i="23"/>
  <c r="BX550" i="23"/>
  <c r="BS550" i="23"/>
  <c r="BQ550" i="23"/>
  <c r="BL550" i="23"/>
  <c r="BJ550" i="23"/>
  <c r="BE550" i="23"/>
  <c r="BC550" i="23"/>
  <c r="AT550" i="23"/>
  <c r="AW550" i="23" s="1"/>
  <c r="AM550" i="23"/>
  <c r="AQ550" i="23" s="1"/>
  <c r="AF550" i="23"/>
  <c r="AI550" i="23" s="1"/>
  <c r="Y550" i="23"/>
  <c r="AC550" i="23" s="1"/>
  <c r="BZ549" i="23"/>
  <c r="BX549" i="23"/>
  <c r="BS549" i="23"/>
  <c r="BR549" i="23"/>
  <c r="BT549" i="23" s="1"/>
  <c r="BQ549" i="23"/>
  <c r="BL549" i="23"/>
  <c r="BK549" i="23"/>
  <c r="BJ549" i="23"/>
  <c r="BE549" i="23"/>
  <c r="BC549" i="23"/>
  <c r="AT549" i="23"/>
  <c r="AX549" i="23" s="1"/>
  <c r="AM549" i="23"/>
  <c r="AP549" i="23" s="1"/>
  <c r="AF549" i="23"/>
  <c r="AJ549" i="23" s="1"/>
  <c r="Y549" i="23"/>
  <c r="AB549" i="23" s="1"/>
  <c r="BZ548" i="23"/>
  <c r="BX548" i="23"/>
  <c r="BS548" i="23"/>
  <c r="BQ548" i="23"/>
  <c r="BL548" i="23"/>
  <c r="BJ548" i="23"/>
  <c r="BE548" i="23"/>
  <c r="BC548" i="23"/>
  <c r="AT548" i="23"/>
  <c r="AW548" i="23" s="1"/>
  <c r="AM548" i="23"/>
  <c r="AQ548" i="23" s="1"/>
  <c r="AF548" i="23"/>
  <c r="AI548" i="23" s="1"/>
  <c r="Y548" i="23"/>
  <c r="AC548" i="23" s="1"/>
  <c r="BZ547" i="23"/>
  <c r="BX547" i="23"/>
  <c r="BS547" i="23"/>
  <c r="BQ547" i="23"/>
  <c r="BL547" i="23"/>
  <c r="BJ547" i="23"/>
  <c r="BE547" i="23"/>
  <c r="BC547" i="23"/>
  <c r="AT547" i="23"/>
  <c r="AX547" i="23" s="1"/>
  <c r="AM547" i="23"/>
  <c r="AP547" i="23" s="1"/>
  <c r="AF547" i="23"/>
  <c r="AJ547" i="23" s="1"/>
  <c r="Y547" i="23"/>
  <c r="BZ546" i="23"/>
  <c r="BX546" i="23"/>
  <c r="BS546" i="23"/>
  <c r="BQ546" i="23"/>
  <c r="BL546" i="23"/>
  <c r="BJ546" i="23"/>
  <c r="BE546" i="23"/>
  <c r="BC546" i="23"/>
  <c r="AT546" i="23"/>
  <c r="AM546" i="23"/>
  <c r="AQ546" i="23" s="1"/>
  <c r="AF546" i="23"/>
  <c r="AI546" i="23" s="1"/>
  <c r="Y546" i="23"/>
  <c r="AC546" i="23" s="1"/>
  <c r="BZ545" i="23"/>
  <c r="BX545" i="23"/>
  <c r="BS545" i="23"/>
  <c r="BQ545" i="23"/>
  <c r="BL545" i="23"/>
  <c r="BJ545" i="23"/>
  <c r="BE545" i="23"/>
  <c r="BC545" i="23"/>
  <c r="AT545" i="23"/>
  <c r="AX545" i="23" s="1"/>
  <c r="AM545" i="23"/>
  <c r="AP545" i="23" s="1"/>
  <c r="AF545" i="23"/>
  <c r="AJ545" i="23" s="1"/>
  <c r="Y545" i="23"/>
  <c r="AB545" i="23" s="1"/>
  <c r="BZ544" i="23"/>
  <c r="BX544" i="23"/>
  <c r="BS544" i="23"/>
  <c r="BQ544" i="23"/>
  <c r="BL544" i="23"/>
  <c r="BK544" i="23"/>
  <c r="BJ544" i="23"/>
  <c r="BE544" i="23"/>
  <c r="BC544" i="23"/>
  <c r="AT544" i="23"/>
  <c r="AW544" i="23" s="1"/>
  <c r="AM544" i="23"/>
  <c r="AQ544" i="23" s="1"/>
  <c r="AF544" i="23"/>
  <c r="AI544" i="23" s="1"/>
  <c r="Y544" i="23"/>
  <c r="AC544" i="23" s="1"/>
  <c r="BZ543" i="23"/>
  <c r="BX543" i="23"/>
  <c r="BS543" i="23"/>
  <c r="BR543" i="23"/>
  <c r="BT543" i="23" s="1"/>
  <c r="BQ543" i="23"/>
  <c r="BL543" i="23"/>
  <c r="BK543" i="23"/>
  <c r="BJ543" i="23"/>
  <c r="BE543" i="23"/>
  <c r="BC543" i="23"/>
  <c r="AT543" i="23"/>
  <c r="AX543" i="23" s="1"/>
  <c r="AM543" i="23"/>
  <c r="AP543" i="23" s="1"/>
  <c r="AF543" i="23"/>
  <c r="AJ543" i="23" s="1"/>
  <c r="Y543" i="23"/>
  <c r="BW533" i="23"/>
  <c r="BP533" i="23"/>
  <c r="BI533" i="23"/>
  <c r="BK527" i="23" s="1"/>
  <c r="BB533" i="23"/>
  <c r="BZ532" i="23"/>
  <c r="BX532" i="23"/>
  <c r="BS532" i="23"/>
  <c r="BQ532" i="23"/>
  <c r="BL532" i="23"/>
  <c r="BK532" i="23"/>
  <c r="BJ532" i="23"/>
  <c r="BE532" i="23"/>
  <c r="BC532" i="23"/>
  <c r="AT532" i="23"/>
  <c r="AM532" i="23"/>
  <c r="AP532" i="23" s="1"/>
  <c r="AF532" i="23"/>
  <c r="AJ532" i="23" s="1"/>
  <c r="Y532" i="23"/>
  <c r="BZ531" i="23"/>
  <c r="BX531" i="23"/>
  <c r="BS531" i="23"/>
  <c r="BQ531" i="23"/>
  <c r="BL531" i="23"/>
  <c r="BJ531" i="23"/>
  <c r="BE531" i="23"/>
  <c r="BC531" i="23"/>
  <c r="AT531" i="23"/>
  <c r="AW531" i="23" s="1"/>
  <c r="AM531" i="23"/>
  <c r="AQ531" i="23" s="1"/>
  <c r="AF531" i="23"/>
  <c r="Y531" i="23"/>
  <c r="AC531" i="23" s="1"/>
  <c r="BZ530" i="23"/>
  <c r="BX530" i="23"/>
  <c r="BS530" i="23"/>
  <c r="BQ530" i="23"/>
  <c r="BL530" i="23"/>
  <c r="BK530" i="23"/>
  <c r="BJ530" i="23"/>
  <c r="BE530" i="23"/>
  <c r="BD530" i="23"/>
  <c r="BC530" i="23"/>
  <c r="AT530" i="23"/>
  <c r="AX530" i="23" s="1"/>
  <c r="AM530" i="23"/>
  <c r="AP530" i="23" s="1"/>
  <c r="AF530" i="23"/>
  <c r="AJ530" i="23" s="1"/>
  <c r="Y530" i="23"/>
  <c r="AB530" i="23" s="1"/>
  <c r="BZ529" i="23"/>
  <c r="BX529" i="23"/>
  <c r="BS529" i="23"/>
  <c r="BQ529" i="23"/>
  <c r="BL529" i="23"/>
  <c r="BK529" i="23"/>
  <c r="BJ529" i="23"/>
  <c r="BE529" i="23"/>
  <c r="BD529" i="23"/>
  <c r="BF529" i="23" s="1"/>
  <c r="BG529" i="23" s="1"/>
  <c r="BC529" i="23"/>
  <c r="AT529" i="23"/>
  <c r="AM529" i="23"/>
  <c r="AQ529" i="23" s="1"/>
  <c r="AF529" i="23"/>
  <c r="AI529" i="23" s="1"/>
  <c r="Y529" i="23"/>
  <c r="AC529" i="23" s="1"/>
  <c r="BZ528" i="23"/>
  <c r="BX528" i="23"/>
  <c r="BS528" i="23"/>
  <c r="BQ528" i="23"/>
  <c r="BL528" i="23"/>
  <c r="BJ528" i="23"/>
  <c r="BE528" i="23"/>
  <c r="BC528" i="23"/>
  <c r="AT528" i="23"/>
  <c r="AX528" i="23" s="1"/>
  <c r="AM528" i="23"/>
  <c r="AP528" i="23" s="1"/>
  <c r="AF528" i="23"/>
  <c r="AJ528" i="23" s="1"/>
  <c r="Y528" i="23"/>
  <c r="BZ527" i="23"/>
  <c r="BX527" i="23"/>
  <c r="BS527" i="23"/>
  <c r="BR527" i="23"/>
  <c r="BT527" i="23" s="1"/>
  <c r="BQ527" i="23"/>
  <c r="BL527" i="23"/>
  <c r="BJ527" i="23"/>
  <c r="BE527" i="23"/>
  <c r="BC527" i="23"/>
  <c r="AT527" i="23"/>
  <c r="AW527" i="23" s="1"/>
  <c r="AM527" i="23"/>
  <c r="AQ527" i="23" s="1"/>
  <c r="AF527" i="23"/>
  <c r="Y527" i="23"/>
  <c r="AC527" i="23" s="1"/>
  <c r="BZ526" i="23"/>
  <c r="BX526" i="23"/>
  <c r="BS526" i="23"/>
  <c r="BQ526" i="23"/>
  <c r="BL526" i="23"/>
  <c r="BJ526" i="23"/>
  <c r="BE526" i="23"/>
  <c r="BD526" i="23"/>
  <c r="BC526" i="23"/>
  <c r="AT526" i="23"/>
  <c r="AX526" i="23" s="1"/>
  <c r="AM526" i="23"/>
  <c r="AF526" i="23"/>
  <c r="AJ526" i="23" s="1"/>
  <c r="Y526" i="23"/>
  <c r="BZ525" i="23"/>
  <c r="BX525" i="23"/>
  <c r="BS525" i="23"/>
  <c r="BQ525" i="23"/>
  <c r="BL525" i="23"/>
  <c r="BK525" i="23"/>
  <c r="BM525" i="23" s="1"/>
  <c r="BJ525" i="23"/>
  <c r="BE525" i="23"/>
  <c r="BC525" i="23"/>
  <c r="AT525" i="23"/>
  <c r="AM525" i="23"/>
  <c r="AQ525" i="23" s="1"/>
  <c r="AF525" i="23"/>
  <c r="Y525" i="23"/>
  <c r="AC525" i="23" s="1"/>
  <c r="BZ524" i="23"/>
  <c r="BY524" i="23"/>
  <c r="BX524" i="23"/>
  <c r="BS524" i="23"/>
  <c r="BR524" i="23"/>
  <c r="BT524" i="23" s="1"/>
  <c r="BQ524" i="23"/>
  <c r="BL524" i="23"/>
  <c r="BK524" i="23"/>
  <c r="BJ524" i="23"/>
  <c r="BE524" i="23"/>
  <c r="BC524" i="23"/>
  <c r="AT524" i="23"/>
  <c r="AX524" i="23" s="1"/>
  <c r="AM524" i="23"/>
  <c r="AP524" i="23" s="1"/>
  <c r="AF524" i="23"/>
  <c r="AJ524" i="23" s="1"/>
  <c r="Y524" i="23"/>
  <c r="BZ523" i="23"/>
  <c r="BY523" i="23"/>
  <c r="BX523" i="23"/>
  <c r="BS523" i="23"/>
  <c r="BQ523" i="23"/>
  <c r="BL523" i="23"/>
  <c r="BJ523" i="23"/>
  <c r="BE523" i="23"/>
  <c r="BC523" i="23"/>
  <c r="AT523" i="23"/>
  <c r="AW523" i="23" s="1"/>
  <c r="AM523" i="23"/>
  <c r="AQ523" i="23" s="1"/>
  <c r="AF523" i="23"/>
  <c r="AI523" i="23" s="1"/>
  <c r="Y523" i="23"/>
  <c r="AC523" i="23" s="1"/>
  <c r="BZ522" i="23"/>
  <c r="BY522" i="23"/>
  <c r="BX522" i="23"/>
  <c r="BS522" i="23"/>
  <c r="BQ522" i="23"/>
  <c r="BL522" i="23"/>
  <c r="BK522" i="23"/>
  <c r="BM522" i="23" s="1"/>
  <c r="BJ522" i="23"/>
  <c r="BE522" i="23"/>
  <c r="BD522" i="23"/>
  <c r="BC522" i="23"/>
  <c r="AT522" i="23"/>
  <c r="AX522" i="23" s="1"/>
  <c r="AM522" i="23"/>
  <c r="AF522" i="23"/>
  <c r="AJ522" i="23" s="1"/>
  <c r="Y522" i="23"/>
  <c r="BZ521" i="23"/>
  <c r="BY521" i="23"/>
  <c r="BX521" i="23"/>
  <c r="BS521" i="23"/>
  <c r="BQ521" i="23"/>
  <c r="BL521" i="23"/>
  <c r="BK521" i="23"/>
  <c r="BJ521" i="23"/>
  <c r="BE521" i="23"/>
  <c r="BC521" i="23"/>
  <c r="AT521" i="23"/>
  <c r="AW521" i="23" s="1"/>
  <c r="AM521" i="23"/>
  <c r="AQ521" i="23" s="1"/>
  <c r="AF521" i="23"/>
  <c r="AI521" i="23" s="1"/>
  <c r="Y521" i="23"/>
  <c r="AC521" i="23" s="1"/>
  <c r="BZ520" i="23"/>
  <c r="BY520" i="23"/>
  <c r="BX520" i="23"/>
  <c r="BS520" i="23"/>
  <c r="BQ520" i="23"/>
  <c r="BL520" i="23"/>
  <c r="BK520" i="23"/>
  <c r="BM520" i="23" s="1"/>
  <c r="BJ520" i="23"/>
  <c r="BE520" i="23"/>
  <c r="BD520" i="23"/>
  <c r="BC520" i="23"/>
  <c r="AT520" i="23"/>
  <c r="AX520" i="23" s="1"/>
  <c r="AM520" i="23"/>
  <c r="AF520" i="23"/>
  <c r="AJ520" i="23" s="1"/>
  <c r="Y520" i="23"/>
  <c r="AB520" i="23" s="1"/>
  <c r="BZ519" i="23"/>
  <c r="BY519" i="23"/>
  <c r="BX519" i="23"/>
  <c r="BS519" i="23"/>
  <c r="BQ519" i="23"/>
  <c r="BL519" i="23"/>
  <c r="BK519" i="23"/>
  <c r="BJ519" i="23"/>
  <c r="BE519" i="23"/>
  <c r="BC519" i="23"/>
  <c r="AT519" i="23"/>
  <c r="AM519" i="23"/>
  <c r="AQ519" i="23" s="1"/>
  <c r="AF519" i="23"/>
  <c r="AI519" i="23" s="1"/>
  <c r="Y519" i="23"/>
  <c r="AC519" i="23" s="1"/>
  <c r="BZ518" i="23"/>
  <c r="BY518" i="23"/>
  <c r="BX518" i="23"/>
  <c r="BS518" i="23"/>
  <c r="BQ518" i="23"/>
  <c r="BL518" i="23"/>
  <c r="BK518" i="23"/>
  <c r="BM518" i="23" s="1"/>
  <c r="BJ518" i="23"/>
  <c r="BE518" i="23"/>
  <c r="BC518" i="23"/>
  <c r="AT518" i="23"/>
  <c r="AX518" i="23" s="1"/>
  <c r="AM518" i="23"/>
  <c r="AP518" i="23" s="1"/>
  <c r="AF518" i="23"/>
  <c r="AJ518" i="23" s="1"/>
  <c r="Y518" i="23"/>
  <c r="AB518" i="23" s="1"/>
  <c r="BZ517" i="23"/>
  <c r="BX517" i="23"/>
  <c r="BS517" i="23"/>
  <c r="BQ517" i="23"/>
  <c r="BL517" i="23"/>
  <c r="BK517" i="23"/>
  <c r="BJ517" i="23"/>
  <c r="BE517" i="23"/>
  <c r="BD517" i="23"/>
  <c r="BF517" i="23" s="1"/>
  <c r="BC517" i="23"/>
  <c r="AT517" i="23"/>
  <c r="AW517" i="23" s="1"/>
  <c r="AM517" i="23"/>
  <c r="AQ517" i="23" s="1"/>
  <c r="AF517" i="23"/>
  <c r="AI517" i="23" s="1"/>
  <c r="Y517" i="23"/>
  <c r="AC517" i="23" s="1"/>
  <c r="BW507" i="23"/>
  <c r="BP507" i="23"/>
  <c r="BI507" i="23"/>
  <c r="BB507" i="23"/>
  <c r="BZ506" i="23"/>
  <c r="BX506" i="23"/>
  <c r="BS506" i="23"/>
  <c r="BQ506" i="23"/>
  <c r="BL506" i="23"/>
  <c r="BJ506" i="23"/>
  <c r="BE506" i="23"/>
  <c r="BC506" i="23"/>
  <c r="AT506" i="23"/>
  <c r="AW506" i="23" s="1"/>
  <c r="AM506" i="23"/>
  <c r="AQ506" i="23" s="1"/>
  <c r="AF506" i="23"/>
  <c r="AI506" i="23" s="1"/>
  <c r="Y506" i="23"/>
  <c r="AC506" i="23" s="1"/>
  <c r="BZ505" i="23"/>
  <c r="BX505" i="23"/>
  <c r="BS505" i="23"/>
  <c r="BQ505" i="23"/>
  <c r="BL505" i="23"/>
  <c r="BJ505" i="23"/>
  <c r="BE505" i="23"/>
  <c r="BC505" i="23"/>
  <c r="AT505" i="23"/>
  <c r="AX505" i="23" s="1"/>
  <c r="AM505" i="23"/>
  <c r="AP505" i="23" s="1"/>
  <c r="AF505" i="23"/>
  <c r="AJ505" i="23" s="1"/>
  <c r="Y505" i="23"/>
  <c r="BZ504" i="23"/>
  <c r="BX504" i="23"/>
  <c r="BS504" i="23"/>
  <c r="BQ504" i="23"/>
  <c r="BL504" i="23"/>
  <c r="BK504" i="23"/>
  <c r="BJ504" i="23"/>
  <c r="BE504" i="23"/>
  <c r="BC504" i="23"/>
  <c r="AT504" i="23"/>
  <c r="AW504" i="23" s="1"/>
  <c r="AM504" i="23"/>
  <c r="AQ504" i="23" s="1"/>
  <c r="AF504" i="23"/>
  <c r="AI504" i="23" s="1"/>
  <c r="Y504" i="23"/>
  <c r="AC504" i="23" s="1"/>
  <c r="BZ503" i="23"/>
  <c r="BX503" i="23"/>
  <c r="BS503" i="23"/>
  <c r="BQ503" i="23"/>
  <c r="BL503" i="23"/>
  <c r="BJ503" i="23"/>
  <c r="BE503" i="23"/>
  <c r="BC503" i="23"/>
  <c r="AT503" i="23"/>
  <c r="AX503" i="23" s="1"/>
  <c r="AM503" i="23"/>
  <c r="AF503" i="23"/>
  <c r="AJ503" i="23" s="1"/>
  <c r="Y503" i="23"/>
  <c r="AB503" i="23" s="1"/>
  <c r="BZ502" i="23"/>
  <c r="BX502" i="23"/>
  <c r="BS502" i="23"/>
  <c r="BQ502" i="23"/>
  <c r="BL502" i="23"/>
  <c r="BK502" i="23"/>
  <c r="BJ502" i="23"/>
  <c r="BE502" i="23"/>
  <c r="BC502" i="23"/>
  <c r="AT502" i="23"/>
  <c r="AM502" i="23"/>
  <c r="AF502" i="23"/>
  <c r="Y502" i="23"/>
  <c r="BZ501" i="23"/>
  <c r="BX501" i="23"/>
  <c r="BS501" i="23"/>
  <c r="BQ501" i="23"/>
  <c r="BL501" i="23"/>
  <c r="BJ501" i="23"/>
  <c r="BE501" i="23"/>
  <c r="BC501" i="23"/>
  <c r="AT501" i="23"/>
  <c r="AM501" i="23"/>
  <c r="AF501" i="23"/>
  <c r="Y501" i="23"/>
  <c r="AB501" i="23" s="1"/>
  <c r="BZ500" i="23"/>
  <c r="BX500" i="23"/>
  <c r="BS500" i="23"/>
  <c r="BQ500" i="23"/>
  <c r="BL500" i="23"/>
  <c r="BJ500" i="23"/>
  <c r="BE500" i="23"/>
  <c r="BC500" i="23"/>
  <c r="AT500" i="23"/>
  <c r="AQ500" i="23"/>
  <c r="AM500" i="23"/>
  <c r="AP500" i="23" s="1"/>
  <c r="AF500" i="23"/>
  <c r="AJ500" i="23" s="1"/>
  <c r="Y500" i="23"/>
  <c r="AC500" i="23" s="1"/>
  <c r="BZ499" i="23"/>
  <c r="BX499" i="23"/>
  <c r="BS499" i="23"/>
  <c r="BQ499" i="23"/>
  <c r="BL499" i="23"/>
  <c r="BK499" i="23"/>
  <c r="BJ499" i="23"/>
  <c r="BE499" i="23"/>
  <c r="BC499" i="23"/>
  <c r="AT499" i="23"/>
  <c r="AM499" i="23"/>
  <c r="AF499" i="23"/>
  <c r="Y499" i="23"/>
  <c r="AC499" i="23" s="1"/>
  <c r="BZ498" i="23"/>
  <c r="BX498" i="23"/>
  <c r="BS498" i="23"/>
  <c r="BQ498" i="23"/>
  <c r="BL498" i="23"/>
  <c r="BK498" i="23"/>
  <c r="BJ498" i="23"/>
  <c r="BE498" i="23"/>
  <c r="BC498" i="23"/>
  <c r="AT498" i="23"/>
  <c r="AM498" i="23"/>
  <c r="AQ498" i="23" s="1"/>
  <c r="AF498" i="23"/>
  <c r="Y498" i="23"/>
  <c r="AB498" i="23" s="1"/>
  <c r="BZ497" i="23"/>
  <c r="BX497" i="23"/>
  <c r="BS497" i="23"/>
  <c r="BQ497" i="23"/>
  <c r="BL497" i="23"/>
  <c r="BJ497" i="23"/>
  <c r="BE497" i="23"/>
  <c r="BC497" i="23"/>
  <c r="AT497" i="23"/>
  <c r="AW497" i="23" s="1"/>
  <c r="AM497" i="23"/>
  <c r="AQ497" i="23" s="1"/>
  <c r="AF497" i="23"/>
  <c r="AJ497" i="23" s="1"/>
  <c r="Y497" i="23"/>
  <c r="BZ496" i="23"/>
  <c r="BX496" i="23"/>
  <c r="BS496" i="23"/>
  <c r="BQ496" i="23"/>
  <c r="BL496" i="23"/>
  <c r="BJ496" i="23"/>
  <c r="BE496" i="23"/>
  <c r="BC496" i="23"/>
  <c r="AT496" i="23"/>
  <c r="AW496" i="23" s="1"/>
  <c r="AM496" i="23"/>
  <c r="AP496" i="23" s="1"/>
  <c r="AF496" i="23"/>
  <c r="AI496" i="23" s="1"/>
  <c r="AC496" i="23"/>
  <c r="Y496" i="23"/>
  <c r="AB496" i="23" s="1"/>
  <c r="BZ495" i="23"/>
  <c r="BX495" i="23"/>
  <c r="BS495" i="23"/>
  <c r="BQ495" i="23"/>
  <c r="BL495" i="23"/>
  <c r="BK495" i="23"/>
  <c r="BM495" i="23" s="1"/>
  <c r="BJ495" i="23"/>
  <c r="BE495" i="23"/>
  <c r="BC495" i="23"/>
  <c r="AW495" i="23"/>
  <c r="AY495" i="23" s="1"/>
  <c r="AT495" i="23"/>
  <c r="AX495" i="23" s="1"/>
  <c r="AM495" i="23"/>
  <c r="AF495" i="23"/>
  <c r="AJ495" i="23" s="1"/>
  <c r="Y495" i="23"/>
  <c r="AC495" i="23" s="1"/>
  <c r="BZ494" i="23"/>
  <c r="BX494" i="23"/>
  <c r="BS494" i="23"/>
  <c r="BQ494" i="23"/>
  <c r="BL494" i="23"/>
  <c r="BK494" i="23"/>
  <c r="BJ494" i="23"/>
  <c r="BE494" i="23"/>
  <c r="BC494" i="23"/>
  <c r="AT494" i="23"/>
  <c r="AW494" i="23" s="1"/>
  <c r="AQ494" i="23"/>
  <c r="AM494" i="23"/>
  <c r="AP494" i="23" s="1"/>
  <c r="AF494" i="23"/>
  <c r="AI494" i="23" s="1"/>
  <c r="Y494" i="23"/>
  <c r="AB494" i="23" s="1"/>
  <c r="BZ493" i="23"/>
  <c r="BY493" i="23"/>
  <c r="BX493" i="23"/>
  <c r="BS493" i="23"/>
  <c r="BQ493" i="23"/>
  <c r="BL493" i="23"/>
  <c r="BK493" i="23"/>
  <c r="BJ493" i="23"/>
  <c r="BE493" i="23"/>
  <c r="BC493" i="23"/>
  <c r="AT493" i="23"/>
  <c r="AX493" i="23" s="1"/>
  <c r="AQ493" i="23"/>
  <c r="AM493" i="23"/>
  <c r="AP493" i="23" s="1"/>
  <c r="AF493" i="23"/>
  <c r="AJ493" i="23" s="1"/>
  <c r="AC493" i="23"/>
  <c r="AB493" i="23"/>
  <c r="Y493" i="23"/>
  <c r="BZ492" i="23"/>
  <c r="BX492" i="23"/>
  <c r="BS492" i="23"/>
  <c r="BQ492" i="23"/>
  <c r="BL492" i="23"/>
  <c r="BK492" i="23"/>
  <c r="BJ492" i="23"/>
  <c r="BE492" i="23"/>
  <c r="BD492" i="23"/>
  <c r="BF492" i="23" s="1"/>
  <c r="BC492" i="23"/>
  <c r="AT492" i="23"/>
  <c r="AX492" i="23" s="1"/>
  <c r="AP492" i="23"/>
  <c r="AM492" i="23"/>
  <c r="AQ492" i="23" s="1"/>
  <c r="AF492" i="23"/>
  <c r="AI492" i="23" s="1"/>
  <c r="Y492" i="23"/>
  <c r="AC492" i="23" s="1"/>
  <c r="BZ491" i="23"/>
  <c r="BX491" i="23"/>
  <c r="BS491" i="23"/>
  <c r="BQ491" i="23"/>
  <c r="BL491" i="23"/>
  <c r="BK491" i="23"/>
  <c r="BJ491" i="23"/>
  <c r="BE491" i="23"/>
  <c r="BC491" i="23"/>
  <c r="AT491" i="23"/>
  <c r="AW491" i="23" s="1"/>
  <c r="AM491" i="23"/>
  <c r="AJ491" i="23"/>
  <c r="AK491" i="23" s="1"/>
  <c r="AI491" i="23"/>
  <c r="AF491" i="23"/>
  <c r="Y491" i="23"/>
  <c r="BW481" i="23"/>
  <c r="BY480" i="23" s="1"/>
  <c r="BP481" i="23"/>
  <c r="BI481" i="23"/>
  <c r="BK473" i="23" s="1"/>
  <c r="BB481" i="23"/>
  <c r="BD479" i="23" s="1"/>
  <c r="BZ480" i="23"/>
  <c r="BX480" i="23"/>
  <c r="BS480" i="23"/>
  <c r="BQ480" i="23"/>
  <c r="BL480" i="23"/>
  <c r="BK480" i="23"/>
  <c r="BJ480" i="23"/>
  <c r="BE480" i="23"/>
  <c r="BD480" i="23"/>
  <c r="BC480" i="23"/>
  <c r="AT480" i="23"/>
  <c r="AX480" i="23" s="1"/>
  <c r="AM480" i="23"/>
  <c r="AQ480" i="23" s="1"/>
  <c r="AF480" i="23"/>
  <c r="AJ480" i="23" s="1"/>
  <c r="AC480" i="23"/>
  <c r="AB480" i="23"/>
  <c r="Y480" i="23"/>
  <c r="BZ479" i="23"/>
  <c r="BX479" i="23"/>
  <c r="BS479" i="23"/>
  <c r="BQ479" i="23"/>
  <c r="BL479" i="23"/>
  <c r="BK479" i="23"/>
  <c r="BM479" i="23" s="1"/>
  <c r="BJ479" i="23"/>
  <c r="BE479" i="23"/>
  <c r="BC479" i="23"/>
  <c r="AT479" i="23"/>
  <c r="AX479" i="23" s="1"/>
  <c r="AQ479" i="23"/>
  <c r="AM479" i="23"/>
  <c r="AP479" i="23" s="1"/>
  <c r="AF479" i="23"/>
  <c r="Y479" i="23"/>
  <c r="AC479" i="23" s="1"/>
  <c r="BZ478" i="23"/>
  <c r="BX478" i="23"/>
  <c r="BS478" i="23"/>
  <c r="BQ478" i="23"/>
  <c r="BL478" i="23"/>
  <c r="BK478" i="23"/>
  <c r="BM478" i="23" s="1"/>
  <c r="BJ478" i="23"/>
  <c r="BE478" i="23"/>
  <c r="BC478" i="23"/>
  <c r="AT478" i="23"/>
  <c r="AX478" i="23" s="1"/>
  <c r="AP478" i="23"/>
  <c r="AR478" i="23" s="1"/>
  <c r="AM478" i="23"/>
  <c r="AQ478" i="23" s="1"/>
  <c r="AF478" i="23"/>
  <c r="AC478" i="23"/>
  <c r="Y478" i="23"/>
  <c r="AB478" i="23" s="1"/>
  <c r="BZ477" i="23"/>
  <c r="BX477" i="23"/>
  <c r="BS477" i="23"/>
  <c r="BQ477" i="23"/>
  <c r="BL477" i="23"/>
  <c r="BK477" i="23"/>
  <c r="BJ477" i="23"/>
  <c r="BE477" i="23"/>
  <c r="BC477" i="23"/>
  <c r="AX477" i="23"/>
  <c r="AW477" i="23"/>
  <c r="AT477" i="23"/>
  <c r="AM477" i="23"/>
  <c r="AQ477" i="23" s="1"/>
  <c r="AF477" i="23"/>
  <c r="AJ477" i="23" s="1"/>
  <c r="Y477" i="23"/>
  <c r="AC477" i="23" s="1"/>
  <c r="BZ476" i="23"/>
  <c r="BX476" i="23"/>
  <c r="BS476" i="23"/>
  <c r="BQ476" i="23"/>
  <c r="BL476" i="23"/>
  <c r="BK476" i="23"/>
  <c r="BJ476" i="23"/>
  <c r="BE476" i="23"/>
  <c r="BC476" i="23"/>
  <c r="AT476" i="23"/>
  <c r="AW476" i="23" s="1"/>
  <c r="AM476" i="23"/>
  <c r="AQ476" i="23" s="1"/>
  <c r="AF476" i="23"/>
  <c r="AJ476" i="23" s="1"/>
  <c r="Y476" i="23"/>
  <c r="AC476" i="23" s="1"/>
  <c r="BZ475" i="23"/>
  <c r="BX475" i="23"/>
  <c r="BS475" i="23"/>
  <c r="BQ475" i="23"/>
  <c r="BL475" i="23"/>
  <c r="BK475" i="23"/>
  <c r="BJ475" i="23"/>
  <c r="BE475" i="23"/>
  <c r="BD475" i="23"/>
  <c r="BF475" i="23" s="1"/>
  <c r="BC475" i="23"/>
  <c r="AX475" i="23"/>
  <c r="AW475" i="23"/>
  <c r="AT475" i="23"/>
  <c r="AM475" i="23"/>
  <c r="AQ475" i="23" s="1"/>
  <c r="AF475" i="23"/>
  <c r="AI475" i="23" s="1"/>
  <c r="AC475" i="23"/>
  <c r="Y475" i="23"/>
  <c r="AB475" i="23" s="1"/>
  <c r="BZ474" i="23"/>
  <c r="BX474" i="23"/>
  <c r="BS474" i="23"/>
  <c r="BQ474" i="23"/>
  <c r="BL474" i="23"/>
  <c r="BK474" i="23"/>
  <c r="BM474" i="23" s="1"/>
  <c r="BJ474" i="23"/>
  <c r="BE474" i="23"/>
  <c r="BC474" i="23"/>
  <c r="AX474" i="23"/>
  <c r="AW474" i="23"/>
  <c r="AT474" i="23"/>
  <c r="AM474" i="23"/>
  <c r="AJ474" i="23"/>
  <c r="AI474" i="23"/>
  <c r="AF474" i="23"/>
  <c r="Y474" i="23"/>
  <c r="BZ473" i="23"/>
  <c r="BX473" i="23"/>
  <c r="BS473" i="23"/>
  <c r="BQ473" i="23"/>
  <c r="BL473" i="23"/>
  <c r="BJ473" i="23"/>
  <c r="BE473" i="23"/>
  <c r="BC473" i="23"/>
  <c r="AX473" i="23"/>
  <c r="AW473" i="23"/>
  <c r="AT473" i="23"/>
  <c r="AM473" i="23"/>
  <c r="AI473" i="23"/>
  <c r="AF473" i="23"/>
  <c r="AJ473" i="23" s="1"/>
  <c r="Y473" i="23"/>
  <c r="AC473" i="23" s="1"/>
  <c r="BZ472" i="23"/>
  <c r="BX472" i="23"/>
  <c r="BS472" i="23"/>
  <c r="BQ472" i="23"/>
  <c r="BL472" i="23"/>
  <c r="BK472" i="23"/>
  <c r="BJ472" i="23"/>
  <c r="BE472" i="23"/>
  <c r="BD472" i="23"/>
  <c r="BC472" i="23"/>
  <c r="AT472" i="23"/>
  <c r="AM472" i="23"/>
  <c r="AP472" i="23" s="1"/>
  <c r="AF472" i="23"/>
  <c r="AI472" i="23" s="1"/>
  <c r="Y472" i="23"/>
  <c r="BZ471" i="23"/>
  <c r="BX471" i="23"/>
  <c r="BS471" i="23"/>
  <c r="BQ471" i="23"/>
  <c r="BL471" i="23"/>
  <c r="BK471" i="23"/>
  <c r="BJ471" i="23"/>
  <c r="BE471" i="23"/>
  <c r="BD471" i="23"/>
  <c r="BF471" i="23" s="1"/>
  <c r="BG471" i="23" s="1"/>
  <c r="BC471" i="23"/>
  <c r="AX471" i="23"/>
  <c r="AW471" i="23"/>
  <c r="AY471" i="23" s="1"/>
  <c r="AT471" i="23"/>
  <c r="AP471" i="23"/>
  <c r="AM471" i="23"/>
  <c r="AQ471" i="23" s="1"/>
  <c r="AF471" i="23"/>
  <c r="AI471" i="23" s="1"/>
  <c r="Y471" i="23"/>
  <c r="AB471" i="23" s="1"/>
  <c r="BZ470" i="23"/>
  <c r="BX470" i="23"/>
  <c r="BS470" i="23"/>
  <c r="BQ470" i="23"/>
  <c r="BL470" i="23"/>
  <c r="BK470" i="23"/>
  <c r="BJ470" i="23"/>
  <c r="BE470" i="23"/>
  <c r="BD470" i="23"/>
  <c r="BC470" i="23"/>
  <c r="AT470" i="23"/>
  <c r="AX470" i="23" s="1"/>
  <c r="AM470" i="23"/>
  <c r="AQ470" i="23" s="1"/>
  <c r="AF470" i="23"/>
  <c r="AJ470" i="23" s="1"/>
  <c r="Y470" i="23"/>
  <c r="AC470" i="23" s="1"/>
  <c r="BZ469" i="23"/>
  <c r="BX469" i="23"/>
  <c r="BS469" i="23"/>
  <c r="BQ469" i="23"/>
  <c r="BL469" i="23"/>
  <c r="BK469" i="23"/>
  <c r="BJ469" i="23"/>
  <c r="BE469" i="23"/>
  <c r="BD469" i="23"/>
  <c r="BF469" i="23" s="1"/>
  <c r="BG469" i="23" s="1"/>
  <c r="BC469" i="23"/>
  <c r="AT469" i="23"/>
  <c r="AX469" i="23" s="1"/>
  <c r="AM469" i="23"/>
  <c r="AQ469" i="23" s="1"/>
  <c r="AF469" i="23"/>
  <c r="AJ469" i="23" s="1"/>
  <c r="Y469" i="23"/>
  <c r="AC469" i="23" s="1"/>
  <c r="BZ468" i="23"/>
  <c r="BX468" i="23"/>
  <c r="BS468" i="23"/>
  <c r="BQ468" i="23"/>
  <c r="BL468" i="23"/>
  <c r="BK468" i="23"/>
  <c r="BJ468" i="23"/>
  <c r="BE468" i="23"/>
  <c r="BD468" i="23"/>
  <c r="BC468" i="23"/>
  <c r="AW468" i="23"/>
  <c r="AT468" i="23"/>
  <c r="AX468" i="23" s="1"/>
  <c r="AM468" i="23"/>
  <c r="AP468" i="23" s="1"/>
  <c r="AJ468" i="23"/>
  <c r="AK468" i="23" s="1"/>
  <c r="AF468" i="23"/>
  <c r="AI468" i="23" s="1"/>
  <c r="Y468" i="23"/>
  <c r="BZ467" i="23"/>
  <c r="BX467" i="23"/>
  <c r="BS467" i="23"/>
  <c r="BR467" i="23"/>
  <c r="BQ467" i="23"/>
  <c r="BL467" i="23"/>
  <c r="BK467" i="23"/>
  <c r="BJ467" i="23"/>
  <c r="BE467" i="23"/>
  <c r="BC467" i="23"/>
  <c r="AT467" i="23"/>
  <c r="AW467" i="23" s="1"/>
  <c r="AM467" i="23"/>
  <c r="AP467" i="23" s="1"/>
  <c r="AF467" i="23"/>
  <c r="Y467" i="23"/>
  <c r="AB467" i="23" s="1"/>
  <c r="BZ466" i="23"/>
  <c r="BX466" i="23"/>
  <c r="BS466" i="23"/>
  <c r="BQ466" i="23"/>
  <c r="BL466" i="23"/>
  <c r="BK466" i="23"/>
  <c r="BJ466" i="23"/>
  <c r="BE466" i="23"/>
  <c r="BD466" i="23"/>
  <c r="BC466" i="23"/>
  <c r="AT466" i="23"/>
  <c r="AW466" i="23" s="1"/>
  <c r="AM466" i="23"/>
  <c r="AF466" i="23"/>
  <c r="AI466" i="23" s="1"/>
  <c r="AC466" i="23"/>
  <c r="Y466" i="23"/>
  <c r="AB466" i="23" s="1"/>
  <c r="BZ465" i="23"/>
  <c r="BX465" i="23"/>
  <c r="BS465" i="23"/>
  <c r="BQ465" i="23"/>
  <c r="BL465" i="23"/>
  <c r="BK465" i="23"/>
  <c r="BM465" i="23" s="1"/>
  <c r="BJ465" i="23"/>
  <c r="BE465" i="23"/>
  <c r="BD465" i="23"/>
  <c r="BF465" i="23" s="1"/>
  <c r="BC465" i="23"/>
  <c r="AX465" i="23"/>
  <c r="AT465" i="23"/>
  <c r="AW465" i="23" s="1"/>
  <c r="AM465" i="23"/>
  <c r="AP465" i="23" s="1"/>
  <c r="AF465" i="23"/>
  <c r="AJ465" i="23" s="1"/>
  <c r="AC465" i="23"/>
  <c r="Y465" i="23"/>
  <c r="AB465" i="23" s="1"/>
  <c r="AD465" i="23" s="1"/>
  <c r="BW455" i="23"/>
  <c r="BP455" i="23"/>
  <c r="BI455" i="23"/>
  <c r="BK451" i="23" s="1"/>
  <c r="BB455" i="23"/>
  <c r="BD452" i="23" s="1"/>
  <c r="BZ454" i="23"/>
  <c r="BX454" i="23"/>
  <c r="BS454" i="23"/>
  <c r="BQ454" i="23"/>
  <c r="BL454" i="23"/>
  <c r="BJ454" i="23"/>
  <c r="BE454" i="23"/>
  <c r="BD454" i="23"/>
  <c r="BC454" i="23"/>
  <c r="AT454" i="23"/>
  <c r="AM454" i="23"/>
  <c r="AF454" i="23"/>
  <c r="AI454" i="23" s="1"/>
  <c r="Y454" i="23"/>
  <c r="AB454" i="23" s="1"/>
  <c r="BZ453" i="23"/>
  <c r="BX453" i="23"/>
  <c r="BS453" i="23"/>
  <c r="BQ453" i="23"/>
  <c r="BL453" i="23"/>
  <c r="BK453" i="23"/>
  <c r="BJ453" i="23"/>
  <c r="BE453" i="23"/>
  <c r="BD453" i="23"/>
  <c r="BC453" i="23"/>
  <c r="AT453" i="23"/>
  <c r="AQ453" i="23"/>
  <c r="AM453" i="23"/>
  <c r="AP453" i="23" s="1"/>
  <c r="AF453" i="23"/>
  <c r="Y453" i="23"/>
  <c r="AC453" i="23" s="1"/>
  <c r="BZ452" i="23"/>
  <c r="BX452" i="23"/>
  <c r="BS452" i="23"/>
  <c r="BQ452" i="23"/>
  <c r="BL452" i="23"/>
  <c r="BK452" i="23"/>
  <c r="BJ452" i="23"/>
  <c r="BE452" i="23"/>
  <c r="BC452" i="23"/>
  <c r="AW452" i="23"/>
  <c r="AY452" i="23" s="1"/>
  <c r="AT452" i="23"/>
  <c r="AX452" i="23" s="1"/>
  <c r="AM452" i="23"/>
  <c r="AF452" i="23"/>
  <c r="AJ452" i="23" s="1"/>
  <c r="Y452" i="23"/>
  <c r="BZ451" i="23"/>
  <c r="BX451" i="23"/>
  <c r="BS451" i="23"/>
  <c r="BQ451" i="23"/>
  <c r="BL451" i="23"/>
  <c r="BJ451" i="23"/>
  <c r="BE451" i="23"/>
  <c r="BD451" i="23"/>
  <c r="BC451" i="23"/>
  <c r="AT451" i="23"/>
  <c r="AW451" i="23" s="1"/>
  <c r="AQ451" i="23"/>
  <c r="AP451" i="23"/>
  <c r="AM451" i="23"/>
  <c r="AJ451" i="23"/>
  <c r="AI451" i="23"/>
  <c r="AF451" i="23"/>
  <c r="Y451" i="23"/>
  <c r="BZ450" i="23"/>
  <c r="BX450" i="23"/>
  <c r="BS450" i="23"/>
  <c r="BQ450" i="23"/>
  <c r="BL450" i="23"/>
  <c r="BJ450" i="23"/>
  <c r="BE450" i="23"/>
  <c r="BD450" i="23"/>
  <c r="BF450" i="23" s="1"/>
  <c r="BC450" i="23"/>
  <c r="AX450" i="23"/>
  <c r="AY450" i="23" s="1"/>
  <c r="AT450" i="23"/>
  <c r="AW450" i="23" s="1"/>
  <c r="AM450" i="23"/>
  <c r="AP450" i="23" s="1"/>
  <c r="AF450" i="23"/>
  <c r="AJ450" i="23" s="1"/>
  <c r="AC450" i="23"/>
  <c r="Y450" i="23"/>
  <c r="AB450" i="23" s="1"/>
  <c r="AD450" i="23" s="1"/>
  <c r="BZ449" i="23"/>
  <c r="BX449" i="23"/>
  <c r="BS449" i="23"/>
  <c r="BQ449" i="23"/>
  <c r="BL449" i="23"/>
  <c r="BJ449" i="23"/>
  <c r="BE449" i="23"/>
  <c r="BD449" i="23"/>
  <c r="BC449" i="23"/>
  <c r="AT449" i="23"/>
  <c r="AX449" i="23" s="1"/>
  <c r="AQ449" i="23"/>
  <c r="AM449" i="23"/>
  <c r="AP449" i="23" s="1"/>
  <c r="AF449" i="23"/>
  <c r="AI449" i="23" s="1"/>
  <c r="Y449" i="23"/>
  <c r="BZ448" i="23"/>
  <c r="BX448" i="23"/>
  <c r="BS448" i="23"/>
  <c r="BQ448" i="23"/>
  <c r="BL448" i="23"/>
  <c r="BJ448" i="23"/>
  <c r="BE448" i="23"/>
  <c r="BD448" i="23"/>
  <c r="BC448" i="23"/>
  <c r="AW448" i="23"/>
  <c r="AT448" i="23"/>
  <c r="AX448" i="23" s="1"/>
  <c r="AM448" i="23"/>
  <c r="AF448" i="23"/>
  <c r="AI448" i="23" s="1"/>
  <c r="Y448" i="23"/>
  <c r="AB448" i="23" s="1"/>
  <c r="BZ447" i="23"/>
  <c r="BX447" i="23"/>
  <c r="BS447" i="23"/>
  <c r="BQ447" i="23"/>
  <c r="BL447" i="23"/>
  <c r="BK447" i="23"/>
  <c r="BJ447" i="23"/>
  <c r="BE447" i="23"/>
  <c r="BD447" i="23"/>
  <c r="BC447" i="23"/>
  <c r="AT447" i="23"/>
  <c r="AM447" i="23"/>
  <c r="AF447" i="23"/>
  <c r="AJ447" i="23" s="1"/>
  <c r="AC447" i="23"/>
  <c r="AD447" i="23" s="1"/>
  <c r="Y447" i="23"/>
  <c r="AB447" i="23" s="1"/>
  <c r="BZ446" i="23"/>
  <c r="BX446" i="23"/>
  <c r="BS446" i="23"/>
  <c r="BQ446" i="23"/>
  <c r="BL446" i="23"/>
  <c r="BK446" i="23"/>
  <c r="BM446" i="23" s="1"/>
  <c r="BJ446" i="23"/>
  <c r="BE446" i="23"/>
  <c r="BD446" i="23"/>
  <c r="BC446" i="23"/>
  <c r="AT446" i="23"/>
  <c r="AM446" i="23"/>
  <c r="AQ446" i="23" s="1"/>
  <c r="AF446" i="23"/>
  <c r="Y446" i="23"/>
  <c r="BZ445" i="23"/>
  <c r="BX445" i="23"/>
  <c r="BS445" i="23"/>
  <c r="BQ445" i="23"/>
  <c r="BL445" i="23"/>
  <c r="BJ445" i="23"/>
  <c r="BE445" i="23"/>
  <c r="BD445" i="23"/>
  <c r="BC445" i="23"/>
  <c r="AT445" i="23"/>
  <c r="AM445" i="23"/>
  <c r="AP445" i="23" s="1"/>
  <c r="AF445" i="23"/>
  <c r="AI445" i="23" s="1"/>
  <c r="AC445" i="23"/>
  <c r="Y445" i="23"/>
  <c r="AB445" i="23" s="1"/>
  <c r="BZ444" i="23"/>
  <c r="BX444" i="23"/>
  <c r="BS444" i="23"/>
  <c r="BQ444" i="23"/>
  <c r="BL444" i="23"/>
  <c r="BK444" i="23"/>
  <c r="BJ444" i="23"/>
  <c r="BE444" i="23"/>
  <c r="BD444" i="23"/>
  <c r="BF444" i="23" s="1"/>
  <c r="BC444" i="23"/>
  <c r="AT444" i="23"/>
  <c r="AP444" i="23"/>
  <c r="AM444" i="23"/>
  <c r="AQ444" i="23" s="1"/>
  <c r="AF444" i="23"/>
  <c r="AC444" i="23"/>
  <c r="Y444" i="23"/>
  <c r="AB444" i="23" s="1"/>
  <c r="BZ443" i="23"/>
  <c r="BX443" i="23"/>
  <c r="BS443" i="23"/>
  <c r="BQ443" i="23"/>
  <c r="BL443" i="23"/>
  <c r="BJ443" i="23"/>
  <c r="BE443" i="23"/>
  <c r="BD443" i="23"/>
  <c r="BC443" i="23"/>
  <c r="AT443" i="23"/>
  <c r="AM443" i="23"/>
  <c r="AP443" i="23" s="1"/>
  <c r="AJ443" i="23"/>
  <c r="AF443" i="23"/>
  <c r="AI443" i="23" s="1"/>
  <c r="Y443" i="23"/>
  <c r="AC443" i="23" s="1"/>
  <c r="BZ442" i="23"/>
  <c r="BX442" i="23"/>
  <c r="BS442" i="23"/>
  <c r="BQ442" i="23"/>
  <c r="BL442" i="23"/>
  <c r="BJ442" i="23"/>
  <c r="BE442" i="23"/>
  <c r="BD442" i="23"/>
  <c r="BC442" i="23"/>
  <c r="AT442" i="23"/>
  <c r="AX442" i="23" s="1"/>
  <c r="AM442" i="23"/>
  <c r="AF442" i="23"/>
  <c r="Y442" i="23"/>
  <c r="AB442" i="23" s="1"/>
  <c r="BZ441" i="23"/>
  <c r="BX441" i="23"/>
  <c r="BS441" i="23"/>
  <c r="BQ441" i="23"/>
  <c r="BL441" i="23"/>
  <c r="BK441" i="23"/>
  <c r="BJ441" i="23"/>
  <c r="BE441" i="23"/>
  <c r="BD441" i="23"/>
  <c r="BC441" i="23"/>
  <c r="AT441" i="23"/>
  <c r="AW441" i="23" s="1"/>
  <c r="AM441" i="23"/>
  <c r="AI441" i="23"/>
  <c r="AK441" i="23" s="1"/>
  <c r="AF441" i="23"/>
  <c r="AJ441" i="23" s="1"/>
  <c r="AC441" i="23"/>
  <c r="AD441" i="23" s="1"/>
  <c r="Y441" i="23"/>
  <c r="AB441" i="23" s="1"/>
  <c r="BZ440" i="23"/>
  <c r="BX440" i="23"/>
  <c r="BS440" i="23"/>
  <c r="BQ440" i="23"/>
  <c r="BL440" i="23"/>
  <c r="BK440" i="23"/>
  <c r="BJ440" i="23"/>
  <c r="BE440" i="23"/>
  <c r="BD440" i="23"/>
  <c r="BF440" i="23" s="1"/>
  <c r="BC440" i="23"/>
  <c r="AT440" i="23"/>
  <c r="AM440" i="23"/>
  <c r="AF440" i="23"/>
  <c r="AJ440" i="23" s="1"/>
  <c r="Y440" i="23"/>
  <c r="BZ439" i="23"/>
  <c r="BX439" i="23"/>
  <c r="BS439" i="23"/>
  <c r="BQ439" i="23"/>
  <c r="BL439" i="23"/>
  <c r="BJ439" i="23"/>
  <c r="BE439" i="23"/>
  <c r="BD439" i="23"/>
  <c r="BC439" i="23"/>
  <c r="AX439" i="23"/>
  <c r="AW439" i="23"/>
  <c r="AT439" i="23"/>
  <c r="AM439" i="23"/>
  <c r="AQ439" i="23" s="1"/>
  <c r="AJ439" i="23"/>
  <c r="AF439" i="23"/>
  <c r="AI439" i="23" s="1"/>
  <c r="Y439" i="23"/>
  <c r="BW429" i="23"/>
  <c r="BY428" i="23" s="1"/>
  <c r="BP429" i="23"/>
  <c r="BI429" i="23"/>
  <c r="BB429" i="23"/>
  <c r="BD428" i="23" s="1"/>
  <c r="BZ428" i="23"/>
  <c r="BX428" i="23"/>
  <c r="BS428" i="23"/>
  <c r="BQ428" i="23"/>
  <c r="BL428" i="23"/>
  <c r="BJ428" i="23"/>
  <c r="BE428" i="23"/>
  <c r="BF428" i="23" s="1"/>
  <c r="BC428" i="23"/>
  <c r="AW428" i="23"/>
  <c r="AY428" i="23" s="1"/>
  <c r="AT428" i="23"/>
  <c r="AX428" i="23" s="1"/>
  <c r="AM428" i="23"/>
  <c r="AP428" i="23" s="1"/>
  <c r="AJ428" i="23"/>
  <c r="AK428" i="23" s="1"/>
  <c r="AF428" i="23"/>
  <c r="AI428" i="23" s="1"/>
  <c r="Y428" i="23"/>
  <c r="BZ427" i="23"/>
  <c r="BX427" i="23"/>
  <c r="BS427" i="23"/>
  <c r="BQ427" i="23"/>
  <c r="BL427" i="23"/>
  <c r="BJ427" i="23"/>
  <c r="BE427" i="23"/>
  <c r="BD427" i="23"/>
  <c r="BC427" i="23"/>
  <c r="AT427" i="23"/>
  <c r="AW427" i="23" s="1"/>
  <c r="AM427" i="23"/>
  <c r="AF427" i="23"/>
  <c r="AI427" i="23" s="1"/>
  <c r="Y427" i="23"/>
  <c r="BZ426" i="23"/>
  <c r="BX426" i="23"/>
  <c r="BS426" i="23"/>
  <c r="BQ426" i="23"/>
  <c r="BL426" i="23"/>
  <c r="BJ426" i="23"/>
  <c r="BE426" i="23"/>
  <c r="BD426" i="23"/>
  <c r="BC426" i="23"/>
  <c r="AT426" i="23"/>
  <c r="AW426" i="23" s="1"/>
  <c r="AM426" i="23"/>
  <c r="AP426" i="23" s="1"/>
  <c r="AJ426" i="23"/>
  <c r="AK426" i="23" s="1"/>
  <c r="AF426" i="23"/>
  <c r="AI426" i="23" s="1"/>
  <c r="Y426" i="23"/>
  <c r="BZ425" i="23"/>
  <c r="BX425" i="23"/>
  <c r="BS425" i="23"/>
  <c r="BQ425" i="23"/>
  <c r="BL425" i="23"/>
  <c r="BJ425" i="23"/>
  <c r="BE425" i="23"/>
  <c r="BD425" i="23"/>
  <c r="BC425" i="23"/>
  <c r="AT425" i="23"/>
  <c r="AQ425" i="23"/>
  <c r="AM425" i="23"/>
  <c r="AP425" i="23" s="1"/>
  <c r="AF425" i="23"/>
  <c r="AC425" i="23"/>
  <c r="Y425" i="23"/>
  <c r="AB425" i="23" s="1"/>
  <c r="BZ424" i="23"/>
  <c r="BX424" i="23"/>
  <c r="BS424" i="23"/>
  <c r="BQ424" i="23"/>
  <c r="BL424" i="23"/>
  <c r="BJ424" i="23"/>
  <c r="BE424" i="23"/>
  <c r="BD424" i="23"/>
  <c r="BF424" i="23" s="1"/>
  <c r="BC424" i="23"/>
  <c r="AT424" i="23"/>
  <c r="AW424" i="23" s="1"/>
  <c r="AM424" i="23"/>
  <c r="AP424" i="23" s="1"/>
  <c r="AF424" i="23"/>
  <c r="AI424" i="23" s="1"/>
  <c r="Y424" i="23"/>
  <c r="BZ423" i="23"/>
  <c r="BX423" i="23"/>
  <c r="BS423" i="23"/>
  <c r="BQ423" i="23"/>
  <c r="BL423" i="23"/>
  <c r="BJ423" i="23"/>
  <c r="BE423" i="23"/>
  <c r="BD423" i="23"/>
  <c r="BC423" i="23"/>
  <c r="AT423" i="23"/>
  <c r="AM423" i="23"/>
  <c r="AP423" i="23" s="1"/>
  <c r="AF423" i="23"/>
  <c r="AI423" i="23" s="1"/>
  <c r="Y423" i="23"/>
  <c r="AB423" i="23" s="1"/>
  <c r="BZ422" i="23"/>
  <c r="BX422" i="23"/>
  <c r="BS422" i="23"/>
  <c r="BQ422" i="23"/>
  <c r="BL422" i="23"/>
  <c r="BJ422" i="23"/>
  <c r="BE422" i="23"/>
  <c r="BD422" i="23"/>
  <c r="BC422" i="23"/>
  <c r="AT422" i="23"/>
  <c r="AX422" i="23" s="1"/>
  <c r="AM422" i="23"/>
  <c r="AP422" i="23" s="1"/>
  <c r="AJ422" i="23"/>
  <c r="AI422" i="23"/>
  <c r="AF422" i="23"/>
  <c r="Y422" i="23"/>
  <c r="AB422" i="23" s="1"/>
  <c r="BZ421" i="23"/>
  <c r="BX421" i="23"/>
  <c r="BS421" i="23"/>
  <c r="BQ421" i="23"/>
  <c r="BL421" i="23"/>
  <c r="BJ421" i="23"/>
  <c r="BE421" i="23"/>
  <c r="BD421" i="23"/>
  <c r="BC421" i="23"/>
  <c r="AT421" i="23"/>
  <c r="AM421" i="23"/>
  <c r="AF421" i="23"/>
  <c r="AI421" i="23" s="1"/>
  <c r="Y421" i="23"/>
  <c r="BZ420" i="23"/>
  <c r="BX420" i="23"/>
  <c r="BS420" i="23"/>
  <c r="BQ420" i="23"/>
  <c r="BL420" i="23"/>
  <c r="BJ420" i="23"/>
  <c r="BE420" i="23"/>
  <c r="BD420" i="23"/>
  <c r="BC420" i="23"/>
  <c r="AT420" i="23"/>
  <c r="AW420" i="23" s="1"/>
  <c r="AM420" i="23"/>
  <c r="AP420" i="23" s="1"/>
  <c r="AF420" i="23"/>
  <c r="Y420" i="23"/>
  <c r="BZ419" i="23"/>
  <c r="BX419" i="23"/>
  <c r="BS419" i="23"/>
  <c r="BQ419" i="23"/>
  <c r="BL419" i="23"/>
  <c r="BJ419" i="23"/>
  <c r="BE419" i="23"/>
  <c r="BD419" i="23"/>
  <c r="BC419" i="23"/>
  <c r="AT419" i="23"/>
  <c r="AW419" i="23" s="1"/>
  <c r="AM419" i="23"/>
  <c r="AF419" i="23"/>
  <c r="AI419" i="23" s="1"/>
  <c r="Y419" i="23"/>
  <c r="AC419" i="23" s="1"/>
  <c r="BZ418" i="23"/>
  <c r="BX418" i="23"/>
  <c r="BS418" i="23"/>
  <c r="BQ418" i="23"/>
  <c r="BL418" i="23"/>
  <c r="BK418" i="23"/>
  <c r="BM418" i="23" s="1"/>
  <c r="BJ418" i="23"/>
  <c r="BE418" i="23"/>
  <c r="BD418" i="23"/>
  <c r="BC418" i="23"/>
  <c r="AT418" i="23"/>
  <c r="AW418" i="23" s="1"/>
  <c r="AM418" i="23"/>
  <c r="AP418" i="23" s="1"/>
  <c r="AF418" i="23"/>
  <c r="Y418" i="23"/>
  <c r="BZ417" i="23"/>
  <c r="BX417" i="23"/>
  <c r="BS417" i="23"/>
  <c r="BQ417" i="23"/>
  <c r="BL417" i="23"/>
  <c r="BK417" i="23"/>
  <c r="BM417" i="23" s="1"/>
  <c r="BN417" i="23" s="1"/>
  <c r="BJ417" i="23"/>
  <c r="BE417" i="23"/>
  <c r="BD417" i="23"/>
  <c r="BF417" i="23" s="1"/>
  <c r="BC417" i="23"/>
  <c r="AT417" i="23"/>
  <c r="AM417" i="23"/>
  <c r="AF417" i="23"/>
  <c r="AB417" i="23"/>
  <c r="Y417" i="23"/>
  <c r="AC417" i="23" s="1"/>
  <c r="BZ416" i="23"/>
  <c r="BX416" i="23"/>
  <c r="BS416" i="23"/>
  <c r="BQ416" i="23"/>
  <c r="BL416" i="23"/>
  <c r="BK416" i="23"/>
  <c r="BJ416" i="23"/>
  <c r="BE416" i="23"/>
  <c r="BF416" i="23" s="1"/>
  <c r="BG416" i="23" s="1"/>
  <c r="BD416" i="23"/>
  <c r="BC416" i="23"/>
  <c r="AT416" i="23"/>
  <c r="AX416" i="23" s="1"/>
  <c r="AM416" i="23"/>
  <c r="AF416" i="23"/>
  <c r="AJ416" i="23" s="1"/>
  <c r="Y416" i="23"/>
  <c r="BZ415" i="23"/>
  <c r="BX415" i="23"/>
  <c r="BS415" i="23"/>
  <c r="BQ415" i="23"/>
  <c r="BL415" i="23"/>
  <c r="BJ415" i="23"/>
  <c r="BE415" i="23"/>
  <c r="BD415" i="23"/>
  <c r="BF415" i="23" s="1"/>
  <c r="BC415" i="23"/>
  <c r="AT415" i="23"/>
  <c r="AM415" i="23"/>
  <c r="AQ415" i="23" s="1"/>
  <c r="AF415" i="23"/>
  <c r="AI415" i="23" s="1"/>
  <c r="Y415" i="23"/>
  <c r="AC415" i="23" s="1"/>
  <c r="BZ414" i="23"/>
  <c r="BY414" i="23"/>
  <c r="CA414" i="23" s="1"/>
  <c r="CB414" i="23" s="1"/>
  <c r="BX414" i="23"/>
  <c r="BS414" i="23"/>
  <c r="BQ414" i="23"/>
  <c r="BL414" i="23"/>
  <c r="BJ414" i="23"/>
  <c r="BF414" i="23"/>
  <c r="BG414" i="23" s="1"/>
  <c r="BE414" i="23"/>
  <c r="BD414" i="23"/>
  <c r="BC414" i="23"/>
  <c r="AT414" i="23"/>
  <c r="AX414" i="23" s="1"/>
  <c r="AM414" i="23"/>
  <c r="AF414" i="23"/>
  <c r="AJ414" i="23" s="1"/>
  <c r="Y414" i="23"/>
  <c r="BZ413" i="23"/>
  <c r="BY413" i="23"/>
  <c r="BX413" i="23"/>
  <c r="BS413" i="23"/>
  <c r="BR413" i="23"/>
  <c r="BT413" i="23" s="1"/>
  <c r="BQ413" i="23"/>
  <c r="BL413" i="23"/>
  <c r="BJ413" i="23"/>
  <c r="BE413" i="23"/>
  <c r="BD413" i="23"/>
  <c r="BF413" i="23" s="1"/>
  <c r="BG413" i="23" s="1"/>
  <c r="BC413" i="23"/>
  <c r="AT413" i="23"/>
  <c r="AW413" i="23" s="1"/>
  <c r="AQ413" i="23"/>
  <c r="AM413" i="23"/>
  <c r="AP413" i="23" s="1"/>
  <c r="AJ413" i="23"/>
  <c r="AF413" i="23"/>
  <c r="AI413" i="23" s="1"/>
  <c r="AC413" i="23"/>
  <c r="Y413" i="23"/>
  <c r="AB413" i="23" s="1"/>
  <c r="BW403" i="23"/>
  <c r="BP403" i="23"/>
  <c r="BI403" i="23"/>
  <c r="BB403" i="23"/>
  <c r="BD401" i="23" s="1"/>
  <c r="BZ402" i="23"/>
  <c r="BX402" i="23"/>
  <c r="BS402" i="23"/>
  <c r="BQ402" i="23"/>
  <c r="BL402" i="23"/>
  <c r="BK402" i="23"/>
  <c r="BJ402" i="23"/>
  <c r="BE402" i="23"/>
  <c r="BC402" i="23"/>
  <c r="AT402" i="23"/>
  <c r="AM402" i="23"/>
  <c r="AP402" i="23" s="1"/>
  <c r="AF402" i="23"/>
  <c r="AI402" i="23" s="1"/>
  <c r="Y402" i="23"/>
  <c r="BZ401" i="23"/>
  <c r="BX401" i="23"/>
  <c r="BS401" i="23"/>
  <c r="BQ401" i="23"/>
  <c r="BL401" i="23"/>
  <c r="BK401" i="23"/>
  <c r="BM401" i="23" s="1"/>
  <c r="BJ401" i="23"/>
  <c r="BE401" i="23"/>
  <c r="BC401" i="23"/>
  <c r="AT401" i="23"/>
  <c r="AX401" i="23" s="1"/>
  <c r="AM401" i="23"/>
  <c r="AF401" i="23"/>
  <c r="AI401" i="23" s="1"/>
  <c r="AB401" i="23"/>
  <c r="Y401" i="23"/>
  <c r="AC401" i="23" s="1"/>
  <c r="BZ400" i="23"/>
  <c r="BX400" i="23"/>
  <c r="BS400" i="23"/>
  <c r="BQ400" i="23"/>
  <c r="BL400" i="23"/>
  <c r="BK400" i="23"/>
  <c r="BJ400" i="23"/>
  <c r="BE400" i="23"/>
  <c r="BC400" i="23"/>
  <c r="AT400" i="23"/>
  <c r="AM400" i="23"/>
  <c r="AF400" i="23"/>
  <c r="AI400" i="23" s="1"/>
  <c r="Y400" i="23"/>
  <c r="AC400" i="23" s="1"/>
  <c r="BZ399" i="23"/>
  <c r="BX399" i="23"/>
  <c r="BS399" i="23"/>
  <c r="BQ399" i="23"/>
  <c r="BL399" i="23"/>
  <c r="BK399" i="23"/>
  <c r="BJ399" i="23"/>
  <c r="BE399" i="23"/>
  <c r="BC399" i="23"/>
  <c r="AT399" i="23"/>
  <c r="AX399" i="23" s="1"/>
  <c r="AM399" i="23"/>
  <c r="AQ399" i="23" s="1"/>
  <c r="AF399" i="23"/>
  <c r="AJ399" i="23" s="1"/>
  <c r="Y399" i="23"/>
  <c r="BZ398" i="23"/>
  <c r="BX398" i="23"/>
  <c r="BS398" i="23"/>
  <c r="BQ398" i="23"/>
  <c r="BL398" i="23"/>
  <c r="BK398" i="23"/>
  <c r="BJ398" i="23"/>
  <c r="BE398" i="23"/>
  <c r="BC398" i="23"/>
  <c r="AT398" i="23"/>
  <c r="AX398" i="23" s="1"/>
  <c r="AM398" i="23"/>
  <c r="AQ398" i="23" s="1"/>
  <c r="AF398" i="23"/>
  <c r="AJ398" i="23" s="1"/>
  <c r="Y398" i="23"/>
  <c r="AC398" i="23" s="1"/>
  <c r="BZ397" i="23"/>
  <c r="BX397" i="23"/>
  <c r="BS397" i="23"/>
  <c r="BQ397" i="23"/>
  <c r="BL397" i="23"/>
  <c r="BK397" i="23"/>
  <c r="BM397" i="23" s="1"/>
  <c r="BJ397" i="23"/>
  <c r="BE397" i="23"/>
  <c r="BD397" i="23"/>
  <c r="BC397" i="23"/>
  <c r="AT397" i="23"/>
  <c r="AX397" i="23" s="1"/>
  <c r="AM397" i="23"/>
  <c r="AQ397" i="23" s="1"/>
  <c r="AF397" i="23"/>
  <c r="AJ397" i="23" s="1"/>
  <c r="Y397" i="23"/>
  <c r="BZ396" i="23"/>
  <c r="BX396" i="23"/>
  <c r="BS396" i="23"/>
  <c r="BQ396" i="23"/>
  <c r="BL396" i="23"/>
  <c r="BK396" i="23"/>
  <c r="BJ396" i="23"/>
  <c r="BE396" i="23"/>
  <c r="BC396" i="23"/>
  <c r="AT396" i="23"/>
  <c r="AW396" i="23" s="1"/>
  <c r="AM396" i="23"/>
  <c r="AQ396" i="23" s="1"/>
  <c r="AF396" i="23"/>
  <c r="AI396" i="23" s="1"/>
  <c r="Y396" i="23"/>
  <c r="BZ395" i="23"/>
  <c r="BX395" i="23"/>
  <c r="BS395" i="23"/>
  <c r="BQ395" i="23"/>
  <c r="BL395" i="23"/>
  <c r="BK395" i="23"/>
  <c r="BJ395" i="23"/>
  <c r="BE395" i="23"/>
  <c r="BC395" i="23"/>
  <c r="AT395" i="23"/>
  <c r="AX395" i="23" s="1"/>
  <c r="AM395" i="23"/>
  <c r="AP395" i="23" s="1"/>
  <c r="AF395" i="23"/>
  <c r="Y395" i="23"/>
  <c r="AB395" i="23" s="1"/>
  <c r="BZ394" i="23"/>
  <c r="BX394" i="23"/>
  <c r="BS394" i="23"/>
  <c r="BQ394" i="23"/>
  <c r="BL394" i="23"/>
  <c r="BK394" i="23"/>
  <c r="BJ394" i="23"/>
  <c r="BE394" i="23"/>
  <c r="BC394" i="23"/>
  <c r="AX394" i="23"/>
  <c r="AT394" i="23"/>
  <c r="AW394" i="23" s="1"/>
  <c r="AM394" i="23"/>
  <c r="AQ394" i="23" s="1"/>
  <c r="AF394" i="23"/>
  <c r="AI394" i="23" s="1"/>
  <c r="Y394" i="23"/>
  <c r="BZ393" i="23"/>
  <c r="BX393" i="23"/>
  <c r="BS393" i="23"/>
  <c r="BQ393" i="23"/>
  <c r="BL393" i="23"/>
  <c r="BK393" i="23"/>
  <c r="BJ393" i="23"/>
  <c r="BE393" i="23"/>
  <c r="BC393" i="23"/>
  <c r="AT393" i="23"/>
  <c r="AX393" i="23" s="1"/>
  <c r="AQ393" i="23"/>
  <c r="AM393" i="23"/>
  <c r="AP393" i="23" s="1"/>
  <c r="AF393" i="23"/>
  <c r="AJ393" i="23" s="1"/>
  <c r="Y393" i="23"/>
  <c r="AB393" i="23" s="1"/>
  <c r="BZ392" i="23"/>
  <c r="BX392" i="23"/>
  <c r="BS392" i="23"/>
  <c r="BQ392" i="23"/>
  <c r="BL392" i="23"/>
  <c r="BK392" i="23"/>
  <c r="BJ392" i="23"/>
  <c r="BE392" i="23"/>
  <c r="BC392" i="23"/>
  <c r="AT392" i="23"/>
  <c r="AW392" i="23" s="1"/>
  <c r="AM392" i="23"/>
  <c r="AQ392" i="23" s="1"/>
  <c r="AF392" i="23"/>
  <c r="AB392" i="23"/>
  <c r="Y392" i="23"/>
  <c r="AC392" i="23" s="1"/>
  <c r="BZ391" i="23"/>
  <c r="BX391" i="23"/>
  <c r="BS391" i="23"/>
  <c r="BQ391" i="23"/>
  <c r="BL391" i="23"/>
  <c r="BK391" i="23"/>
  <c r="BJ391" i="23"/>
  <c r="BE391" i="23"/>
  <c r="BC391" i="23"/>
  <c r="AT391" i="23"/>
  <c r="AX391" i="23" s="1"/>
  <c r="AM391" i="23"/>
  <c r="AF391" i="23"/>
  <c r="AJ391" i="23" s="1"/>
  <c r="Y391" i="23"/>
  <c r="AB391" i="23" s="1"/>
  <c r="BZ390" i="23"/>
  <c r="BX390" i="23"/>
  <c r="BS390" i="23"/>
  <c r="BQ390" i="23"/>
  <c r="BL390" i="23"/>
  <c r="BK390" i="23"/>
  <c r="BJ390" i="23"/>
  <c r="BE390" i="23"/>
  <c r="BD390" i="23"/>
  <c r="BF390" i="23" s="1"/>
  <c r="BC390" i="23"/>
  <c r="AT390" i="23"/>
  <c r="AW390" i="23" s="1"/>
  <c r="AM390" i="23"/>
  <c r="AQ390" i="23" s="1"/>
  <c r="AF390" i="23"/>
  <c r="Y390" i="23"/>
  <c r="AC390" i="23" s="1"/>
  <c r="BZ389" i="23"/>
  <c r="BX389" i="23"/>
  <c r="BS389" i="23"/>
  <c r="BQ389" i="23"/>
  <c r="BL389" i="23"/>
  <c r="BK389" i="23"/>
  <c r="BJ389" i="23"/>
  <c r="BE389" i="23"/>
  <c r="BC389" i="23"/>
  <c r="AT389" i="23"/>
  <c r="AX389" i="23" s="1"/>
  <c r="AM389" i="23"/>
  <c r="AF389" i="23"/>
  <c r="AJ389" i="23" s="1"/>
  <c r="Y389" i="23"/>
  <c r="AB389" i="23" s="1"/>
  <c r="BZ388" i="23"/>
  <c r="BX388" i="23"/>
  <c r="BS388" i="23"/>
  <c r="BQ388" i="23"/>
  <c r="BL388" i="23"/>
  <c r="BK388" i="23"/>
  <c r="BJ388" i="23"/>
  <c r="BE388" i="23"/>
  <c r="BC388" i="23"/>
  <c r="AT388" i="23"/>
  <c r="AW388" i="23" s="1"/>
  <c r="AM388" i="23"/>
  <c r="AQ388" i="23" s="1"/>
  <c r="AF388" i="23"/>
  <c r="Y388" i="23"/>
  <c r="AC388" i="23" s="1"/>
  <c r="BZ387" i="23"/>
  <c r="BX387" i="23"/>
  <c r="BS387" i="23"/>
  <c r="BQ387" i="23"/>
  <c r="BL387" i="23"/>
  <c r="BJ387" i="23"/>
  <c r="BE387" i="23"/>
  <c r="BC387" i="23"/>
  <c r="AT387" i="23"/>
  <c r="AX387" i="23" s="1"/>
  <c r="AM387" i="23"/>
  <c r="AF387" i="23"/>
  <c r="AJ387" i="23" s="1"/>
  <c r="Y387" i="23"/>
  <c r="S387" i="23"/>
  <c r="N387" i="23"/>
  <c r="I387" i="23"/>
  <c r="BK387" i="23" s="1"/>
  <c r="D387" i="23"/>
  <c r="BW377" i="23"/>
  <c r="BY369" i="23" s="1"/>
  <c r="BP377" i="23"/>
  <c r="BR374" i="23" s="1"/>
  <c r="BI377" i="23"/>
  <c r="BK375" i="23" s="1"/>
  <c r="BB377" i="23"/>
  <c r="BZ376" i="23"/>
  <c r="BX376" i="23"/>
  <c r="BS376" i="23"/>
  <c r="BQ376" i="23"/>
  <c r="BL376" i="23"/>
  <c r="BJ376" i="23"/>
  <c r="BE376" i="23"/>
  <c r="BC376" i="23"/>
  <c r="AT376" i="23"/>
  <c r="AW376" i="23" s="1"/>
  <c r="AM376" i="23"/>
  <c r="AQ376" i="23" s="1"/>
  <c r="AF376" i="23"/>
  <c r="Y376" i="23"/>
  <c r="AC376" i="23" s="1"/>
  <c r="BZ375" i="23"/>
  <c r="BX375" i="23"/>
  <c r="BS375" i="23"/>
  <c r="BQ375" i="23"/>
  <c r="BL375" i="23"/>
  <c r="BJ375" i="23"/>
  <c r="BE375" i="23"/>
  <c r="BC375" i="23"/>
  <c r="AT375" i="23"/>
  <c r="AX375" i="23" s="1"/>
  <c r="AM375" i="23"/>
  <c r="AP375" i="23" s="1"/>
  <c r="AI375" i="23"/>
  <c r="AK375" i="23" s="1"/>
  <c r="AF375" i="23"/>
  <c r="AJ375" i="23" s="1"/>
  <c r="Y375" i="23"/>
  <c r="BZ374" i="23"/>
  <c r="BX374" i="23"/>
  <c r="BS374" i="23"/>
  <c r="BQ374" i="23"/>
  <c r="BL374" i="23"/>
  <c r="BJ374" i="23"/>
  <c r="BE374" i="23"/>
  <c r="BC374" i="23"/>
  <c r="AT374" i="23"/>
  <c r="AW374" i="23" s="1"/>
  <c r="AM374" i="23"/>
  <c r="AF374" i="23"/>
  <c r="AI374" i="23" s="1"/>
  <c r="Y374" i="23"/>
  <c r="AC374" i="23" s="1"/>
  <c r="BZ373" i="23"/>
  <c r="BX373" i="23"/>
  <c r="BS373" i="23"/>
  <c r="BQ373" i="23"/>
  <c r="BL373" i="23"/>
  <c r="BJ373" i="23"/>
  <c r="BE373" i="23"/>
  <c r="BC373" i="23"/>
  <c r="AW373" i="23"/>
  <c r="AY373" i="23" s="1"/>
  <c r="AT373" i="23"/>
  <c r="AX373" i="23" s="1"/>
  <c r="AM373" i="23"/>
  <c r="AQ373" i="23" s="1"/>
  <c r="AF373" i="23"/>
  <c r="AJ373" i="23" s="1"/>
  <c r="Y373" i="23"/>
  <c r="BZ372" i="23"/>
  <c r="BX372" i="23"/>
  <c r="BS372" i="23"/>
  <c r="BR372" i="23"/>
  <c r="BQ372" i="23"/>
  <c r="BL372" i="23"/>
  <c r="BJ372" i="23"/>
  <c r="BE372" i="23"/>
  <c r="BC372" i="23"/>
  <c r="AT372" i="23"/>
  <c r="AX372" i="23" s="1"/>
  <c r="AM372" i="23"/>
  <c r="AQ372" i="23" s="1"/>
  <c r="AF372" i="23"/>
  <c r="Y372" i="23"/>
  <c r="AC372" i="23" s="1"/>
  <c r="BZ371" i="23"/>
  <c r="BY371" i="23"/>
  <c r="BX371" i="23"/>
  <c r="BS371" i="23"/>
  <c r="BQ371" i="23"/>
  <c r="BL371" i="23"/>
  <c r="BK371" i="23"/>
  <c r="BJ371" i="23"/>
  <c r="BE371" i="23"/>
  <c r="BC371" i="23"/>
  <c r="AT371" i="23"/>
  <c r="AX371" i="23" s="1"/>
  <c r="AM371" i="23"/>
  <c r="AF371" i="23"/>
  <c r="AJ371" i="23" s="1"/>
  <c r="Y371" i="23"/>
  <c r="AC371" i="23" s="1"/>
  <c r="BZ370" i="23"/>
  <c r="BX370" i="23"/>
  <c r="BS370" i="23"/>
  <c r="BQ370" i="23"/>
  <c r="BL370" i="23"/>
  <c r="BJ370" i="23"/>
  <c r="BE370" i="23"/>
  <c r="BC370" i="23"/>
  <c r="AT370" i="23"/>
  <c r="AX370" i="23" s="1"/>
  <c r="AM370" i="23"/>
  <c r="AF370" i="23"/>
  <c r="AJ370" i="23" s="1"/>
  <c r="Y370" i="23"/>
  <c r="BZ369" i="23"/>
  <c r="BX369" i="23"/>
  <c r="BS369" i="23"/>
  <c r="BQ369" i="23"/>
  <c r="BL369" i="23"/>
  <c r="BK369" i="23"/>
  <c r="BM369" i="23" s="1"/>
  <c r="BJ369" i="23"/>
  <c r="BE369" i="23"/>
  <c r="BC369" i="23"/>
  <c r="AW369" i="23"/>
  <c r="AY369" i="23" s="1"/>
  <c r="AT369" i="23"/>
  <c r="AX369" i="23" s="1"/>
  <c r="AM369" i="23"/>
  <c r="AQ369" i="23" s="1"/>
  <c r="AF369" i="23"/>
  <c r="Y369" i="23"/>
  <c r="BZ368" i="23"/>
  <c r="BX368" i="23"/>
  <c r="BS368" i="23"/>
  <c r="BQ368" i="23"/>
  <c r="BL368" i="23"/>
  <c r="BJ368" i="23"/>
  <c r="BE368" i="23"/>
  <c r="BC368" i="23"/>
  <c r="AT368" i="23"/>
  <c r="AX368" i="23" s="1"/>
  <c r="AM368" i="23"/>
  <c r="AQ368" i="23" s="1"/>
  <c r="AF368" i="23"/>
  <c r="AJ368" i="23" s="1"/>
  <c r="Y368" i="23"/>
  <c r="BZ367" i="23"/>
  <c r="BX367" i="23"/>
  <c r="BS367" i="23"/>
  <c r="BQ367" i="23"/>
  <c r="BL367" i="23"/>
  <c r="BJ367" i="23"/>
  <c r="BE367" i="23"/>
  <c r="BC367" i="23"/>
  <c r="AT367" i="23"/>
  <c r="AM367" i="23"/>
  <c r="AF367" i="23"/>
  <c r="AJ367" i="23" s="1"/>
  <c r="Y367" i="23"/>
  <c r="AC367" i="23" s="1"/>
  <c r="BZ366" i="23"/>
  <c r="BX366" i="23"/>
  <c r="BS366" i="23"/>
  <c r="BQ366" i="23"/>
  <c r="BL366" i="23"/>
  <c r="BK366" i="23"/>
  <c r="BJ366" i="23"/>
  <c r="BE366" i="23"/>
  <c r="BC366" i="23"/>
  <c r="AT366" i="23"/>
  <c r="AM366" i="23"/>
  <c r="AQ366" i="23" s="1"/>
  <c r="AF366" i="23"/>
  <c r="AJ366" i="23" s="1"/>
  <c r="Y366" i="23"/>
  <c r="BZ365" i="23"/>
  <c r="BY365" i="23"/>
  <c r="BX365" i="23"/>
  <c r="BS365" i="23"/>
  <c r="BQ365" i="23"/>
  <c r="BL365" i="23"/>
  <c r="BJ365" i="23"/>
  <c r="BE365" i="23"/>
  <c r="BC365" i="23"/>
  <c r="AT365" i="23"/>
  <c r="AM365" i="23"/>
  <c r="AQ365" i="23" s="1"/>
  <c r="AF365" i="23"/>
  <c r="AJ365" i="23" s="1"/>
  <c r="Y365" i="23"/>
  <c r="BZ364" i="23"/>
  <c r="BX364" i="23"/>
  <c r="BS364" i="23"/>
  <c r="BR364" i="23"/>
  <c r="BQ364" i="23"/>
  <c r="BL364" i="23"/>
  <c r="BK364" i="23"/>
  <c r="BJ364" i="23"/>
  <c r="BE364" i="23"/>
  <c r="BC364" i="23"/>
  <c r="AT364" i="23"/>
  <c r="AX364" i="23" s="1"/>
  <c r="AM364" i="23"/>
  <c r="AQ364" i="23" s="1"/>
  <c r="AF364" i="23"/>
  <c r="AJ364" i="23" s="1"/>
  <c r="Y364" i="23"/>
  <c r="AC364" i="23" s="1"/>
  <c r="BZ363" i="23"/>
  <c r="BY363" i="23"/>
  <c r="BX363" i="23"/>
  <c r="BS363" i="23"/>
  <c r="BQ363" i="23"/>
  <c r="BL363" i="23"/>
  <c r="BK363" i="23"/>
  <c r="BM363" i="23" s="1"/>
  <c r="BJ363" i="23"/>
  <c r="BE363" i="23"/>
  <c r="BC363" i="23"/>
  <c r="AT363" i="23"/>
  <c r="AM363" i="23"/>
  <c r="AF363" i="23"/>
  <c r="AJ363" i="23" s="1"/>
  <c r="Y363" i="23"/>
  <c r="AC363" i="23" s="1"/>
  <c r="BZ362" i="23"/>
  <c r="BX362" i="23"/>
  <c r="BS362" i="23"/>
  <c r="BQ362" i="23"/>
  <c r="BL362" i="23"/>
  <c r="BJ362" i="23"/>
  <c r="BE362" i="23"/>
  <c r="BD362" i="23"/>
  <c r="BF362" i="23" s="1"/>
  <c r="BC362" i="23"/>
  <c r="AT362" i="23"/>
  <c r="AM362" i="23"/>
  <c r="AF362" i="23"/>
  <c r="AJ362" i="23" s="1"/>
  <c r="Y362" i="23"/>
  <c r="AC362" i="23" s="1"/>
  <c r="BZ361" i="23"/>
  <c r="BY361" i="23"/>
  <c r="BX361" i="23"/>
  <c r="BS361" i="23"/>
  <c r="BQ361" i="23"/>
  <c r="BL361" i="23"/>
  <c r="BK361" i="23"/>
  <c r="BJ361" i="23"/>
  <c r="BE361" i="23"/>
  <c r="BC361" i="23"/>
  <c r="AT361" i="23"/>
  <c r="AX361" i="23" s="1"/>
  <c r="AM361" i="23"/>
  <c r="AQ361" i="23" s="1"/>
  <c r="AF361" i="23"/>
  <c r="Y361" i="23"/>
  <c r="BW351" i="23"/>
  <c r="BY346" i="23" s="1"/>
  <c r="CA346" i="23" s="1"/>
  <c r="BP351" i="23"/>
  <c r="BR349" i="23" s="1"/>
  <c r="BI351" i="23"/>
  <c r="BB351" i="23"/>
  <c r="BZ350" i="23"/>
  <c r="BX350" i="23"/>
  <c r="BS350" i="23"/>
  <c r="BR350" i="23"/>
  <c r="BQ350" i="23"/>
  <c r="BL350" i="23"/>
  <c r="BJ350" i="23"/>
  <c r="BE350" i="23"/>
  <c r="BD350" i="23"/>
  <c r="BC350" i="23"/>
  <c r="AW350" i="23"/>
  <c r="AT350" i="23"/>
  <c r="AX350" i="23" s="1"/>
  <c r="AM350" i="23"/>
  <c r="AQ350" i="23" s="1"/>
  <c r="AI350" i="23"/>
  <c r="AF350" i="23"/>
  <c r="AJ350" i="23" s="1"/>
  <c r="Y350" i="23"/>
  <c r="AC350" i="23" s="1"/>
  <c r="BZ349" i="23"/>
  <c r="BY349" i="23"/>
  <c r="BX349" i="23"/>
  <c r="BS349" i="23"/>
  <c r="BQ349" i="23"/>
  <c r="BL349" i="23"/>
  <c r="BJ349" i="23"/>
  <c r="BE349" i="23"/>
  <c r="BD349" i="23"/>
  <c r="BF349" i="23" s="1"/>
  <c r="BG349" i="23" s="1"/>
  <c r="BC349" i="23"/>
  <c r="AT349" i="23"/>
  <c r="AX349" i="23" s="1"/>
  <c r="AM349" i="23"/>
  <c r="AF349" i="23"/>
  <c r="AJ349" i="23" s="1"/>
  <c r="Y349" i="23"/>
  <c r="BZ348" i="23"/>
  <c r="BY348" i="23"/>
  <c r="BX348" i="23"/>
  <c r="BS348" i="23"/>
  <c r="BR348" i="23"/>
  <c r="BQ348" i="23"/>
  <c r="BL348" i="23"/>
  <c r="BJ348" i="23"/>
  <c r="BE348" i="23"/>
  <c r="BD348" i="23"/>
  <c r="BF348" i="23" s="1"/>
  <c r="BG348" i="23" s="1"/>
  <c r="BC348" i="23"/>
  <c r="AT348" i="23"/>
  <c r="AX348" i="23" s="1"/>
  <c r="AM348" i="23"/>
  <c r="AF348" i="23"/>
  <c r="Y348" i="23"/>
  <c r="AC348" i="23" s="1"/>
  <c r="BZ347" i="23"/>
  <c r="BX347" i="23"/>
  <c r="BS347" i="23"/>
  <c r="BQ347" i="23"/>
  <c r="BL347" i="23"/>
  <c r="BJ347" i="23"/>
  <c r="BE347" i="23"/>
  <c r="BD347" i="23"/>
  <c r="BC347" i="23"/>
  <c r="AT347" i="23"/>
  <c r="AX347" i="23" s="1"/>
  <c r="AM347" i="23"/>
  <c r="AQ347" i="23" s="1"/>
  <c r="AF347" i="23"/>
  <c r="Y347" i="23"/>
  <c r="AC347" i="23" s="1"/>
  <c r="BZ346" i="23"/>
  <c r="BX346" i="23"/>
  <c r="BS346" i="23"/>
  <c r="BQ346" i="23"/>
  <c r="BL346" i="23"/>
  <c r="BJ346" i="23"/>
  <c r="BE346" i="23"/>
  <c r="BD346" i="23"/>
  <c r="BC346" i="23"/>
  <c r="AT346" i="23"/>
  <c r="AX346" i="23" s="1"/>
  <c r="AM346" i="23"/>
  <c r="AQ346" i="23" s="1"/>
  <c r="AI346" i="23"/>
  <c r="AF346" i="23"/>
  <c r="AJ346" i="23" s="1"/>
  <c r="Y346" i="23"/>
  <c r="BZ345" i="23"/>
  <c r="BX345" i="23"/>
  <c r="BS345" i="23"/>
  <c r="BQ345" i="23"/>
  <c r="BL345" i="23"/>
  <c r="BJ345" i="23"/>
  <c r="BE345" i="23"/>
  <c r="BD345" i="23"/>
  <c r="BF345" i="23" s="1"/>
  <c r="BC345" i="23"/>
  <c r="AT345" i="23"/>
  <c r="AX345" i="23" s="1"/>
  <c r="AM345" i="23"/>
  <c r="AF345" i="23"/>
  <c r="AJ345" i="23" s="1"/>
  <c r="AB345" i="23"/>
  <c r="AD345" i="23" s="1"/>
  <c r="Y345" i="23"/>
  <c r="AC345" i="23" s="1"/>
  <c r="BZ344" i="23"/>
  <c r="BX344" i="23"/>
  <c r="BS344" i="23"/>
  <c r="BQ344" i="23"/>
  <c r="BL344" i="23"/>
  <c r="BJ344" i="23"/>
  <c r="BE344" i="23"/>
  <c r="BD344" i="23"/>
  <c r="BC344" i="23"/>
  <c r="AW344" i="23"/>
  <c r="AY344" i="23" s="1"/>
  <c r="AT344" i="23"/>
  <c r="AX344" i="23" s="1"/>
  <c r="AM344" i="23"/>
  <c r="AQ344" i="23" s="1"/>
  <c r="AF344" i="23"/>
  <c r="AJ344" i="23" s="1"/>
  <c r="Y344" i="23"/>
  <c r="BZ343" i="23"/>
  <c r="BY343" i="23"/>
  <c r="BX343" i="23"/>
  <c r="BS343" i="23"/>
  <c r="BR343" i="23"/>
  <c r="BQ343" i="23"/>
  <c r="BL343" i="23"/>
  <c r="BJ343" i="23"/>
  <c r="BE343" i="23"/>
  <c r="BD343" i="23"/>
  <c r="BC343" i="23"/>
  <c r="AT343" i="23"/>
  <c r="AX343" i="23" s="1"/>
  <c r="AM343" i="23"/>
  <c r="AQ343" i="23" s="1"/>
  <c r="AF343" i="23"/>
  <c r="AJ343" i="23" s="1"/>
  <c r="Y343" i="23"/>
  <c r="AC343" i="23" s="1"/>
  <c r="BZ342" i="23"/>
  <c r="BY342" i="23"/>
  <c r="BX342" i="23"/>
  <c r="BS342" i="23"/>
  <c r="BR342" i="23"/>
  <c r="BQ342" i="23"/>
  <c r="BL342" i="23"/>
  <c r="BJ342" i="23"/>
  <c r="BE342" i="23"/>
  <c r="BD342" i="23"/>
  <c r="BC342" i="23"/>
  <c r="AT342" i="23"/>
  <c r="AX342" i="23" s="1"/>
  <c r="AM342" i="23"/>
  <c r="AQ342" i="23" s="1"/>
  <c r="AI342" i="23"/>
  <c r="AK342" i="23" s="1"/>
  <c r="AF342" i="23"/>
  <c r="AJ342" i="23" s="1"/>
  <c r="Y342" i="23"/>
  <c r="AC342" i="23" s="1"/>
  <c r="BZ341" i="23"/>
  <c r="BY341" i="23"/>
  <c r="BX341" i="23"/>
  <c r="BS341" i="23"/>
  <c r="BR341" i="23"/>
  <c r="BQ341" i="23"/>
  <c r="BL341" i="23"/>
  <c r="BJ341" i="23"/>
  <c r="BE341" i="23"/>
  <c r="BD341" i="23"/>
  <c r="BC341" i="23"/>
  <c r="AT341" i="23"/>
  <c r="AM341" i="23"/>
  <c r="AQ341" i="23" s="1"/>
  <c r="AF341" i="23"/>
  <c r="AJ341" i="23" s="1"/>
  <c r="Y341" i="23"/>
  <c r="AC341" i="23" s="1"/>
  <c r="BZ340" i="23"/>
  <c r="BY340" i="23"/>
  <c r="BX340" i="23"/>
  <c r="BS340" i="23"/>
  <c r="BR340" i="23"/>
  <c r="BQ340" i="23"/>
  <c r="BL340" i="23"/>
  <c r="BJ340" i="23"/>
  <c r="BE340" i="23"/>
  <c r="BD340" i="23"/>
  <c r="BC340" i="23"/>
  <c r="AT340" i="23"/>
  <c r="AX340" i="23" s="1"/>
  <c r="AM340" i="23"/>
  <c r="AF340" i="23"/>
  <c r="Y340" i="23"/>
  <c r="AC340" i="23" s="1"/>
  <c r="BZ339" i="23"/>
  <c r="BY339" i="23"/>
  <c r="BX339" i="23"/>
  <c r="BS339" i="23"/>
  <c r="BR339" i="23"/>
  <c r="BQ339" i="23"/>
  <c r="BL339" i="23"/>
  <c r="BJ339" i="23"/>
  <c r="BE339" i="23"/>
  <c r="BD339" i="23"/>
  <c r="BC339" i="23"/>
  <c r="AT339" i="23"/>
  <c r="AX339" i="23" s="1"/>
  <c r="AM339" i="23"/>
  <c r="AF339" i="23"/>
  <c r="Y339" i="23"/>
  <c r="AC339" i="23" s="1"/>
  <c r="BZ338" i="23"/>
  <c r="BY338" i="23"/>
  <c r="BX338" i="23"/>
  <c r="BS338" i="23"/>
  <c r="BR338" i="23"/>
  <c r="BQ338" i="23"/>
  <c r="BL338" i="23"/>
  <c r="BK338" i="23"/>
  <c r="BM338" i="23" s="1"/>
  <c r="BJ338" i="23"/>
  <c r="BE338" i="23"/>
  <c r="BD338" i="23"/>
  <c r="BC338" i="23"/>
  <c r="AT338" i="23"/>
  <c r="AM338" i="23"/>
  <c r="AQ338" i="23" s="1"/>
  <c r="AF338" i="23"/>
  <c r="Y338" i="23"/>
  <c r="AC338" i="23" s="1"/>
  <c r="BZ337" i="23"/>
  <c r="BY337" i="23"/>
  <c r="BX337" i="23"/>
  <c r="BS337" i="23"/>
  <c r="BQ337" i="23"/>
  <c r="BL337" i="23"/>
  <c r="BJ337" i="23"/>
  <c r="BE337" i="23"/>
  <c r="BD337" i="23"/>
  <c r="BC337" i="23"/>
  <c r="AT337" i="23"/>
  <c r="AX337" i="23" s="1"/>
  <c r="AM337" i="23"/>
  <c r="AQ337" i="23" s="1"/>
  <c r="AF337" i="23"/>
  <c r="AJ337" i="23" s="1"/>
  <c r="Y337" i="23"/>
  <c r="AC337" i="23" s="1"/>
  <c r="BZ336" i="23"/>
  <c r="BY336" i="23"/>
  <c r="BX336" i="23"/>
  <c r="BS336" i="23"/>
  <c r="BQ336" i="23"/>
  <c r="BL336" i="23"/>
  <c r="BJ336" i="23"/>
  <c r="BE336" i="23"/>
  <c r="BD336" i="23"/>
  <c r="BC336" i="23"/>
  <c r="AT336" i="23"/>
  <c r="AX336" i="23" s="1"/>
  <c r="AM336" i="23"/>
  <c r="AF336" i="23"/>
  <c r="AJ336" i="23" s="1"/>
  <c r="Y336" i="23"/>
  <c r="AC336" i="23" s="1"/>
  <c r="BZ335" i="23"/>
  <c r="BX335" i="23"/>
  <c r="BS335" i="23"/>
  <c r="BQ335" i="23"/>
  <c r="BL335" i="23"/>
  <c r="BJ335" i="23"/>
  <c r="BE335" i="23"/>
  <c r="BC335" i="23"/>
  <c r="AT335" i="23"/>
  <c r="AX335" i="23" s="1"/>
  <c r="AM335" i="23"/>
  <c r="AF335" i="23"/>
  <c r="AJ335" i="23" s="1"/>
  <c r="Y335" i="23"/>
  <c r="AC335" i="23" s="1"/>
  <c r="S335" i="23"/>
  <c r="BY335" i="23" s="1"/>
  <c r="CA335" i="23" s="1"/>
  <c r="N335" i="23"/>
  <c r="BR335" i="23" s="1"/>
  <c r="I335" i="23"/>
  <c r="D335" i="23"/>
  <c r="BD335" i="23" s="1"/>
  <c r="BW323" i="23"/>
  <c r="BP323" i="23"/>
  <c r="BI323" i="23"/>
  <c r="BB323" i="23"/>
  <c r="BZ322" i="23"/>
  <c r="BX322" i="23"/>
  <c r="BS322" i="23"/>
  <c r="BQ322" i="23"/>
  <c r="BL322" i="23"/>
  <c r="BJ322" i="23"/>
  <c r="BE322" i="23"/>
  <c r="BC322" i="23"/>
  <c r="AT322" i="23"/>
  <c r="AX322" i="23" s="1"/>
  <c r="AM322" i="23"/>
  <c r="AF322" i="23"/>
  <c r="AJ322" i="23" s="1"/>
  <c r="Y322" i="23"/>
  <c r="AC322" i="23" s="1"/>
  <c r="BZ321" i="23"/>
  <c r="BX321" i="23"/>
  <c r="BS321" i="23"/>
  <c r="BQ321" i="23"/>
  <c r="BL321" i="23"/>
  <c r="BJ321" i="23"/>
  <c r="BE321" i="23"/>
  <c r="BD321" i="23"/>
  <c r="BC321" i="23"/>
  <c r="AT321" i="23"/>
  <c r="AX321" i="23" s="1"/>
  <c r="AM321" i="23"/>
  <c r="AF321" i="23"/>
  <c r="AJ321" i="23" s="1"/>
  <c r="Y321" i="23"/>
  <c r="BZ320" i="23"/>
  <c r="BX320" i="23"/>
  <c r="BS320" i="23"/>
  <c r="BQ320" i="23"/>
  <c r="BL320" i="23"/>
  <c r="BJ320" i="23"/>
  <c r="BE320" i="23"/>
  <c r="BC320" i="23"/>
  <c r="AT320" i="23"/>
  <c r="AX320" i="23" s="1"/>
  <c r="AP320" i="23"/>
  <c r="AR320" i="23" s="1"/>
  <c r="AM320" i="23"/>
  <c r="AQ320" i="23" s="1"/>
  <c r="AF320" i="23"/>
  <c r="AJ320" i="23" s="1"/>
  <c r="Y320" i="23"/>
  <c r="BZ319" i="23"/>
  <c r="BX319" i="23"/>
  <c r="BS319" i="23"/>
  <c r="BR319" i="23"/>
  <c r="BQ319" i="23"/>
  <c r="BL319" i="23"/>
  <c r="BJ319" i="23"/>
  <c r="BE319" i="23"/>
  <c r="BC319" i="23"/>
  <c r="AT319" i="23"/>
  <c r="AX319" i="23" s="1"/>
  <c r="AM319" i="23"/>
  <c r="AQ319" i="23" s="1"/>
  <c r="AF319" i="23"/>
  <c r="AJ319" i="23" s="1"/>
  <c r="Y319" i="23"/>
  <c r="BZ318" i="23"/>
  <c r="BX318" i="23"/>
  <c r="BS318" i="23"/>
  <c r="BQ318" i="23"/>
  <c r="BL318" i="23"/>
  <c r="BJ318" i="23"/>
  <c r="BE318" i="23"/>
  <c r="BC318" i="23"/>
  <c r="AT318" i="23"/>
  <c r="AX318" i="23" s="1"/>
  <c r="AM318" i="23"/>
  <c r="AQ318" i="23" s="1"/>
  <c r="AF318" i="23"/>
  <c r="AJ318" i="23" s="1"/>
  <c r="Y318" i="23"/>
  <c r="BZ317" i="23"/>
  <c r="BX317" i="23"/>
  <c r="BS317" i="23"/>
  <c r="BQ317" i="23"/>
  <c r="BL317" i="23"/>
  <c r="BJ317" i="23"/>
  <c r="BE317" i="23"/>
  <c r="BC317" i="23"/>
  <c r="AT317" i="23"/>
  <c r="AM317" i="23"/>
  <c r="AF317" i="23"/>
  <c r="AJ317" i="23" s="1"/>
  <c r="Y317" i="23"/>
  <c r="BZ316" i="23"/>
  <c r="BX316" i="23"/>
  <c r="BS316" i="23"/>
  <c r="BQ316" i="23"/>
  <c r="BL316" i="23"/>
  <c r="BJ316" i="23"/>
  <c r="BE316" i="23"/>
  <c r="BC316" i="23"/>
  <c r="AT316" i="23"/>
  <c r="AX316" i="23" s="1"/>
  <c r="AM316" i="23"/>
  <c r="AF316" i="23"/>
  <c r="AJ316" i="23" s="1"/>
  <c r="Y316" i="23"/>
  <c r="AC316" i="23" s="1"/>
  <c r="BZ315" i="23"/>
  <c r="BX315" i="23"/>
  <c r="BS315" i="23"/>
  <c r="BQ315" i="23"/>
  <c r="BL315" i="23"/>
  <c r="BJ315" i="23"/>
  <c r="BE315" i="23"/>
  <c r="BC315" i="23"/>
  <c r="AT315" i="23"/>
  <c r="AX315" i="23" s="1"/>
  <c r="AM315" i="23"/>
  <c r="AF315" i="23"/>
  <c r="AB315" i="23"/>
  <c r="Y315" i="23"/>
  <c r="AC315" i="23" s="1"/>
  <c r="BZ314" i="23"/>
  <c r="BX314" i="23"/>
  <c r="BS314" i="23"/>
  <c r="BR314" i="23"/>
  <c r="BT314" i="23" s="1"/>
  <c r="BQ314" i="23"/>
  <c r="BL314" i="23"/>
  <c r="BJ314" i="23"/>
  <c r="BE314" i="23"/>
  <c r="BD314" i="23"/>
  <c r="BC314" i="23"/>
  <c r="AT314" i="23"/>
  <c r="AM314" i="23"/>
  <c r="AQ314" i="23" s="1"/>
  <c r="AI314" i="23"/>
  <c r="AK314" i="23" s="1"/>
  <c r="AF314" i="23"/>
  <c r="AJ314" i="23" s="1"/>
  <c r="AB314" i="23"/>
  <c r="AD314" i="23" s="1"/>
  <c r="Y314" i="23"/>
  <c r="AC314" i="23" s="1"/>
  <c r="BZ313" i="23"/>
  <c r="BX313" i="23"/>
  <c r="BS313" i="23"/>
  <c r="BQ313" i="23"/>
  <c r="BL313" i="23"/>
  <c r="BJ313" i="23"/>
  <c r="BE313" i="23"/>
  <c r="BC313" i="23"/>
  <c r="AT313" i="23"/>
  <c r="AX313" i="23" s="1"/>
  <c r="AM313" i="23"/>
  <c r="AF313" i="23"/>
  <c r="AB313" i="23"/>
  <c r="AD313" i="23" s="1"/>
  <c r="Y313" i="23"/>
  <c r="AC313" i="23" s="1"/>
  <c r="S313" i="23"/>
  <c r="N313" i="23"/>
  <c r="I313" i="23"/>
  <c r="D313" i="23"/>
  <c r="BD313" i="23" s="1"/>
  <c r="BZ312" i="23"/>
  <c r="BX312" i="23"/>
  <c r="BS312" i="23"/>
  <c r="BQ312" i="23"/>
  <c r="BL312" i="23"/>
  <c r="BJ312" i="23"/>
  <c r="BE312" i="23"/>
  <c r="BC312" i="23"/>
  <c r="AT312" i="23"/>
  <c r="AP312" i="23"/>
  <c r="AR312" i="23" s="1"/>
  <c r="AM312" i="23"/>
  <c r="AQ312" i="23" s="1"/>
  <c r="AF312" i="23"/>
  <c r="AJ312" i="23" s="1"/>
  <c r="Y312" i="23"/>
  <c r="AC312" i="23" s="1"/>
  <c r="S312" i="23"/>
  <c r="N312" i="23"/>
  <c r="I312" i="23"/>
  <c r="D312" i="23"/>
  <c r="BD312" i="23" s="1"/>
  <c r="BF312" i="23" s="1"/>
  <c r="BZ311" i="23"/>
  <c r="BX311" i="23"/>
  <c r="BS311" i="23"/>
  <c r="BQ311" i="23"/>
  <c r="BL311" i="23"/>
  <c r="BJ311" i="23"/>
  <c r="BE311" i="23"/>
  <c r="BC311" i="23"/>
  <c r="AT311" i="23"/>
  <c r="AX311" i="23" s="1"/>
  <c r="AP311" i="23"/>
  <c r="AR311" i="23" s="1"/>
  <c r="AM311" i="23"/>
  <c r="AQ311" i="23" s="1"/>
  <c r="AF311" i="23"/>
  <c r="Y311" i="23"/>
  <c r="AC311" i="23" s="1"/>
  <c r="S311" i="23"/>
  <c r="N311" i="23"/>
  <c r="I311" i="23"/>
  <c r="D311" i="23"/>
  <c r="BZ310" i="23"/>
  <c r="BX310" i="23"/>
  <c r="BS310" i="23"/>
  <c r="BQ310" i="23"/>
  <c r="BL310" i="23"/>
  <c r="BJ310" i="23"/>
  <c r="BE310" i="23"/>
  <c r="BC310" i="23"/>
  <c r="AT310" i="23"/>
  <c r="AX310" i="23" s="1"/>
  <c r="AM310" i="23"/>
  <c r="AQ310" i="23" s="1"/>
  <c r="AF310" i="23"/>
  <c r="AJ310" i="23" s="1"/>
  <c r="Y310" i="23"/>
  <c r="S310" i="23"/>
  <c r="N310" i="23"/>
  <c r="I310" i="23"/>
  <c r="D310" i="23"/>
  <c r="BZ309" i="23"/>
  <c r="BX309" i="23"/>
  <c r="BS309" i="23"/>
  <c r="BQ309" i="23"/>
  <c r="BL309" i="23"/>
  <c r="BJ309" i="23"/>
  <c r="BE309" i="23"/>
  <c r="BC309" i="23"/>
  <c r="AT309" i="23"/>
  <c r="AM309" i="23"/>
  <c r="AF309" i="23"/>
  <c r="AJ309" i="23" s="1"/>
  <c r="Y309" i="23"/>
  <c r="S309" i="23"/>
  <c r="N309" i="23"/>
  <c r="I309" i="23"/>
  <c r="D309" i="23"/>
  <c r="BZ308" i="23"/>
  <c r="BX308" i="23"/>
  <c r="BS308" i="23"/>
  <c r="BQ308" i="23"/>
  <c r="BL308" i="23"/>
  <c r="BJ308" i="23"/>
  <c r="BE308" i="23"/>
  <c r="BC308" i="23"/>
  <c r="AT308" i="23"/>
  <c r="AM308" i="23"/>
  <c r="AF308" i="23"/>
  <c r="AJ308" i="23" s="1"/>
  <c r="Y308" i="23"/>
  <c r="S308" i="23"/>
  <c r="N308" i="23"/>
  <c r="I308" i="23"/>
  <c r="D308" i="23"/>
  <c r="BZ307" i="23"/>
  <c r="BX307" i="23"/>
  <c r="BS307" i="23"/>
  <c r="BQ307" i="23"/>
  <c r="BL307" i="23"/>
  <c r="BJ307" i="23"/>
  <c r="BE307" i="23"/>
  <c r="BC307" i="23"/>
  <c r="AT307" i="23"/>
  <c r="AM307" i="23"/>
  <c r="AQ307" i="23" s="1"/>
  <c r="AF307" i="23"/>
  <c r="AJ307" i="23" s="1"/>
  <c r="Y307" i="23"/>
  <c r="AC307" i="23" s="1"/>
  <c r="S307" i="23"/>
  <c r="N307" i="23"/>
  <c r="I307" i="23"/>
  <c r="BK307" i="23" s="1"/>
  <c r="D307" i="23"/>
  <c r="BW295" i="23"/>
  <c r="BP295" i="23"/>
  <c r="BI295" i="23"/>
  <c r="BB295" i="23"/>
  <c r="BD292" i="23" s="1"/>
  <c r="BZ294" i="23"/>
  <c r="BX294" i="23"/>
  <c r="BS294" i="23"/>
  <c r="BQ294" i="23"/>
  <c r="BL294" i="23"/>
  <c r="BJ294" i="23"/>
  <c r="BE294" i="23"/>
  <c r="BC294" i="23"/>
  <c r="AT294" i="23"/>
  <c r="AX294" i="23" s="1"/>
  <c r="AP294" i="23"/>
  <c r="AR294" i="23" s="1"/>
  <c r="AM294" i="23"/>
  <c r="AQ294" i="23" s="1"/>
  <c r="AF294" i="23"/>
  <c r="Y294" i="23"/>
  <c r="AC294" i="23" s="1"/>
  <c r="BZ293" i="23"/>
  <c r="BX293" i="23"/>
  <c r="BS293" i="23"/>
  <c r="BQ293" i="23"/>
  <c r="BL293" i="23"/>
  <c r="BJ293" i="23"/>
  <c r="BE293" i="23"/>
  <c r="BD293" i="23"/>
  <c r="BF293" i="23" s="1"/>
  <c r="BC293" i="23"/>
  <c r="AT293" i="23"/>
  <c r="AX293" i="23" s="1"/>
  <c r="AM293" i="23"/>
  <c r="AQ293" i="23" s="1"/>
  <c r="AF293" i="23"/>
  <c r="AJ293" i="23" s="1"/>
  <c r="Y293" i="23"/>
  <c r="BZ292" i="23"/>
  <c r="BX292" i="23"/>
  <c r="BS292" i="23"/>
  <c r="BQ292" i="23"/>
  <c r="BL292" i="23"/>
  <c r="BJ292" i="23"/>
  <c r="BE292" i="23"/>
  <c r="BC292" i="23"/>
  <c r="AT292" i="23"/>
  <c r="AX292" i="23" s="1"/>
  <c r="AM292" i="23"/>
  <c r="AF292" i="23"/>
  <c r="AJ292" i="23" s="1"/>
  <c r="Y292" i="23"/>
  <c r="BZ291" i="23"/>
  <c r="BX291" i="23"/>
  <c r="BS291" i="23"/>
  <c r="BQ291" i="23"/>
  <c r="BL291" i="23"/>
  <c r="BJ291" i="23"/>
  <c r="BE291" i="23"/>
  <c r="BC291" i="23"/>
  <c r="AT291" i="23"/>
  <c r="AM291" i="23"/>
  <c r="AQ291" i="23" s="1"/>
  <c r="AF291" i="23"/>
  <c r="Y291" i="23"/>
  <c r="AC291" i="23" s="1"/>
  <c r="BZ290" i="23"/>
  <c r="BX290" i="23"/>
  <c r="BS290" i="23"/>
  <c r="BQ290" i="23"/>
  <c r="BL290" i="23"/>
  <c r="BJ290" i="23"/>
  <c r="BE290" i="23"/>
  <c r="BD290" i="23"/>
  <c r="BC290" i="23"/>
  <c r="AT290" i="23"/>
  <c r="AX290" i="23" s="1"/>
  <c r="AM290" i="23"/>
  <c r="AF290" i="23"/>
  <c r="AJ290" i="23" s="1"/>
  <c r="Y290" i="23"/>
  <c r="BZ289" i="23"/>
  <c r="BX289" i="23"/>
  <c r="BS289" i="23"/>
  <c r="BQ289" i="23"/>
  <c r="BL289" i="23"/>
  <c r="BJ289" i="23"/>
  <c r="BE289" i="23"/>
  <c r="BD289" i="23"/>
  <c r="BF289" i="23" s="1"/>
  <c r="BC289" i="23"/>
  <c r="AT289" i="23"/>
  <c r="AM289" i="23"/>
  <c r="AQ289" i="23" s="1"/>
  <c r="AF289" i="23"/>
  <c r="Y289" i="23"/>
  <c r="AC289" i="23" s="1"/>
  <c r="BZ288" i="23"/>
  <c r="BX288" i="23"/>
  <c r="BS288" i="23"/>
  <c r="BQ288" i="23"/>
  <c r="BL288" i="23"/>
  <c r="BJ288" i="23"/>
  <c r="BE288" i="23"/>
  <c r="BC288" i="23"/>
  <c r="AT288" i="23"/>
  <c r="AX288" i="23" s="1"/>
  <c r="AM288" i="23"/>
  <c r="AF288" i="23"/>
  <c r="AJ288" i="23" s="1"/>
  <c r="Y288" i="23"/>
  <c r="BZ287" i="23"/>
  <c r="BY287" i="23"/>
  <c r="BX287" i="23"/>
  <c r="BS287" i="23"/>
  <c r="BR287" i="23"/>
  <c r="BT287" i="23" s="1"/>
  <c r="BU287" i="23" s="1"/>
  <c r="BQ287" i="23"/>
  <c r="BL287" i="23"/>
  <c r="BJ287" i="23"/>
  <c r="BE287" i="23"/>
  <c r="BD287" i="23"/>
  <c r="BC287" i="23"/>
  <c r="AT287" i="23"/>
  <c r="AM287" i="23"/>
  <c r="AQ287" i="23" s="1"/>
  <c r="AF287" i="23"/>
  <c r="Y287" i="23"/>
  <c r="AC287" i="23" s="1"/>
  <c r="BZ286" i="23"/>
  <c r="BX286" i="23"/>
  <c r="BS286" i="23"/>
  <c r="BQ286" i="23"/>
  <c r="BL286" i="23"/>
  <c r="BJ286" i="23"/>
  <c r="BE286" i="23"/>
  <c r="BD286" i="23"/>
  <c r="BF286" i="23" s="1"/>
  <c r="BC286" i="23"/>
  <c r="AT286" i="23"/>
  <c r="AX286" i="23" s="1"/>
  <c r="AM286" i="23"/>
  <c r="AF286" i="23"/>
  <c r="AJ286" i="23" s="1"/>
  <c r="Y286" i="23"/>
  <c r="BZ285" i="23"/>
  <c r="BX285" i="23"/>
  <c r="BS285" i="23"/>
  <c r="BQ285" i="23"/>
  <c r="BL285" i="23"/>
  <c r="BJ285" i="23"/>
  <c r="BE285" i="23"/>
  <c r="BC285" i="23"/>
  <c r="AT285" i="23"/>
  <c r="AM285" i="23"/>
  <c r="AQ285" i="23" s="1"/>
  <c r="AF285" i="23"/>
  <c r="Y285" i="23"/>
  <c r="AC285" i="23" s="1"/>
  <c r="BZ284" i="23"/>
  <c r="BX284" i="23"/>
  <c r="BS284" i="23"/>
  <c r="BQ284" i="23"/>
  <c r="BL284" i="23"/>
  <c r="BJ284" i="23"/>
  <c r="BE284" i="23"/>
  <c r="BD284" i="23"/>
  <c r="BF284" i="23" s="1"/>
  <c r="BG284" i="23" s="1"/>
  <c r="BC284" i="23"/>
  <c r="AT284" i="23"/>
  <c r="AX284" i="23" s="1"/>
  <c r="AM284" i="23"/>
  <c r="AF284" i="23"/>
  <c r="AJ284" i="23" s="1"/>
  <c r="Y284" i="23"/>
  <c r="BZ283" i="23"/>
  <c r="BX283" i="23"/>
  <c r="BS283" i="23"/>
  <c r="BQ283" i="23"/>
  <c r="BL283" i="23"/>
  <c r="BJ283" i="23"/>
  <c r="BE283" i="23"/>
  <c r="BF283" i="23" s="1"/>
  <c r="BG283" i="23" s="1"/>
  <c r="BD283" i="23"/>
  <c r="BC283" i="23"/>
  <c r="AT283" i="23"/>
  <c r="AM283" i="23"/>
  <c r="AQ283" i="23" s="1"/>
  <c r="AF283" i="23"/>
  <c r="Y283" i="23"/>
  <c r="AC283" i="23" s="1"/>
  <c r="BZ282" i="23"/>
  <c r="BX282" i="23"/>
  <c r="BS282" i="23"/>
  <c r="BQ282" i="23"/>
  <c r="BL282" i="23"/>
  <c r="BJ282" i="23"/>
  <c r="BE282" i="23"/>
  <c r="BC282" i="23"/>
  <c r="AT282" i="23"/>
  <c r="AX282" i="23" s="1"/>
  <c r="AM282" i="23"/>
  <c r="AF282" i="23"/>
  <c r="AJ282" i="23" s="1"/>
  <c r="Y282" i="23"/>
  <c r="BZ281" i="23"/>
  <c r="BX281" i="23"/>
  <c r="BS281" i="23"/>
  <c r="BQ281" i="23"/>
  <c r="BL281" i="23"/>
  <c r="BJ281" i="23"/>
  <c r="BE281" i="23"/>
  <c r="BC281" i="23"/>
  <c r="AT281" i="23"/>
  <c r="AM281" i="23"/>
  <c r="AQ281" i="23" s="1"/>
  <c r="AF281" i="23"/>
  <c r="Y281" i="23"/>
  <c r="AC281" i="23" s="1"/>
  <c r="BZ280" i="23"/>
  <c r="BX280" i="23"/>
  <c r="BS280" i="23"/>
  <c r="BQ280" i="23"/>
  <c r="BL280" i="23"/>
  <c r="BJ280" i="23"/>
  <c r="BE280" i="23"/>
  <c r="BD280" i="23"/>
  <c r="BC280" i="23"/>
  <c r="AT280" i="23"/>
  <c r="AX280" i="23" s="1"/>
  <c r="AM280" i="23"/>
  <c r="AF280" i="23"/>
  <c r="AJ280" i="23" s="1"/>
  <c r="Y280" i="23"/>
  <c r="BZ279" i="23"/>
  <c r="BX279" i="23"/>
  <c r="BS279" i="23"/>
  <c r="BQ279" i="23"/>
  <c r="BL279" i="23"/>
  <c r="BJ279" i="23"/>
  <c r="BE279" i="23"/>
  <c r="BC279" i="23"/>
  <c r="AT279" i="23"/>
  <c r="AM279" i="23"/>
  <c r="AQ279" i="23" s="1"/>
  <c r="AF279" i="23"/>
  <c r="Y279" i="23"/>
  <c r="AC279" i="23" s="1"/>
  <c r="S279" i="23"/>
  <c r="N279" i="23"/>
  <c r="BR279" i="23" s="1"/>
  <c r="BT279" i="23" s="1"/>
  <c r="BU279" i="23" s="1"/>
  <c r="I279" i="23"/>
  <c r="D279" i="23"/>
  <c r="BW267" i="23"/>
  <c r="BP267" i="23"/>
  <c r="BR290" i="23" s="1"/>
  <c r="BI267" i="23"/>
  <c r="BB267" i="23"/>
  <c r="BZ266" i="23"/>
  <c r="BX266" i="23"/>
  <c r="BS266" i="23"/>
  <c r="BQ266" i="23"/>
  <c r="BL266" i="23"/>
  <c r="BK266" i="23"/>
  <c r="BJ266" i="23"/>
  <c r="BE266" i="23"/>
  <c r="BC266" i="23"/>
  <c r="AT266" i="23"/>
  <c r="AX266" i="23" s="1"/>
  <c r="AM266" i="23"/>
  <c r="AF266" i="23"/>
  <c r="AJ266" i="23" s="1"/>
  <c r="Y266" i="23"/>
  <c r="BZ265" i="23"/>
  <c r="BX265" i="23"/>
  <c r="BS265" i="23"/>
  <c r="BR265" i="23"/>
  <c r="BQ265" i="23"/>
  <c r="BL265" i="23"/>
  <c r="BJ265" i="23"/>
  <c r="BE265" i="23"/>
  <c r="BC265" i="23"/>
  <c r="AT265" i="23"/>
  <c r="AM265" i="23"/>
  <c r="AQ265" i="23" s="1"/>
  <c r="AF265" i="23"/>
  <c r="Y265" i="23"/>
  <c r="AC265" i="23" s="1"/>
  <c r="BZ264" i="23"/>
  <c r="BX264" i="23"/>
  <c r="BS264" i="23"/>
  <c r="BQ264" i="23"/>
  <c r="BL264" i="23"/>
  <c r="BJ264" i="23"/>
  <c r="BE264" i="23"/>
  <c r="BC264" i="23"/>
  <c r="AT264" i="23"/>
  <c r="AX264" i="23" s="1"/>
  <c r="AM264" i="23"/>
  <c r="AF264" i="23"/>
  <c r="AJ264" i="23" s="1"/>
  <c r="Y264" i="23"/>
  <c r="BZ263" i="23"/>
  <c r="BX263" i="23"/>
  <c r="BS263" i="23"/>
  <c r="BR263" i="23"/>
  <c r="BQ263" i="23"/>
  <c r="BL263" i="23"/>
  <c r="BJ263" i="23"/>
  <c r="BE263" i="23"/>
  <c r="BC263" i="23"/>
  <c r="AT263" i="23"/>
  <c r="AM263" i="23"/>
  <c r="AQ263" i="23" s="1"/>
  <c r="AF263" i="23"/>
  <c r="Y263" i="23"/>
  <c r="AC263" i="23" s="1"/>
  <c r="BZ262" i="23"/>
  <c r="BX262" i="23"/>
  <c r="BS262" i="23"/>
  <c r="BQ262" i="23"/>
  <c r="BL262" i="23"/>
  <c r="BK262" i="23"/>
  <c r="BJ262" i="23"/>
  <c r="BE262" i="23"/>
  <c r="BC262" i="23"/>
  <c r="AT262" i="23"/>
  <c r="AX262" i="23" s="1"/>
  <c r="AM262" i="23"/>
  <c r="AF262" i="23"/>
  <c r="AJ262" i="23" s="1"/>
  <c r="Y262" i="23"/>
  <c r="BZ261" i="23"/>
  <c r="BX261" i="23"/>
  <c r="BS261" i="23"/>
  <c r="BR261" i="23"/>
  <c r="BQ261" i="23"/>
  <c r="BL261" i="23"/>
  <c r="BJ261" i="23"/>
  <c r="BE261" i="23"/>
  <c r="BC261" i="23"/>
  <c r="AT261" i="23"/>
  <c r="AM261" i="23"/>
  <c r="AQ261" i="23" s="1"/>
  <c r="AF261" i="23"/>
  <c r="Y261" i="23"/>
  <c r="AC261" i="23" s="1"/>
  <c r="BZ260" i="23"/>
  <c r="BX260" i="23"/>
  <c r="BS260" i="23"/>
  <c r="BQ260" i="23"/>
  <c r="BL260" i="23"/>
  <c r="BJ260" i="23"/>
  <c r="BE260" i="23"/>
  <c r="BC260" i="23"/>
  <c r="AT260" i="23"/>
  <c r="AX260" i="23" s="1"/>
  <c r="AM260" i="23"/>
  <c r="AF260" i="23"/>
  <c r="AJ260" i="23" s="1"/>
  <c r="Y260" i="23"/>
  <c r="BZ259" i="23"/>
  <c r="BX259" i="23"/>
  <c r="BS259" i="23"/>
  <c r="BR259" i="23"/>
  <c r="BQ259" i="23"/>
  <c r="BL259" i="23"/>
  <c r="BJ259" i="23"/>
  <c r="BE259" i="23"/>
  <c r="BC259" i="23"/>
  <c r="AT259" i="23"/>
  <c r="AM259" i="23"/>
  <c r="AQ259" i="23" s="1"/>
  <c r="AF259" i="23"/>
  <c r="Y259" i="23"/>
  <c r="AC259" i="23" s="1"/>
  <c r="BZ258" i="23"/>
  <c r="BY258" i="23"/>
  <c r="CA258" i="23" s="1"/>
  <c r="CB258" i="23" s="1"/>
  <c r="BX258" i="23"/>
  <c r="BS258" i="23"/>
  <c r="BQ258" i="23"/>
  <c r="BL258" i="23"/>
  <c r="BJ258" i="23"/>
  <c r="BE258" i="23"/>
  <c r="BC258" i="23"/>
  <c r="AT258" i="23"/>
  <c r="AX258" i="23" s="1"/>
  <c r="AM258" i="23"/>
  <c r="AF258" i="23"/>
  <c r="AJ258" i="23" s="1"/>
  <c r="Y258" i="23"/>
  <c r="BZ257" i="23"/>
  <c r="BX257" i="23"/>
  <c r="BS257" i="23"/>
  <c r="BR257" i="23"/>
  <c r="BQ257" i="23"/>
  <c r="BL257" i="23"/>
  <c r="BJ257" i="23"/>
  <c r="BE257" i="23"/>
  <c r="BC257" i="23"/>
  <c r="AT257" i="23"/>
  <c r="AM257" i="23"/>
  <c r="AQ257" i="23" s="1"/>
  <c r="AF257" i="23"/>
  <c r="Y257" i="23"/>
  <c r="AC257" i="23" s="1"/>
  <c r="BZ256" i="23"/>
  <c r="BX256" i="23"/>
  <c r="BS256" i="23"/>
  <c r="BR256" i="23"/>
  <c r="BQ256" i="23"/>
  <c r="BL256" i="23"/>
  <c r="BJ256" i="23"/>
  <c r="BE256" i="23"/>
  <c r="BC256" i="23"/>
  <c r="AT256" i="23"/>
  <c r="AX256" i="23" s="1"/>
  <c r="AM256" i="23"/>
  <c r="AF256" i="23"/>
  <c r="AJ256" i="23" s="1"/>
  <c r="Y256" i="23"/>
  <c r="BZ255" i="23"/>
  <c r="BX255" i="23"/>
  <c r="BS255" i="23"/>
  <c r="BR255" i="23"/>
  <c r="BQ255" i="23"/>
  <c r="BL255" i="23"/>
  <c r="BJ255" i="23"/>
  <c r="BE255" i="23"/>
  <c r="BC255" i="23"/>
  <c r="AT255" i="23"/>
  <c r="AM255" i="23"/>
  <c r="AQ255" i="23" s="1"/>
  <c r="AF255" i="23"/>
  <c r="Y255" i="23"/>
  <c r="AC255" i="23" s="1"/>
  <c r="BZ254" i="23"/>
  <c r="BX254" i="23"/>
  <c r="BS254" i="23"/>
  <c r="BR254" i="23"/>
  <c r="BQ254" i="23"/>
  <c r="BL254" i="23"/>
  <c r="BJ254" i="23"/>
  <c r="BE254" i="23"/>
  <c r="BC254" i="23"/>
  <c r="AT254" i="23"/>
  <c r="AX254" i="23" s="1"/>
  <c r="AM254" i="23"/>
  <c r="AF254" i="23"/>
  <c r="AJ254" i="23" s="1"/>
  <c r="Y254" i="23"/>
  <c r="BZ253" i="23"/>
  <c r="BX253" i="23"/>
  <c r="BS253" i="23"/>
  <c r="BR253" i="23"/>
  <c r="BQ253" i="23"/>
  <c r="BL253" i="23"/>
  <c r="BJ253" i="23"/>
  <c r="BE253" i="23"/>
  <c r="BD253" i="23"/>
  <c r="BC253" i="23"/>
  <c r="AT253" i="23"/>
  <c r="AM253" i="23"/>
  <c r="AQ253" i="23" s="1"/>
  <c r="AF253" i="23"/>
  <c r="Y253" i="23"/>
  <c r="AC253" i="23" s="1"/>
  <c r="BZ252" i="23"/>
  <c r="BX252" i="23"/>
  <c r="BS252" i="23"/>
  <c r="BR252" i="23"/>
  <c r="BT252" i="23" s="1"/>
  <c r="BQ252" i="23"/>
  <c r="BL252" i="23"/>
  <c r="BJ252" i="23"/>
  <c r="BE252" i="23"/>
  <c r="BC252" i="23"/>
  <c r="AT252" i="23"/>
  <c r="AX252" i="23" s="1"/>
  <c r="AM252" i="23"/>
  <c r="AF252" i="23"/>
  <c r="AJ252" i="23" s="1"/>
  <c r="Y252" i="23"/>
  <c r="BZ251" i="23"/>
  <c r="BX251" i="23"/>
  <c r="BS251" i="23"/>
  <c r="BQ251" i="23"/>
  <c r="BL251" i="23"/>
  <c r="BJ251" i="23"/>
  <c r="BE251" i="23"/>
  <c r="BC251" i="23"/>
  <c r="AT251" i="23"/>
  <c r="AM251" i="23"/>
  <c r="AQ251" i="23" s="1"/>
  <c r="AF251" i="23"/>
  <c r="Y251" i="23"/>
  <c r="AC251" i="23" s="1"/>
  <c r="S251" i="23"/>
  <c r="N251" i="23"/>
  <c r="BR251" i="23" s="1"/>
  <c r="I251" i="23"/>
  <c r="D251" i="23"/>
  <c r="BW241" i="23"/>
  <c r="BY240" i="23" s="1"/>
  <c r="CA240" i="23" s="1"/>
  <c r="CB240" i="23" s="1"/>
  <c r="BP241" i="23"/>
  <c r="BI241" i="23"/>
  <c r="BB241" i="23"/>
  <c r="BZ240" i="23"/>
  <c r="BX240" i="23"/>
  <c r="BS240" i="23"/>
  <c r="BR240" i="23"/>
  <c r="BQ240" i="23"/>
  <c r="BL240" i="23"/>
  <c r="BJ240" i="23"/>
  <c r="BE240" i="23"/>
  <c r="BC240" i="23"/>
  <c r="AT240" i="23"/>
  <c r="AX240" i="23" s="1"/>
  <c r="AM240" i="23"/>
  <c r="AF240" i="23"/>
  <c r="AJ240" i="23" s="1"/>
  <c r="Y240" i="23"/>
  <c r="I240" i="23"/>
  <c r="BK240" i="23" s="1"/>
  <c r="BM240" i="23" s="1"/>
  <c r="BZ239" i="23"/>
  <c r="BX239" i="23"/>
  <c r="BS239" i="23"/>
  <c r="BR239" i="23"/>
  <c r="BQ239" i="23"/>
  <c r="BL239" i="23"/>
  <c r="BJ239" i="23"/>
  <c r="BE239" i="23"/>
  <c r="BD239" i="23"/>
  <c r="BF239" i="23" s="1"/>
  <c r="BC239" i="23"/>
  <c r="AT239" i="23"/>
  <c r="AM239" i="23"/>
  <c r="AF239" i="23"/>
  <c r="AJ239" i="23" s="1"/>
  <c r="Y239" i="23"/>
  <c r="AC239" i="23" s="1"/>
  <c r="I239" i="23"/>
  <c r="BZ238" i="23"/>
  <c r="BX238" i="23"/>
  <c r="BS238" i="23"/>
  <c r="BR238" i="23"/>
  <c r="BT238" i="23" s="1"/>
  <c r="BQ238" i="23"/>
  <c r="BL238" i="23"/>
  <c r="BJ238" i="23"/>
  <c r="BE238" i="23"/>
  <c r="BC238" i="23"/>
  <c r="AT238" i="23"/>
  <c r="AW238" i="23" s="1"/>
  <c r="AM238" i="23"/>
  <c r="AP238" i="23" s="1"/>
  <c r="AF238" i="23"/>
  <c r="Y238" i="23"/>
  <c r="AC238" i="23" s="1"/>
  <c r="I238" i="23"/>
  <c r="BZ237" i="23"/>
  <c r="BX237" i="23"/>
  <c r="BS237" i="23"/>
  <c r="BR237" i="23"/>
  <c r="BQ237" i="23"/>
  <c r="BL237" i="23"/>
  <c r="BJ237" i="23"/>
  <c r="BE237" i="23"/>
  <c r="BC237" i="23"/>
  <c r="AT237" i="23"/>
  <c r="AW237" i="23" s="1"/>
  <c r="AP237" i="23"/>
  <c r="AM237" i="23"/>
  <c r="AQ237" i="23" s="1"/>
  <c r="AI237" i="23"/>
  <c r="AF237" i="23"/>
  <c r="AJ237" i="23" s="1"/>
  <c r="Y237" i="23"/>
  <c r="AB237" i="23" s="1"/>
  <c r="BZ236" i="23"/>
  <c r="BX236" i="23"/>
  <c r="BS236" i="23"/>
  <c r="BR236" i="23"/>
  <c r="BQ236" i="23"/>
  <c r="BL236" i="23"/>
  <c r="BJ236" i="23"/>
  <c r="BE236" i="23"/>
  <c r="BC236" i="23"/>
  <c r="AW236" i="23"/>
  <c r="AT236" i="23"/>
  <c r="AX236" i="23" s="1"/>
  <c r="AM236" i="23"/>
  <c r="AP236" i="23" s="1"/>
  <c r="AF236" i="23"/>
  <c r="AJ236" i="23" s="1"/>
  <c r="Y236" i="23"/>
  <c r="AC236" i="23" s="1"/>
  <c r="BZ235" i="23"/>
  <c r="BX235" i="23"/>
  <c r="BS235" i="23"/>
  <c r="BR235" i="23"/>
  <c r="BT235" i="23" s="1"/>
  <c r="BU235" i="23" s="1"/>
  <c r="BQ235" i="23"/>
  <c r="BL235" i="23"/>
  <c r="BJ235" i="23"/>
  <c r="BE235" i="23"/>
  <c r="BC235" i="23"/>
  <c r="AT235" i="23"/>
  <c r="AM235" i="23"/>
  <c r="AJ235" i="23"/>
  <c r="AF235" i="23"/>
  <c r="AI235" i="23" s="1"/>
  <c r="AC235" i="23"/>
  <c r="Y235" i="23"/>
  <c r="AB235" i="23" s="1"/>
  <c r="BZ234" i="23"/>
  <c r="BX234" i="23"/>
  <c r="BS234" i="23"/>
  <c r="BR234" i="23"/>
  <c r="BT234" i="23" s="1"/>
  <c r="BQ234" i="23"/>
  <c r="BL234" i="23"/>
  <c r="BJ234" i="23"/>
  <c r="BE234" i="23"/>
  <c r="BC234" i="23"/>
  <c r="AT234" i="23"/>
  <c r="AW234" i="23" s="1"/>
  <c r="AQ234" i="23"/>
  <c r="AM234" i="23"/>
  <c r="AP234" i="23" s="1"/>
  <c r="AF234" i="23"/>
  <c r="Y234" i="23"/>
  <c r="AB234" i="23" s="1"/>
  <c r="BZ233" i="23"/>
  <c r="BX233" i="23"/>
  <c r="BS233" i="23"/>
  <c r="BR233" i="23"/>
  <c r="BQ233" i="23"/>
  <c r="BL233" i="23"/>
  <c r="BJ233" i="23"/>
  <c r="BE233" i="23"/>
  <c r="BC233" i="23"/>
  <c r="AT233" i="23"/>
  <c r="AW233" i="23" s="1"/>
  <c r="AM233" i="23"/>
  <c r="AQ233" i="23" s="1"/>
  <c r="AF233" i="23"/>
  <c r="Y233" i="23"/>
  <c r="AC233" i="23" s="1"/>
  <c r="BZ232" i="23"/>
  <c r="BX232" i="23"/>
  <c r="BS232" i="23"/>
  <c r="BR232" i="23"/>
  <c r="BQ232" i="23"/>
  <c r="BL232" i="23"/>
  <c r="BK232" i="23"/>
  <c r="BJ232" i="23"/>
  <c r="BE232" i="23"/>
  <c r="BC232" i="23"/>
  <c r="AT232" i="23"/>
  <c r="AX232" i="23" s="1"/>
  <c r="AM232" i="23"/>
  <c r="AQ232" i="23" s="1"/>
  <c r="AF232" i="23"/>
  <c r="AJ232" i="23" s="1"/>
  <c r="Y232" i="23"/>
  <c r="AC232" i="23" s="1"/>
  <c r="BZ231" i="23"/>
  <c r="BX231" i="23"/>
  <c r="BS231" i="23"/>
  <c r="BR231" i="23"/>
  <c r="BT231" i="23" s="1"/>
  <c r="BQ231" i="23"/>
  <c r="BL231" i="23"/>
  <c r="BJ231" i="23"/>
  <c r="BE231" i="23"/>
  <c r="BC231" i="23"/>
  <c r="AT231" i="23"/>
  <c r="AX231" i="23" s="1"/>
  <c r="AM231" i="23"/>
  <c r="AQ231" i="23" s="1"/>
  <c r="AF231" i="23"/>
  <c r="AJ231" i="23" s="1"/>
  <c r="Y231" i="23"/>
  <c r="AC231" i="23" s="1"/>
  <c r="BZ230" i="23"/>
  <c r="BX230" i="23"/>
  <c r="BS230" i="23"/>
  <c r="BR230" i="23"/>
  <c r="BQ230" i="23"/>
  <c r="BL230" i="23"/>
  <c r="BJ230" i="23"/>
  <c r="BE230" i="23"/>
  <c r="BC230" i="23"/>
  <c r="AT230" i="23"/>
  <c r="AX230" i="23" s="1"/>
  <c r="AM230" i="23"/>
  <c r="AP230" i="23" s="1"/>
  <c r="AF230" i="23"/>
  <c r="AJ230" i="23" s="1"/>
  <c r="Y230" i="23"/>
  <c r="AC230" i="23" s="1"/>
  <c r="BZ229" i="23"/>
  <c r="BX229" i="23"/>
  <c r="BS229" i="23"/>
  <c r="BR229" i="23"/>
  <c r="BQ229" i="23"/>
  <c r="BL229" i="23"/>
  <c r="BJ229" i="23"/>
  <c r="BE229" i="23"/>
  <c r="BC229" i="23"/>
  <c r="AT229" i="23"/>
  <c r="AW229" i="23" s="1"/>
  <c r="AM229" i="23"/>
  <c r="AQ229" i="23" s="1"/>
  <c r="AF229" i="23"/>
  <c r="AI229" i="23" s="1"/>
  <c r="Y229" i="23"/>
  <c r="AC229" i="23" s="1"/>
  <c r="BZ228" i="23"/>
  <c r="BX228" i="23"/>
  <c r="BS228" i="23"/>
  <c r="BR228" i="23"/>
  <c r="BQ228" i="23"/>
  <c r="BL228" i="23"/>
  <c r="BK228" i="23"/>
  <c r="BJ228" i="23"/>
  <c r="BE228" i="23"/>
  <c r="BC228" i="23"/>
  <c r="AT228" i="23"/>
  <c r="AX228" i="23" s="1"/>
  <c r="AM228" i="23"/>
  <c r="AF228" i="23"/>
  <c r="AJ228" i="23" s="1"/>
  <c r="Y228" i="23"/>
  <c r="AC228" i="23" s="1"/>
  <c r="BZ227" i="23"/>
  <c r="BX227" i="23"/>
  <c r="BS227" i="23"/>
  <c r="BR227" i="23"/>
  <c r="BQ227" i="23"/>
  <c r="BL227" i="23"/>
  <c r="BJ227" i="23"/>
  <c r="BE227" i="23"/>
  <c r="BC227" i="23"/>
  <c r="AT227" i="23"/>
  <c r="AW227" i="23" s="1"/>
  <c r="AM227" i="23"/>
  <c r="AQ227" i="23" s="1"/>
  <c r="AI227" i="23"/>
  <c r="AF227" i="23"/>
  <c r="AJ227" i="23" s="1"/>
  <c r="Y227" i="23"/>
  <c r="AC227" i="23" s="1"/>
  <c r="BZ226" i="23"/>
  <c r="BX226" i="23"/>
  <c r="BS226" i="23"/>
  <c r="BR226" i="23"/>
  <c r="BQ226" i="23"/>
  <c r="BL226" i="23"/>
  <c r="BJ226" i="23"/>
  <c r="BE226" i="23"/>
  <c r="BC226" i="23"/>
  <c r="AT226" i="23"/>
  <c r="AX226" i="23" s="1"/>
  <c r="AM226" i="23"/>
  <c r="AQ226" i="23" s="1"/>
  <c r="AF226" i="23"/>
  <c r="AJ226" i="23" s="1"/>
  <c r="Y226" i="23"/>
  <c r="AC226" i="23" s="1"/>
  <c r="BZ225" i="23"/>
  <c r="BX225" i="23"/>
  <c r="BS225" i="23"/>
  <c r="BR225" i="23"/>
  <c r="BQ225" i="23"/>
  <c r="BL225" i="23"/>
  <c r="BK225" i="23"/>
  <c r="BM225" i="23" s="1"/>
  <c r="BJ225" i="23"/>
  <c r="BE225" i="23"/>
  <c r="BC225" i="23"/>
  <c r="AT225" i="23"/>
  <c r="AM225" i="23"/>
  <c r="AQ225" i="23" s="1"/>
  <c r="AF225" i="23"/>
  <c r="AJ225" i="23" s="1"/>
  <c r="Y225" i="23"/>
  <c r="AC225" i="23" s="1"/>
  <c r="BW214" i="23"/>
  <c r="BP214" i="23"/>
  <c r="BR210" i="23" s="1"/>
  <c r="BI214" i="23"/>
  <c r="BK204" i="23" s="1"/>
  <c r="BB214" i="23"/>
  <c r="BD200" i="23" s="1"/>
  <c r="BZ213" i="23"/>
  <c r="BX213" i="23"/>
  <c r="BS213" i="23"/>
  <c r="BQ213" i="23"/>
  <c r="BL213" i="23"/>
  <c r="BJ213" i="23"/>
  <c r="BE213" i="23"/>
  <c r="BC213" i="23"/>
  <c r="AT213" i="23"/>
  <c r="AW213" i="23" s="1"/>
  <c r="AM213" i="23"/>
  <c r="AQ213" i="23" s="1"/>
  <c r="AF213" i="23"/>
  <c r="Y213" i="23"/>
  <c r="AC213" i="23" s="1"/>
  <c r="BZ212" i="23"/>
  <c r="BX212" i="23"/>
  <c r="BS212" i="23"/>
  <c r="BQ212" i="23"/>
  <c r="BL212" i="23"/>
  <c r="BK212" i="23"/>
  <c r="BJ212" i="23"/>
  <c r="BE212" i="23"/>
  <c r="BC212" i="23"/>
  <c r="AT212" i="23"/>
  <c r="AX212" i="23" s="1"/>
  <c r="AM212" i="23"/>
  <c r="AP212" i="23" s="1"/>
  <c r="AF212" i="23"/>
  <c r="AJ212" i="23" s="1"/>
  <c r="Y212" i="23"/>
  <c r="BZ211" i="23"/>
  <c r="BX211" i="23"/>
  <c r="BS211" i="23"/>
  <c r="BQ211" i="23"/>
  <c r="BL211" i="23"/>
  <c r="BK211" i="23"/>
  <c r="BJ211" i="23"/>
  <c r="BE211" i="23"/>
  <c r="BC211" i="23"/>
  <c r="AT211" i="23"/>
  <c r="AM211" i="23"/>
  <c r="AQ211" i="23" s="1"/>
  <c r="AF211" i="23"/>
  <c r="AI211" i="23" s="1"/>
  <c r="Y211" i="23"/>
  <c r="AC211" i="23" s="1"/>
  <c r="BZ210" i="23"/>
  <c r="BX210" i="23"/>
  <c r="BS210" i="23"/>
  <c r="BQ210" i="23"/>
  <c r="BL210" i="23"/>
  <c r="BJ210" i="23"/>
  <c r="BE210" i="23"/>
  <c r="BC210" i="23"/>
  <c r="AT210" i="23"/>
  <c r="AX210" i="23" s="1"/>
  <c r="AM210" i="23"/>
  <c r="AP210" i="23" s="1"/>
  <c r="AF210" i="23"/>
  <c r="AJ210" i="23" s="1"/>
  <c r="Y210" i="23"/>
  <c r="AB210" i="23" s="1"/>
  <c r="BZ209" i="23"/>
  <c r="BX209" i="23"/>
  <c r="BS209" i="23"/>
  <c r="BQ209" i="23"/>
  <c r="BL209" i="23"/>
  <c r="BJ209" i="23"/>
  <c r="BE209" i="23"/>
  <c r="BC209" i="23"/>
  <c r="AT209" i="23"/>
  <c r="AW209" i="23" s="1"/>
  <c r="AM209" i="23"/>
  <c r="AQ209" i="23" s="1"/>
  <c r="AF209" i="23"/>
  <c r="AI209" i="23" s="1"/>
  <c r="Y209" i="23"/>
  <c r="AC209" i="23" s="1"/>
  <c r="BZ208" i="23"/>
  <c r="BX208" i="23"/>
  <c r="BS208" i="23"/>
  <c r="BR208" i="23"/>
  <c r="BT208" i="23" s="1"/>
  <c r="BQ208" i="23"/>
  <c r="BL208" i="23"/>
  <c r="BJ208" i="23"/>
  <c r="BE208" i="23"/>
  <c r="BD208" i="23"/>
  <c r="BC208" i="23"/>
  <c r="AT208" i="23"/>
  <c r="AX208" i="23" s="1"/>
  <c r="AM208" i="23"/>
  <c r="AP208" i="23" s="1"/>
  <c r="AF208" i="23"/>
  <c r="AJ208" i="23" s="1"/>
  <c r="Y208" i="23"/>
  <c r="AB208" i="23" s="1"/>
  <c r="BZ207" i="23"/>
  <c r="BX207" i="23"/>
  <c r="BS207" i="23"/>
  <c r="BQ207" i="23"/>
  <c r="BL207" i="23"/>
  <c r="BJ207" i="23"/>
  <c r="BE207" i="23"/>
  <c r="BC207" i="23"/>
  <c r="AT207" i="23"/>
  <c r="AW207" i="23" s="1"/>
  <c r="AM207" i="23"/>
  <c r="AQ207" i="23" s="1"/>
  <c r="AF207" i="23"/>
  <c r="AI207" i="23" s="1"/>
  <c r="Y207" i="23"/>
  <c r="AC207" i="23" s="1"/>
  <c r="BZ206" i="23"/>
  <c r="BX206" i="23"/>
  <c r="BS206" i="23"/>
  <c r="BR206" i="23"/>
  <c r="BQ206" i="23"/>
  <c r="BL206" i="23"/>
  <c r="BJ206" i="23"/>
  <c r="BE206" i="23"/>
  <c r="BC206" i="23"/>
  <c r="AW206" i="23"/>
  <c r="AY206" i="23" s="1"/>
  <c r="AT206" i="23"/>
  <c r="AX206" i="23" s="1"/>
  <c r="AM206" i="23"/>
  <c r="AF206" i="23"/>
  <c r="AJ206" i="23" s="1"/>
  <c r="Y206" i="23"/>
  <c r="AB206" i="23" s="1"/>
  <c r="BZ205" i="23"/>
  <c r="BX205" i="23"/>
  <c r="BS205" i="23"/>
  <c r="BQ205" i="23"/>
  <c r="BL205" i="23"/>
  <c r="BJ205" i="23"/>
  <c r="BE205" i="23"/>
  <c r="BD205" i="23"/>
  <c r="BC205" i="23"/>
  <c r="AT205" i="23"/>
  <c r="AW205" i="23" s="1"/>
  <c r="AP205" i="23"/>
  <c r="AR205" i="23" s="1"/>
  <c r="AM205" i="23"/>
  <c r="AQ205" i="23" s="1"/>
  <c r="AF205" i="23"/>
  <c r="AI205" i="23" s="1"/>
  <c r="Y205" i="23"/>
  <c r="BZ204" i="23"/>
  <c r="BX204" i="23"/>
  <c r="BS204" i="23"/>
  <c r="BR204" i="23"/>
  <c r="BQ204" i="23"/>
  <c r="BL204" i="23"/>
  <c r="BJ204" i="23"/>
  <c r="BE204" i="23"/>
  <c r="BC204" i="23"/>
  <c r="AT204" i="23"/>
  <c r="AX204" i="23" s="1"/>
  <c r="AM204" i="23"/>
  <c r="AP204" i="23" s="1"/>
  <c r="AF204" i="23"/>
  <c r="AJ204" i="23" s="1"/>
  <c r="Y204" i="23"/>
  <c r="AB204" i="23" s="1"/>
  <c r="BZ203" i="23"/>
  <c r="BX203" i="23"/>
  <c r="BS203" i="23"/>
  <c r="BQ203" i="23"/>
  <c r="BL203" i="23"/>
  <c r="BJ203" i="23"/>
  <c r="BE203" i="23"/>
  <c r="BC203" i="23"/>
  <c r="AT203" i="23"/>
  <c r="AW203" i="23" s="1"/>
  <c r="AM203" i="23"/>
  <c r="AQ203" i="23" s="1"/>
  <c r="AF203" i="23"/>
  <c r="Y203" i="23"/>
  <c r="BZ202" i="23"/>
  <c r="BX202" i="23"/>
  <c r="BS202" i="23"/>
  <c r="BR202" i="23"/>
  <c r="BQ202" i="23"/>
  <c r="BL202" i="23"/>
  <c r="BJ202" i="23"/>
  <c r="BE202" i="23"/>
  <c r="BD202" i="23"/>
  <c r="BF202" i="23" s="1"/>
  <c r="BC202" i="23"/>
  <c r="AT202" i="23"/>
  <c r="AX202" i="23" s="1"/>
  <c r="AM202" i="23"/>
  <c r="AP202" i="23" s="1"/>
  <c r="AF202" i="23"/>
  <c r="AJ202" i="23" s="1"/>
  <c r="Y202" i="23"/>
  <c r="AB202" i="23" s="1"/>
  <c r="BZ201" i="23"/>
  <c r="BX201" i="23"/>
  <c r="BS201" i="23"/>
  <c r="BQ201" i="23"/>
  <c r="BL201" i="23"/>
  <c r="BJ201" i="23"/>
  <c r="BE201" i="23"/>
  <c r="BC201" i="23"/>
  <c r="AT201" i="23"/>
  <c r="AM201" i="23"/>
  <c r="AQ201" i="23" s="1"/>
  <c r="AF201" i="23"/>
  <c r="Y201" i="23"/>
  <c r="AC201" i="23" s="1"/>
  <c r="BZ200" i="23"/>
  <c r="BX200" i="23"/>
  <c r="BS200" i="23"/>
  <c r="BR200" i="23"/>
  <c r="BQ200" i="23"/>
  <c r="BL200" i="23"/>
  <c r="BJ200" i="23"/>
  <c r="BE200" i="23"/>
  <c r="BC200" i="23"/>
  <c r="AT200" i="23"/>
  <c r="AX200" i="23" s="1"/>
  <c r="AM200" i="23"/>
  <c r="AF200" i="23"/>
  <c r="AJ200" i="23" s="1"/>
  <c r="Y200" i="23"/>
  <c r="AB200" i="23" s="1"/>
  <c r="BZ199" i="23"/>
  <c r="BX199" i="23"/>
  <c r="BS199" i="23"/>
  <c r="BQ199" i="23"/>
  <c r="BL199" i="23"/>
  <c r="BJ199" i="23"/>
  <c r="BE199" i="23"/>
  <c r="BC199" i="23"/>
  <c r="AT199" i="23"/>
  <c r="AW199" i="23" s="1"/>
  <c r="AM199" i="23"/>
  <c r="AQ199" i="23" s="1"/>
  <c r="AF199" i="23"/>
  <c r="AI199" i="23" s="1"/>
  <c r="Y199" i="23"/>
  <c r="AC199" i="23" s="1"/>
  <c r="BZ198" i="23"/>
  <c r="BX198" i="23"/>
  <c r="BS198" i="23"/>
  <c r="BR198" i="23"/>
  <c r="BQ198" i="23"/>
  <c r="BL198" i="23"/>
  <c r="BJ198" i="23"/>
  <c r="BE198" i="23"/>
  <c r="BC198" i="23"/>
  <c r="AT198" i="23"/>
  <c r="AX198" i="23" s="1"/>
  <c r="AM198" i="23"/>
  <c r="AP198" i="23" s="1"/>
  <c r="AF198" i="23"/>
  <c r="AJ198" i="23" s="1"/>
  <c r="Y198" i="23"/>
  <c r="AB198" i="23" s="1"/>
  <c r="BW188" i="23"/>
  <c r="BY186" i="23" s="1"/>
  <c r="BP188" i="23"/>
  <c r="BR181" i="23" s="1"/>
  <c r="BI188" i="23"/>
  <c r="BB188" i="23"/>
  <c r="BZ187" i="23"/>
  <c r="BY187" i="23"/>
  <c r="CA187" i="23" s="1"/>
  <c r="BX187" i="23"/>
  <c r="BS187" i="23"/>
  <c r="BR187" i="23"/>
  <c r="BT187" i="23" s="1"/>
  <c r="BQ187" i="23"/>
  <c r="BL187" i="23"/>
  <c r="BJ187" i="23"/>
  <c r="BE187" i="23"/>
  <c r="BC187" i="23"/>
  <c r="AT187" i="23"/>
  <c r="AX187" i="23" s="1"/>
  <c r="AM187" i="23"/>
  <c r="AF187" i="23"/>
  <c r="AJ187" i="23" s="1"/>
  <c r="Y187" i="23"/>
  <c r="AB187" i="23" s="1"/>
  <c r="BZ186" i="23"/>
  <c r="BX186" i="23"/>
  <c r="BS186" i="23"/>
  <c r="BR186" i="23"/>
  <c r="BQ186" i="23"/>
  <c r="BL186" i="23"/>
  <c r="BJ186" i="23"/>
  <c r="BE186" i="23"/>
  <c r="BC186" i="23"/>
  <c r="AT186" i="23"/>
  <c r="AW186" i="23" s="1"/>
  <c r="AM186" i="23"/>
  <c r="AQ186" i="23" s="1"/>
  <c r="AF186" i="23"/>
  <c r="AI186" i="23" s="1"/>
  <c r="Y186" i="23"/>
  <c r="AC186" i="23" s="1"/>
  <c r="BZ185" i="23"/>
  <c r="BY185" i="23"/>
  <c r="BX185" i="23"/>
  <c r="BS185" i="23"/>
  <c r="BQ185" i="23"/>
  <c r="BL185" i="23"/>
  <c r="BJ185" i="23"/>
  <c r="BE185" i="23"/>
  <c r="BC185" i="23"/>
  <c r="AT185" i="23"/>
  <c r="AX185" i="23" s="1"/>
  <c r="AM185" i="23"/>
  <c r="AF185" i="23"/>
  <c r="AJ185" i="23" s="1"/>
  <c r="Y185" i="23"/>
  <c r="AB185" i="23" s="1"/>
  <c r="BZ184" i="23"/>
  <c r="BY184" i="23"/>
  <c r="CA184" i="23" s="1"/>
  <c r="BX184" i="23"/>
  <c r="BS184" i="23"/>
  <c r="BR184" i="23"/>
  <c r="BT184" i="23" s="1"/>
  <c r="BQ184" i="23"/>
  <c r="BL184" i="23"/>
  <c r="BJ184" i="23"/>
  <c r="BE184" i="23"/>
  <c r="BC184" i="23"/>
  <c r="AT184" i="23"/>
  <c r="AW184" i="23" s="1"/>
  <c r="AM184" i="23"/>
  <c r="AQ184" i="23" s="1"/>
  <c r="AF184" i="23"/>
  <c r="AI184" i="23" s="1"/>
  <c r="Y184" i="23"/>
  <c r="AC184" i="23" s="1"/>
  <c r="BZ183" i="23"/>
  <c r="BY183" i="23"/>
  <c r="CA183" i="23" s="1"/>
  <c r="CB183" i="23" s="1"/>
  <c r="BX183" i="23"/>
  <c r="BS183" i="23"/>
  <c r="BQ183" i="23"/>
  <c r="BL183" i="23"/>
  <c r="BJ183" i="23"/>
  <c r="BE183" i="23"/>
  <c r="BC183" i="23"/>
  <c r="AT183" i="23"/>
  <c r="AX183" i="23" s="1"/>
  <c r="AM183" i="23"/>
  <c r="AP183" i="23" s="1"/>
  <c r="AF183" i="23"/>
  <c r="AJ183" i="23" s="1"/>
  <c r="Y183" i="23"/>
  <c r="AB183" i="23" s="1"/>
  <c r="BZ182" i="23"/>
  <c r="BY182" i="23"/>
  <c r="BX182" i="23"/>
  <c r="BS182" i="23"/>
  <c r="BR182" i="23"/>
  <c r="BT182" i="23" s="1"/>
  <c r="BQ182" i="23"/>
  <c r="BL182" i="23"/>
  <c r="BJ182" i="23"/>
  <c r="BE182" i="23"/>
  <c r="BC182" i="23"/>
  <c r="AT182" i="23"/>
  <c r="AW182" i="23" s="1"/>
  <c r="AM182" i="23"/>
  <c r="AQ182" i="23" s="1"/>
  <c r="AF182" i="23"/>
  <c r="AI182" i="23" s="1"/>
  <c r="Y182" i="23"/>
  <c r="AC182" i="23" s="1"/>
  <c r="BZ181" i="23"/>
  <c r="BY181" i="23"/>
  <c r="BX181" i="23"/>
  <c r="BS181" i="23"/>
  <c r="BQ181" i="23"/>
  <c r="BL181" i="23"/>
  <c r="BJ181" i="23"/>
  <c r="BE181" i="23"/>
  <c r="BC181" i="23"/>
  <c r="AT181" i="23"/>
  <c r="AX181" i="23" s="1"/>
  <c r="AM181" i="23"/>
  <c r="AP181" i="23" s="1"/>
  <c r="AF181" i="23"/>
  <c r="AJ181" i="23" s="1"/>
  <c r="Y181" i="23"/>
  <c r="AB181" i="23" s="1"/>
  <c r="BZ180" i="23"/>
  <c r="BY180" i="23"/>
  <c r="BX180" i="23"/>
  <c r="BS180" i="23"/>
  <c r="BQ180" i="23"/>
  <c r="BL180" i="23"/>
  <c r="BJ180" i="23"/>
  <c r="BE180" i="23"/>
  <c r="BC180" i="23"/>
  <c r="AT180" i="23"/>
  <c r="AM180" i="23"/>
  <c r="AQ180" i="23" s="1"/>
  <c r="AF180" i="23"/>
  <c r="AI180" i="23" s="1"/>
  <c r="Y180" i="23"/>
  <c r="AC180" i="23" s="1"/>
  <c r="BZ179" i="23"/>
  <c r="BY179" i="23"/>
  <c r="BX179" i="23"/>
  <c r="BS179" i="23"/>
  <c r="BR179" i="23"/>
  <c r="BQ179" i="23"/>
  <c r="BL179" i="23"/>
  <c r="BJ179" i="23"/>
  <c r="BE179" i="23"/>
  <c r="BD179" i="23"/>
  <c r="BC179" i="23"/>
  <c r="AT179" i="23"/>
  <c r="AX179" i="23" s="1"/>
  <c r="AM179" i="23"/>
  <c r="AP179" i="23" s="1"/>
  <c r="AF179" i="23"/>
  <c r="AJ179" i="23" s="1"/>
  <c r="Y179" i="23"/>
  <c r="BZ178" i="23"/>
  <c r="BY178" i="23"/>
  <c r="BX178" i="23"/>
  <c r="BS178" i="23"/>
  <c r="BR178" i="23"/>
  <c r="BQ178" i="23"/>
  <c r="BL178" i="23"/>
  <c r="BJ178" i="23"/>
  <c r="BE178" i="23"/>
  <c r="BC178" i="23"/>
  <c r="AT178" i="23"/>
  <c r="AW178" i="23" s="1"/>
  <c r="AM178" i="23"/>
  <c r="AQ178" i="23" s="1"/>
  <c r="AF178" i="23"/>
  <c r="AI178" i="23" s="1"/>
  <c r="Y178" i="23"/>
  <c r="AC178" i="23" s="1"/>
  <c r="BZ177" i="23"/>
  <c r="BY177" i="23"/>
  <c r="BX177" i="23"/>
  <c r="BS177" i="23"/>
  <c r="BR177" i="23"/>
  <c r="BQ177" i="23"/>
  <c r="BL177" i="23"/>
  <c r="BJ177" i="23"/>
  <c r="BE177" i="23"/>
  <c r="BD177" i="23"/>
  <c r="BC177" i="23"/>
  <c r="AT177" i="23"/>
  <c r="AX177" i="23" s="1"/>
  <c r="AM177" i="23"/>
  <c r="AP177" i="23" s="1"/>
  <c r="AF177" i="23"/>
  <c r="AJ177" i="23" s="1"/>
  <c r="Y177" i="23"/>
  <c r="AB177" i="23" s="1"/>
  <c r="BZ176" i="23"/>
  <c r="BY176" i="23"/>
  <c r="BX176" i="23"/>
  <c r="BS176" i="23"/>
  <c r="BR176" i="23"/>
  <c r="BQ176" i="23"/>
  <c r="BL176" i="23"/>
  <c r="BJ176" i="23"/>
  <c r="BE176" i="23"/>
  <c r="BC176" i="23"/>
  <c r="AT176" i="23"/>
  <c r="AW176" i="23" s="1"/>
  <c r="AM176" i="23"/>
  <c r="AQ176" i="23" s="1"/>
  <c r="AF176" i="23"/>
  <c r="Y176" i="23"/>
  <c r="AC176" i="23" s="1"/>
  <c r="BZ175" i="23"/>
  <c r="CA175" i="23" s="1"/>
  <c r="CB175" i="23" s="1"/>
  <c r="BY175" i="23"/>
  <c r="BX175" i="23"/>
  <c r="BS175" i="23"/>
  <c r="BR175" i="23"/>
  <c r="BQ175" i="23"/>
  <c r="BL175" i="23"/>
  <c r="BJ175" i="23"/>
  <c r="BE175" i="23"/>
  <c r="BD175" i="23"/>
  <c r="BC175" i="23"/>
  <c r="AT175" i="23"/>
  <c r="AX175" i="23" s="1"/>
  <c r="AQ175" i="23"/>
  <c r="AR175" i="23" s="1"/>
  <c r="AM175" i="23"/>
  <c r="AP175" i="23" s="1"/>
  <c r="AF175" i="23"/>
  <c r="AJ175" i="23" s="1"/>
  <c r="Y175" i="23"/>
  <c r="AB175" i="23" s="1"/>
  <c r="BZ174" i="23"/>
  <c r="BY174" i="23"/>
  <c r="BX174" i="23"/>
  <c r="BS174" i="23"/>
  <c r="BR174" i="23"/>
  <c r="BQ174" i="23"/>
  <c r="BL174" i="23"/>
  <c r="BJ174" i="23"/>
  <c r="BE174" i="23"/>
  <c r="BC174" i="23"/>
  <c r="AT174" i="23"/>
  <c r="AM174" i="23"/>
  <c r="AQ174" i="23" s="1"/>
  <c r="AJ174" i="23"/>
  <c r="AF174" i="23"/>
  <c r="AI174" i="23" s="1"/>
  <c r="Y174" i="23"/>
  <c r="AC174" i="23" s="1"/>
  <c r="BZ173" i="23"/>
  <c r="BY173" i="23"/>
  <c r="BX173" i="23"/>
  <c r="BS173" i="23"/>
  <c r="BR173" i="23"/>
  <c r="BT173" i="23" s="1"/>
  <c r="BQ173" i="23"/>
  <c r="BL173" i="23"/>
  <c r="BJ173" i="23"/>
  <c r="BE173" i="23"/>
  <c r="BC173" i="23"/>
  <c r="AT173" i="23"/>
  <c r="AX173" i="23" s="1"/>
  <c r="AM173" i="23"/>
  <c r="AP173" i="23" s="1"/>
  <c r="AF173" i="23"/>
  <c r="AJ173" i="23" s="1"/>
  <c r="Y173" i="23"/>
  <c r="AB173" i="23" s="1"/>
  <c r="BZ172" i="23"/>
  <c r="BY172" i="23"/>
  <c r="BX172" i="23"/>
  <c r="BS172" i="23"/>
  <c r="BR172" i="23"/>
  <c r="BT172" i="23" s="1"/>
  <c r="BQ172" i="23"/>
  <c r="BL172" i="23"/>
  <c r="BJ172" i="23"/>
  <c r="BE172" i="23"/>
  <c r="BC172" i="23"/>
  <c r="AX172" i="23"/>
  <c r="AY172" i="23" s="1"/>
  <c r="AT172" i="23"/>
  <c r="AW172" i="23" s="1"/>
  <c r="AM172" i="23"/>
  <c r="AQ172" i="23" s="1"/>
  <c r="AF172" i="23"/>
  <c r="AI172" i="23" s="1"/>
  <c r="Y172" i="23"/>
  <c r="BW161" i="23"/>
  <c r="BY156" i="23" s="1"/>
  <c r="BP161" i="23"/>
  <c r="BI161" i="23"/>
  <c r="BB161" i="23"/>
  <c r="BZ160" i="23"/>
  <c r="BX160" i="23"/>
  <c r="BS160" i="23"/>
  <c r="BQ160" i="23"/>
  <c r="BL160" i="23"/>
  <c r="BJ160" i="23"/>
  <c r="BE160" i="23"/>
  <c r="BC160" i="23"/>
  <c r="AT160" i="23"/>
  <c r="AW160" i="23" s="1"/>
  <c r="AM160" i="23"/>
  <c r="AF160" i="23"/>
  <c r="Y160" i="23"/>
  <c r="BZ159" i="23"/>
  <c r="BX159" i="23"/>
  <c r="BS159" i="23"/>
  <c r="BQ159" i="23"/>
  <c r="BL159" i="23"/>
  <c r="BJ159" i="23"/>
  <c r="BE159" i="23"/>
  <c r="BC159" i="23"/>
  <c r="AT159" i="23"/>
  <c r="AW159" i="23" s="1"/>
  <c r="AM159" i="23"/>
  <c r="AQ159" i="23" s="1"/>
  <c r="AF159" i="23"/>
  <c r="AI159" i="23" s="1"/>
  <c r="AB159" i="23"/>
  <c r="Y159" i="23"/>
  <c r="AC159" i="23" s="1"/>
  <c r="BZ158" i="23"/>
  <c r="BX158" i="23"/>
  <c r="BS158" i="23"/>
  <c r="BQ158" i="23"/>
  <c r="BL158" i="23"/>
  <c r="BJ158" i="23"/>
  <c r="BE158" i="23"/>
  <c r="BC158" i="23"/>
  <c r="AT158" i="23"/>
  <c r="AW158" i="23" s="1"/>
  <c r="AM158" i="23"/>
  <c r="AP158" i="23" s="1"/>
  <c r="AF158" i="23"/>
  <c r="AJ158" i="23" s="1"/>
  <c r="Y158" i="23"/>
  <c r="AB158" i="23" s="1"/>
  <c r="BZ157" i="23"/>
  <c r="BX157" i="23"/>
  <c r="BS157" i="23"/>
  <c r="BQ157" i="23"/>
  <c r="BL157" i="23"/>
  <c r="BJ157" i="23"/>
  <c r="BE157" i="23"/>
  <c r="BD157" i="23"/>
  <c r="BF157" i="23" s="1"/>
  <c r="BG157" i="23" s="1"/>
  <c r="BC157" i="23"/>
  <c r="AT157" i="23"/>
  <c r="AW157" i="23" s="1"/>
  <c r="AM157" i="23"/>
  <c r="AQ157" i="23" s="1"/>
  <c r="AF157" i="23"/>
  <c r="AI157" i="23" s="1"/>
  <c r="Y157" i="23"/>
  <c r="AC157" i="23" s="1"/>
  <c r="BZ156" i="23"/>
  <c r="BX156" i="23"/>
  <c r="BS156" i="23"/>
  <c r="BQ156" i="23"/>
  <c r="BL156" i="23"/>
  <c r="BJ156" i="23"/>
  <c r="BE156" i="23"/>
  <c r="BC156" i="23"/>
  <c r="AT156" i="23"/>
  <c r="AX156" i="23" s="1"/>
  <c r="AM156" i="23"/>
  <c r="AF156" i="23"/>
  <c r="AI156" i="23" s="1"/>
  <c r="Y156" i="23"/>
  <c r="AB156" i="23" s="1"/>
  <c r="BZ155" i="23"/>
  <c r="BX155" i="23"/>
  <c r="BS155" i="23"/>
  <c r="BQ155" i="23"/>
  <c r="BL155" i="23"/>
  <c r="BJ155" i="23"/>
  <c r="BE155" i="23"/>
  <c r="BC155" i="23"/>
  <c r="AT155" i="23"/>
  <c r="AW155" i="23" s="1"/>
  <c r="AM155" i="23"/>
  <c r="AQ155" i="23" s="1"/>
  <c r="AF155" i="23"/>
  <c r="AI155" i="23" s="1"/>
  <c r="Y155" i="23"/>
  <c r="AC155" i="23" s="1"/>
  <c r="BZ154" i="23"/>
  <c r="BX154" i="23"/>
  <c r="BS154" i="23"/>
  <c r="BQ154" i="23"/>
  <c r="BL154" i="23"/>
  <c r="BJ154" i="23"/>
  <c r="BE154" i="23"/>
  <c r="BC154" i="23"/>
  <c r="AT154" i="23"/>
  <c r="AM154" i="23"/>
  <c r="AF154" i="23"/>
  <c r="AI154" i="23" s="1"/>
  <c r="Y154" i="23"/>
  <c r="AB154" i="23" s="1"/>
  <c r="BZ153" i="23"/>
  <c r="BX153" i="23"/>
  <c r="BS153" i="23"/>
  <c r="BQ153" i="23"/>
  <c r="BL153" i="23"/>
  <c r="BJ153" i="23"/>
  <c r="BE153" i="23"/>
  <c r="BC153" i="23"/>
  <c r="AT153" i="23"/>
  <c r="AW153" i="23" s="1"/>
  <c r="AM153" i="23"/>
  <c r="AP153" i="23" s="1"/>
  <c r="AF153" i="23"/>
  <c r="AI153" i="23" s="1"/>
  <c r="Y153" i="23"/>
  <c r="AC153" i="23" s="1"/>
  <c r="BZ152" i="23"/>
  <c r="BX152" i="23"/>
  <c r="BS152" i="23"/>
  <c r="BQ152" i="23"/>
  <c r="BL152" i="23"/>
  <c r="BJ152" i="23"/>
  <c r="BE152" i="23"/>
  <c r="BC152" i="23"/>
  <c r="AT152" i="23"/>
  <c r="AX152" i="23" s="1"/>
  <c r="AM152" i="23"/>
  <c r="AP152" i="23" s="1"/>
  <c r="AF152" i="23"/>
  <c r="AJ152" i="23" s="1"/>
  <c r="Y152" i="23"/>
  <c r="AB152" i="23" s="1"/>
  <c r="BZ151" i="23"/>
  <c r="BX151" i="23"/>
  <c r="BS151" i="23"/>
  <c r="BQ151" i="23"/>
  <c r="BL151" i="23"/>
  <c r="BJ151" i="23"/>
  <c r="BE151" i="23"/>
  <c r="BC151" i="23"/>
  <c r="AT151" i="23"/>
  <c r="AW151" i="23" s="1"/>
  <c r="AP151" i="23"/>
  <c r="AM151" i="23"/>
  <c r="AQ151" i="23" s="1"/>
  <c r="AF151" i="23"/>
  <c r="AI151" i="23" s="1"/>
  <c r="Y151" i="23"/>
  <c r="BZ150" i="23"/>
  <c r="BX150" i="23"/>
  <c r="BS150" i="23"/>
  <c r="BQ150" i="23"/>
  <c r="BL150" i="23"/>
  <c r="BK150" i="23"/>
  <c r="BM150" i="23" s="1"/>
  <c r="BJ150" i="23"/>
  <c r="BE150" i="23"/>
  <c r="BC150" i="23"/>
  <c r="AT150" i="23"/>
  <c r="AM150" i="23"/>
  <c r="AP150" i="23" s="1"/>
  <c r="AF150" i="23"/>
  <c r="AI150" i="23" s="1"/>
  <c r="Y150" i="23"/>
  <c r="AB150" i="23" s="1"/>
  <c r="BZ149" i="23"/>
  <c r="BX149" i="23"/>
  <c r="BS149" i="23"/>
  <c r="BQ149" i="23"/>
  <c r="BL149" i="23"/>
  <c r="BJ149" i="23"/>
  <c r="BE149" i="23"/>
  <c r="BC149" i="23"/>
  <c r="AT149" i="23"/>
  <c r="AW149" i="23" s="1"/>
  <c r="AM149" i="23"/>
  <c r="AP149" i="23" s="1"/>
  <c r="AF149" i="23"/>
  <c r="AI149" i="23" s="1"/>
  <c r="Y149" i="23"/>
  <c r="AC149" i="23" s="1"/>
  <c r="BZ148" i="23"/>
  <c r="BX148" i="23"/>
  <c r="BS148" i="23"/>
  <c r="BQ148" i="23"/>
  <c r="BL148" i="23"/>
  <c r="BJ148" i="23"/>
  <c r="BE148" i="23"/>
  <c r="BC148" i="23"/>
  <c r="AW148" i="23"/>
  <c r="AY148" i="23" s="1"/>
  <c r="AT148" i="23"/>
  <c r="AX148" i="23" s="1"/>
  <c r="AM148" i="23"/>
  <c r="AP148" i="23" s="1"/>
  <c r="AJ148" i="23"/>
  <c r="AF148" i="23"/>
  <c r="AI148" i="23" s="1"/>
  <c r="Y148" i="23"/>
  <c r="AB148" i="23" s="1"/>
  <c r="BZ147" i="23"/>
  <c r="BX147" i="23"/>
  <c r="BS147" i="23"/>
  <c r="BQ147" i="23"/>
  <c r="BL147" i="23"/>
  <c r="BJ147" i="23"/>
  <c r="BE147" i="23"/>
  <c r="BC147" i="23"/>
  <c r="AT147" i="23"/>
  <c r="AW147" i="23" s="1"/>
  <c r="AM147" i="23"/>
  <c r="AQ147" i="23" s="1"/>
  <c r="AF147" i="23"/>
  <c r="AI147" i="23" s="1"/>
  <c r="Y147" i="23"/>
  <c r="AC147" i="23" s="1"/>
  <c r="BZ146" i="23"/>
  <c r="BX146" i="23"/>
  <c r="BS146" i="23"/>
  <c r="BQ146" i="23"/>
  <c r="BL146" i="23"/>
  <c r="BJ146" i="23"/>
  <c r="BE146" i="23"/>
  <c r="BC146" i="23"/>
  <c r="AT146" i="23"/>
  <c r="AX146" i="23" s="1"/>
  <c r="AM146" i="23"/>
  <c r="AP146" i="23" s="1"/>
  <c r="AF146" i="23"/>
  <c r="AJ146" i="23" s="1"/>
  <c r="Y146" i="23"/>
  <c r="AB146" i="23" s="1"/>
  <c r="BZ145" i="23"/>
  <c r="BX145" i="23"/>
  <c r="BS145" i="23"/>
  <c r="BQ145" i="23"/>
  <c r="BL145" i="23"/>
  <c r="BJ145" i="23"/>
  <c r="BE145" i="23"/>
  <c r="BC145" i="23"/>
  <c r="AT145" i="23"/>
  <c r="AW145" i="23" s="1"/>
  <c r="AM145" i="23"/>
  <c r="AQ145" i="23" s="1"/>
  <c r="AF145" i="23"/>
  <c r="AI145" i="23" s="1"/>
  <c r="Y145" i="23"/>
  <c r="AC145" i="23" s="1"/>
  <c r="BW132" i="23"/>
  <c r="BY128" i="23" s="1"/>
  <c r="BP132" i="23"/>
  <c r="BI132" i="23"/>
  <c r="BK116" i="23" s="1"/>
  <c r="BB132" i="23"/>
  <c r="BD117" i="23" s="1"/>
  <c r="BZ131" i="23"/>
  <c r="BX131" i="23"/>
  <c r="BS131" i="23"/>
  <c r="BQ131" i="23"/>
  <c r="BL131" i="23"/>
  <c r="BJ131" i="23"/>
  <c r="BE131" i="23"/>
  <c r="BC131" i="23"/>
  <c r="AT131" i="23"/>
  <c r="AW131" i="23" s="1"/>
  <c r="AM131" i="23"/>
  <c r="AF131" i="23"/>
  <c r="AI131" i="23" s="1"/>
  <c r="Y131" i="23"/>
  <c r="AC131" i="23" s="1"/>
  <c r="BZ130" i="23"/>
  <c r="BY130" i="23"/>
  <c r="BX130" i="23"/>
  <c r="BS130" i="23"/>
  <c r="BQ130" i="23"/>
  <c r="BL130" i="23"/>
  <c r="BJ130" i="23"/>
  <c r="BE130" i="23"/>
  <c r="BC130" i="23"/>
  <c r="AW130" i="23"/>
  <c r="AY130" i="23" s="1"/>
  <c r="AT130" i="23"/>
  <c r="AX130" i="23" s="1"/>
  <c r="AM130" i="23"/>
  <c r="AP130" i="23" s="1"/>
  <c r="AF130" i="23"/>
  <c r="AJ130" i="23" s="1"/>
  <c r="Y130" i="23"/>
  <c r="AB130" i="23" s="1"/>
  <c r="BZ129" i="23"/>
  <c r="BY129" i="23"/>
  <c r="BX129" i="23"/>
  <c r="BS129" i="23"/>
  <c r="BQ129" i="23"/>
  <c r="BL129" i="23"/>
  <c r="BJ129" i="23"/>
  <c r="BE129" i="23"/>
  <c r="BD129" i="23"/>
  <c r="BC129" i="23"/>
  <c r="AT129" i="23"/>
  <c r="AW129" i="23" s="1"/>
  <c r="AM129" i="23"/>
  <c r="AQ129" i="23" s="1"/>
  <c r="AF129" i="23"/>
  <c r="AI129" i="23" s="1"/>
  <c r="Y129" i="23"/>
  <c r="BZ128" i="23"/>
  <c r="BX128" i="23"/>
  <c r="BS128" i="23"/>
  <c r="BQ128" i="23"/>
  <c r="BL128" i="23"/>
  <c r="BJ128" i="23"/>
  <c r="BE128" i="23"/>
  <c r="BC128" i="23"/>
  <c r="AT128" i="23"/>
  <c r="AM128" i="23"/>
  <c r="AP128" i="23" s="1"/>
  <c r="AI128" i="23"/>
  <c r="AK128" i="23" s="1"/>
  <c r="AF128" i="23"/>
  <c r="AJ128" i="23" s="1"/>
  <c r="Y128" i="23"/>
  <c r="AB128" i="23" s="1"/>
  <c r="BZ127" i="23"/>
  <c r="BX127" i="23"/>
  <c r="BS127" i="23"/>
  <c r="BQ127" i="23"/>
  <c r="BL127" i="23"/>
  <c r="BJ127" i="23"/>
  <c r="BE127" i="23"/>
  <c r="BC127" i="23"/>
  <c r="AT127" i="23"/>
  <c r="AW127" i="23" s="1"/>
  <c r="AM127" i="23"/>
  <c r="AQ127" i="23" s="1"/>
  <c r="AF127" i="23"/>
  <c r="AI127" i="23" s="1"/>
  <c r="AB127" i="23"/>
  <c r="Y127" i="23"/>
  <c r="AC127" i="23" s="1"/>
  <c r="BZ126" i="23"/>
  <c r="BY126" i="23"/>
  <c r="BX126" i="23"/>
  <c r="BS126" i="23"/>
  <c r="BQ126" i="23"/>
  <c r="BL126" i="23"/>
  <c r="BJ126" i="23"/>
  <c r="BE126" i="23"/>
  <c r="BC126" i="23"/>
  <c r="AT126" i="23"/>
  <c r="AW126" i="23" s="1"/>
  <c r="AM126" i="23"/>
  <c r="AP126" i="23" s="1"/>
  <c r="AF126" i="23"/>
  <c r="AJ126" i="23" s="1"/>
  <c r="Y126" i="23"/>
  <c r="AB126" i="23" s="1"/>
  <c r="BZ125" i="23"/>
  <c r="BX125" i="23"/>
  <c r="BS125" i="23"/>
  <c r="BQ125" i="23"/>
  <c r="BL125" i="23"/>
  <c r="BJ125" i="23"/>
  <c r="BE125" i="23"/>
  <c r="BC125" i="23"/>
  <c r="AT125" i="23"/>
  <c r="AW125" i="23" s="1"/>
  <c r="AM125" i="23"/>
  <c r="AQ125" i="23" s="1"/>
  <c r="AF125" i="23"/>
  <c r="AI125" i="23" s="1"/>
  <c r="Y125" i="23"/>
  <c r="AB125" i="23" s="1"/>
  <c r="BZ124" i="23"/>
  <c r="BY124" i="23"/>
  <c r="BX124" i="23"/>
  <c r="BS124" i="23"/>
  <c r="BQ124" i="23"/>
  <c r="BL124" i="23"/>
  <c r="BJ124" i="23"/>
  <c r="BE124" i="23"/>
  <c r="BC124" i="23"/>
  <c r="AX124" i="23"/>
  <c r="AT124" i="23"/>
  <c r="AW124" i="23" s="1"/>
  <c r="AM124" i="23"/>
  <c r="AP124" i="23" s="1"/>
  <c r="AF124" i="23"/>
  <c r="AJ124" i="23" s="1"/>
  <c r="Y124" i="23"/>
  <c r="AB124" i="23" s="1"/>
  <c r="BZ123" i="23"/>
  <c r="BY123" i="23"/>
  <c r="BX123" i="23"/>
  <c r="BS123" i="23"/>
  <c r="BQ123" i="23"/>
  <c r="BL123" i="23"/>
  <c r="BJ123" i="23"/>
  <c r="BE123" i="23"/>
  <c r="BC123" i="23"/>
  <c r="AX123" i="23"/>
  <c r="AT123" i="23"/>
  <c r="AW123" i="23" s="1"/>
  <c r="AM123" i="23"/>
  <c r="AQ123" i="23" s="1"/>
  <c r="AF123" i="23"/>
  <c r="AI123" i="23" s="1"/>
  <c r="Y123" i="23"/>
  <c r="AC123" i="23" s="1"/>
  <c r="BZ122" i="23"/>
  <c r="BY122" i="23"/>
  <c r="BX122" i="23"/>
  <c r="BS122" i="23"/>
  <c r="BQ122" i="23"/>
  <c r="BL122" i="23"/>
  <c r="BJ122" i="23"/>
  <c r="BE122" i="23"/>
  <c r="BC122" i="23"/>
  <c r="AW122" i="23"/>
  <c r="AT122" i="23"/>
  <c r="AX122" i="23" s="1"/>
  <c r="AM122" i="23"/>
  <c r="AP122" i="23" s="1"/>
  <c r="AF122" i="23"/>
  <c r="AJ122" i="23" s="1"/>
  <c r="Y122" i="23"/>
  <c r="AB122" i="23" s="1"/>
  <c r="BZ121" i="23"/>
  <c r="BX121" i="23"/>
  <c r="BS121" i="23"/>
  <c r="BQ121" i="23"/>
  <c r="BL121" i="23"/>
  <c r="BJ121" i="23"/>
  <c r="BE121" i="23"/>
  <c r="BD121" i="23"/>
  <c r="BF121" i="23" s="1"/>
  <c r="BC121" i="23"/>
  <c r="AT121" i="23"/>
  <c r="AW121" i="23" s="1"/>
  <c r="AM121" i="23"/>
  <c r="AQ121" i="23" s="1"/>
  <c r="AF121" i="23"/>
  <c r="AI121" i="23" s="1"/>
  <c r="Y121" i="23"/>
  <c r="AC121" i="23" s="1"/>
  <c r="BZ120" i="23"/>
  <c r="BY120" i="23"/>
  <c r="BX120" i="23"/>
  <c r="BS120" i="23"/>
  <c r="BQ120" i="23"/>
  <c r="BL120" i="23"/>
  <c r="BJ120" i="23"/>
  <c r="BE120" i="23"/>
  <c r="BC120" i="23"/>
  <c r="AT120" i="23"/>
  <c r="AW120" i="23" s="1"/>
  <c r="AM120" i="23"/>
  <c r="AP120" i="23" s="1"/>
  <c r="AJ120" i="23"/>
  <c r="AF120" i="23"/>
  <c r="AI120" i="23" s="1"/>
  <c r="Y120" i="23"/>
  <c r="AB120" i="23" s="1"/>
  <c r="BZ119" i="23"/>
  <c r="BY119" i="23"/>
  <c r="BX119" i="23"/>
  <c r="BS119" i="23"/>
  <c r="BQ119" i="23"/>
  <c r="BL119" i="23"/>
  <c r="BJ119" i="23"/>
  <c r="BE119" i="23"/>
  <c r="BC119" i="23"/>
  <c r="AT119" i="23"/>
  <c r="AW119" i="23" s="1"/>
  <c r="AM119" i="23"/>
  <c r="AQ119" i="23" s="1"/>
  <c r="AF119" i="23"/>
  <c r="AI119" i="23" s="1"/>
  <c r="AC119" i="23"/>
  <c r="Y119" i="23"/>
  <c r="AB119" i="23" s="1"/>
  <c r="BZ118" i="23"/>
  <c r="BY118" i="23"/>
  <c r="CA118" i="23" s="1"/>
  <c r="CB118" i="23" s="1"/>
  <c r="BX118" i="23"/>
  <c r="BS118" i="23"/>
  <c r="BQ118" i="23"/>
  <c r="BL118" i="23"/>
  <c r="BJ118" i="23"/>
  <c r="BE118" i="23"/>
  <c r="BC118" i="23"/>
  <c r="AW118" i="23"/>
  <c r="AT118" i="23"/>
  <c r="AX118" i="23" s="1"/>
  <c r="AM118" i="23"/>
  <c r="AP118" i="23" s="1"/>
  <c r="AF118" i="23"/>
  <c r="AJ118" i="23" s="1"/>
  <c r="Y118" i="23"/>
  <c r="AB118" i="23" s="1"/>
  <c r="BZ117" i="23"/>
  <c r="BY117" i="23"/>
  <c r="BX117" i="23"/>
  <c r="BS117" i="23"/>
  <c r="BQ117" i="23"/>
  <c r="BL117" i="23"/>
  <c r="BJ117" i="23"/>
  <c r="BE117" i="23"/>
  <c r="BC117" i="23"/>
  <c r="AT117" i="23"/>
  <c r="AM117" i="23"/>
  <c r="AP117" i="23" s="1"/>
  <c r="AF117" i="23"/>
  <c r="AI117" i="23" s="1"/>
  <c r="Y117" i="23"/>
  <c r="BZ116" i="23"/>
  <c r="BY116" i="23"/>
  <c r="BX116" i="23"/>
  <c r="BS116" i="23"/>
  <c r="BQ116" i="23"/>
  <c r="BL116" i="23"/>
  <c r="BJ116" i="23"/>
  <c r="BE116" i="23"/>
  <c r="BC116" i="23"/>
  <c r="AT116" i="23"/>
  <c r="AX116" i="23" s="1"/>
  <c r="AM116" i="23"/>
  <c r="AP116" i="23" s="1"/>
  <c r="AJ116" i="23"/>
  <c r="AF116" i="23"/>
  <c r="AI116" i="23" s="1"/>
  <c r="Y116" i="23"/>
  <c r="AB116" i="23" s="1"/>
  <c r="BW103" i="23"/>
  <c r="BY102" i="23" s="1"/>
  <c r="CA102" i="23" s="1"/>
  <c r="BP103" i="23"/>
  <c r="BR102" i="23" s="1"/>
  <c r="BI103" i="23"/>
  <c r="BB103" i="23"/>
  <c r="BZ102" i="23"/>
  <c r="BX102" i="23"/>
  <c r="BS102" i="23"/>
  <c r="BQ102" i="23"/>
  <c r="BL102" i="23"/>
  <c r="BJ102" i="23"/>
  <c r="BE102" i="23"/>
  <c r="BC102" i="23"/>
  <c r="AT102" i="23"/>
  <c r="AX102" i="23" s="1"/>
  <c r="AQ102" i="23"/>
  <c r="AM102" i="23"/>
  <c r="AP102" i="23" s="1"/>
  <c r="AF102" i="23"/>
  <c r="AJ102" i="23" s="1"/>
  <c r="Y102" i="23"/>
  <c r="AB102" i="23" s="1"/>
  <c r="BZ101" i="23"/>
  <c r="BX101" i="23"/>
  <c r="BS101" i="23"/>
  <c r="BQ101" i="23"/>
  <c r="BL101" i="23"/>
  <c r="BJ101" i="23"/>
  <c r="BE101" i="23"/>
  <c r="BC101" i="23"/>
  <c r="AT101" i="23"/>
  <c r="AW101" i="23" s="1"/>
  <c r="AM101" i="23"/>
  <c r="AQ101" i="23" s="1"/>
  <c r="AF101" i="23"/>
  <c r="AI101" i="23" s="1"/>
  <c r="AC101" i="23"/>
  <c r="Y101" i="23"/>
  <c r="AB101" i="23" s="1"/>
  <c r="BZ100" i="23"/>
  <c r="BX100" i="23"/>
  <c r="BS100" i="23"/>
  <c r="BQ100" i="23"/>
  <c r="BL100" i="23"/>
  <c r="BJ100" i="23"/>
  <c r="BE100" i="23"/>
  <c r="BC100" i="23"/>
  <c r="AT100" i="23"/>
  <c r="AX100" i="23" s="1"/>
  <c r="AM100" i="23"/>
  <c r="AP100" i="23" s="1"/>
  <c r="AF100" i="23"/>
  <c r="AJ100" i="23" s="1"/>
  <c r="Y100" i="23"/>
  <c r="AB100" i="23" s="1"/>
  <c r="BZ99" i="23"/>
  <c r="BX99" i="23"/>
  <c r="BS99" i="23"/>
  <c r="BQ99" i="23"/>
  <c r="BL99" i="23"/>
  <c r="BJ99" i="23"/>
  <c r="BE99" i="23"/>
  <c r="BD99" i="23"/>
  <c r="BC99" i="23"/>
  <c r="AT99" i="23"/>
  <c r="AW99" i="23" s="1"/>
  <c r="AM99" i="23"/>
  <c r="AQ99" i="23" s="1"/>
  <c r="AF99" i="23"/>
  <c r="AC99" i="23"/>
  <c r="Y99" i="23"/>
  <c r="AB99" i="23" s="1"/>
  <c r="BZ98" i="23"/>
  <c r="BX98" i="23"/>
  <c r="BS98" i="23"/>
  <c r="BQ98" i="23"/>
  <c r="BL98" i="23"/>
  <c r="BJ98" i="23"/>
  <c r="BE98" i="23"/>
  <c r="BC98" i="23"/>
  <c r="AT98" i="23"/>
  <c r="AX98" i="23" s="1"/>
  <c r="AM98" i="23"/>
  <c r="AP98" i="23" s="1"/>
  <c r="AJ98" i="23"/>
  <c r="AF98" i="23"/>
  <c r="AI98" i="23" s="1"/>
  <c r="Y98" i="23"/>
  <c r="BZ97" i="23"/>
  <c r="BX97" i="23"/>
  <c r="BS97" i="23"/>
  <c r="BQ97" i="23"/>
  <c r="BL97" i="23"/>
  <c r="BJ97" i="23"/>
  <c r="BE97" i="23"/>
  <c r="BC97" i="23"/>
  <c r="AT97" i="23"/>
  <c r="AW97" i="23" s="1"/>
  <c r="AM97" i="23"/>
  <c r="AP97" i="23" s="1"/>
  <c r="AF97" i="23"/>
  <c r="AI97" i="23" s="1"/>
  <c r="AB97" i="23"/>
  <c r="AD97" i="23" s="1"/>
  <c r="Y97" i="23"/>
  <c r="AC97" i="23" s="1"/>
  <c r="BZ96" i="23"/>
  <c r="BX96" i="23"/>
  <c r="BS96" i="23"/>
  <c r="BQ96" i="23"/>
  <c r="BL96" i="23"/>
  <c r="BJ96" i="23"/>
  <c r="BE96" i="23"/>
  <c r="BC96" i="23"/>
  <c r="AT96" i="23"/>
  <c r="AX96" i="23" s="1"/>
  <c r="AM96" i="23"/>
  <c r="AP96" i="23" s="1"/>
  <c r="AF96" i="23"/>
  <c r="AJ96" i="23" s="1"/>
  <c r="AC96" i="23"/>
  <c r="Y96" i="23"/>
  <c r="AB96" i="23" s="1"/>
  <c r="BZ95" i="23"/>
  <c r="BX95" i="23"/>
  <c r="BS95" i="23"/>
  <c r="BQ95" i="23"/>
  <c r="BL95" i="23"/>
  <c r="BJ95" i="23"/>
  <c r="BE95" i="23"/>
  <c r="BC95" i="23"/>
  <c r="AT95" i="23"/>
  <c r="AM95" i="23"/>
  <c r="AQ95" i="23" s="1"/>
  <c r="AF95" i="23"/>
  <c r="Y95" i="23"/>
  <c r="BZ94" i="23"/>
  <c r="BX94" i="23"/>
  <c r="BS94" i="23"/>
  <c r="BQ94" i="23"/>
  <c r="BL94" i="23"/>
  <c r="BJ94" i="23"/>
  <c r="BE94" i="23"/>
  <c r="BC94" i="23"/>
  <c r="AT94" i="23"/>
  <c r="AX94" i="23" s="1"/>
  <c r="AM94" i="23"/>
  <c r="AP94" i="23" s="1"/>
  <c r="AF94" i="23"/>
  <c r="AJ94" i="23" s="1"/>
  <c r="Y94" i="23"/>
  <c r="AB94" i="23" s="1"/>
  <c r="BZ93" i="23"/>
  <c r="BX93" i="23"/>
  <c r="BS93" i="23"/>
  <c r="BQ93" i="23"/>
  <c r="BL93" i="23"/>
  <c r="BJ93" i="23"/>
  <c r="BE93" i="23"/>
  <c r="BC93" i="23"/>
  <c r="AT93" i="23"/>
  <c r="AW93" i="23" s="1"/>
  <c r="AM93" i="23"/>
  <c r="AQ93" i="23" s="1"/>
  <c r="AF93" i="23"/>
  <c r="AI93" i="23" s="1"/>
  <c r="Y93" i="23"/>
  <c r="AC93" i="23" s="1"/>
  <c r="BZ92" i="23"/>
  <c r="BX92" i="23"/>
  <c r="BS92" i="23"/>
  <c r="BQ92" i="23"/>
  <c r="BL92" i="23"/>
  <c r="BJ92" i="23"/>
  <c r="BE92" i="23"/>
  <c r="BC92" i="23"/>
  <c r="AT92" i="23"/>
  <c r="AX92" i="23" s="1"/>
  <c r="AM92" i="23"/>
  <c r="AP92" i="23" s="1"/>
  <c r="AF92" i="23"/>
  <c r="AJ92" i="23" s="1"/>
  <c r="Y92" i="23"/>
  <c r="AB92" i="23" s="1"/>
  <c r="BZ91" i="23"/>
  <c r="BX91" i="23"/>
  <c r="BS91" i="23"/>
  <c r="BQ91" i="23"/>
  <c r="BL91" i="23"/>
  <c r="BJ91" i="23"/>
  <c r="BE91" i="23"/>
  <c r="BC91" i="23"/>
  <c r="AT91" i="23"/>
  <c r="AW91" i="23" s="1"/>
  <c r="AM91" i="23"/>
  <c r="AQ91" i="23" s="1"/>
  <c r="AF91" i="23"/>
  <c r="AI91" i="23" s="1"/>
  <c r="AB91" i="23"/>
  <c r="Y91" i="23"/>
  <c r="AC91" i="23" s="1"/>
  <c r="BZ90" i="23"/>
  <c r="BX90" i="23"/>
  <c r="BS90" i="23"/>
  <c r="BQ90" i="23"/>
  <c r="BL90" i="23"/>
  <c r="BJ90" i="23"/>
  <c r="BE90" i="23"/>
  <c r="BC90" i="23"/>
  <c r="AT90" i="23"/>
  <c r="AX90" i="23" s="1"/>
  <c r="AM90" i="23"/>
  <c r="AP90" i="23" s="1"/>
  <c r="AF90" i="23"/>
  <c r="AJ90" i="23" s="1"/>
  <c r="Y90" i="23"/>
  <c r="AB90" i="23" s="1"/>
  <c r="BZ89" i="23"/>
  <c r="BX89" i="23"/>
  <c r="BS89" i="23"/>
  <c r="BQ89" i="23"/>
  <c r="BL89" i="23"/>
  <c r="BJ89" i="23"/>
  <c r="BE89" i="23"/>
  <c r="BD89" i="23"/>
  <c r="BF89" i="23" s="1"/>
  <c r="BG89" i="23" s="1"/>
  <c r="BC89" i="23"/>
  <c r="AT89" i="23"/>
  <c r="AW89" i="23" s="1"/>
  <c r="AM89" i="23"/>
  <c r="AQ89" i="23" s="1"/>
  <c r="AF89" i="23"/>
  <c r="AI89" i="23" s="1"/>
  <c r="Y89" i="23"/>
  <c r="AC89" i="23" s="1"/>
  <c r="BZ88" i="23"/>
  <c r="BX88" i="23"/>
  <c r="BS88" i="23"/>
  <c r="BQ88" i="23"/>
  <c r="BL88" i="23"/>
  <c r="BJ88" i="23"/>
  <c r="BE88" i="23"/>
  <c r="BC88" i="23"/>
  <c r="AT88" i="23"/>
  <c r="AX88" i="23" s="1"/>
  <c r="AM88" i="23"/>
  <c r="AP88" i="23" s="1"/>
  <c r="AF88" i="23"/>
  <c r="AJ88" i="23" s="1"/>
  <c r="Y88" i="23"/>
  <c r="AB88" i="23" s="1"/>
  <c r="BZ87" i="23"/>
  <c r="BX87" i="23"/>
  <c r="BS87" i="23"/>
  <c r="BQ87" i="23"/>
  <c r="BL87" i="23"/>
  <c r="BJ87" i="23"/>
  <c r="BE87" i="23"/>
  <c r="BC87" i="23"/>
  <c r="AT87" i="23"/>
  <c r="AW87" i="23" s="1"/>
  <c r="AM87" i="23"/>
  <c r="AF87" i="23"/>
  <c r="AI87" i="23" s="1"/>
  <c r="Y87" i="23"/>
  <c r="BW76" i="23"/>
  <c r="BY74" i="23" s="1"/>
  <c r="BP76" i="23"/>
  <c r="BI76" i="23"/>
  <c r="BK61" i="23" s="1"/>
  <c r="BM61" i="23" s="1"/>
  <c r="BN61" i="23" s="1"/>
  <c r="BB76" i="23"/>
  <c r="BD71" i="23" s="1"/>
  <c r="BZ75" i="23"/>
  <c r="BX75" i="23"/>
  <c r="BS75" i="23"/>
  <c r="BQ75" i="23"/>
  <c r="BL75" i="23"/>
  <c r="BJ75" i="23"/>
  <c r="BE75" i="23"/>
  <c r="BC75" i="23"/>
  <c r="AT75" i="23"/>
  <c r="AW75" i="23" s="1"/>
  <c r="AM75" i="23"/>
  <c r="AQ75" i="23" s="1"/>
  <c r="AF75" i="23"/>
  <c r="AI75" i="23" s="1"/>
  <c r="Y75" i="23"/>
  <c r="BZ74" i="23"/>
  <c r="BX74" i="23"/>
  <c r="BS74" i="23"/>
  <c r="BQ74" i="23"/>
  <c r="BL74" i="23"/>
  <c r="BJ74" i="23"/>
  <c r="BE74" i="23"/>
  <c r="BC74" i="23"/>
  <c r="AT74" i="23"/>
  <c r="AX74" i="23" s="1"/>
  <c r="AM74" i="23"/>
  <c r="AP74" i="23" s="1"/>
  <c r="AF74" i="23"/>
  <c r="AJ74" i="23" s="1"/>
  <c r="Y74" i="23"/>
  <c r="AB74" i="23" s="1"/>
  <c r="BZ73" i="23"/>
  <c r="BX73" i="23"/>
  <c r="BS73" i="23"/>
  <c r="BQ73" i="23"/>
  <c r="BL73" i="23"/>
  <c r="BJ73" i="23"/>
  <c r="BE73" i="23"/>
  <c r="BC73" i="23"/>
  <c r="AT73" i="23"/>
  <c r="AW73" i="23" s="1"/>
  <c r="AM73" i="23"/>
  <c r="AF73" i="23"/>
  <c r="AI73" i="23" s="1"/>
  <c r="Y73" i="23"/>
  <c r="BZ72" i="23"/>
  <c r="BY72" i="23"/>
  <c r="CA72" i="23" s="1"/>
  <c r="BX72" i="23"/>
  <c r="BS72" i="23"/>
  <c r="BQ72" i="23"/>
  <c r="BL72" i="23"/>
  <c r="BJ72" i="23"/>
  <c r="BE72" i="23"/>
  <c r="BC72" i="23"/>
  <c r="AT72" i="23"/>
  <c r="AX72" i="23" s="1"/>
  <c r="AM72" i="23"/>
  <c r="AP72" i="23" s="1"/>
  <c r="AF72" i="23"/>
  <c r="AJ72" i="23" s="1"/>
  <c r="Y72" i="23"/>
  <c r="AB72" i="23" s="1"/>
  <c r="BZ71" i="23"/>
  <c r="BY71" i="23"/>
  <c r="BX71" i="23"/>
  <c r="BS71" i="23"/>
  <c r="BQ71" i="23"/>
  <c r="BL71" i="23"/>
  <c r="BJ71" i="23"/>
  <c r="BE71" i="23"/>
  <c r="BC71" i="23"/>
  <c r="AT71" i="23"/>
  <c r="AM71" i="23"/>
  <c r="AQ71" i="23" s="1"/>
  <c r="AF71" i="23"/>
  <c r="AI71" i="23" s="1"/>
  <c r="Y71" i="23"/>
  <c r="AC71" i="23" s="1"/>
  <c r="BZ70" i="23"/>
  <c r="BY70" i="23"/>
  <c r="BX70" i="23"/>
  <c r="BS70" i="23"/>
  <c r="BQ70" i="23"/>
  <c r="BL70" i="23"/>
  <c r="BJ70" i="23"/>
  <c r="BE70" i="23"/>
  <c r="BC70" i="23"/>
  <c r="AT70" i="23"/>
  <c r="AX70" i="23" s="1"/>
  <c r="AM70" i="23"/>
  <c r="AP70" i="23" s="1"/>
  <c r="AF70" i="23"/>
  <c r="AJ70" i="23" s="1"/>
  <c r="Y70" i="23"/>
  <c r="AB70" i="23" s="1"/>
  <c r="BZ69" i="23"/>
  <c r="BY69" i="23"/>
  <c r="CA69" i="23" s="1"/>
  <c r="BX69" i="23"/>
  <c r="BS69" i="23"/>
  <c r="BQ69" i="23"/>
  <c r="BL69" i="23"/>
  <c r="BJ69" i="23"/>
  <c r="BE69" i="23"/>
  <c r="BD69" i="23"/>
  <c r="BF69" i="23" s="1"/>
  <c r="BC69" i="23"/>
  <c r="AT69" i="23"/>
  <c r="AW69" i="23" s="1"/>
  <c r="AM69" i="23"/>
  <c r="AQ69" i="23" s="1"/>
  <c r="AF69" i="23"/>
  <c r="AI69" i="23" s="1"/>
  <c r="Y69" i="23"/>
  <c r="AC69" i="23" s="1"/>
  <c r="BZ68" i="23"/>
  <c r="BY68" i="23"/>
  <c r="CA68" i="23" s="1"/>
  <c r="CB68" i="23" s="1"/>
  <c r="BX68" i="23"/>
  <c r="BS68" i="23"/>
  <c r="BQ68" i="23"/>
  <c r="BL68" i="23"/>
  <c r="BJ68" i="23"/>
  <c r="BE68" i="23"/>
  <c r="BC68" i="23"/>
  <c r="AT68" i="23"/>
  <c r="AX68" i="23" s="1"/>
  <c r="AM68" i="23"/>
  <c r="AP68" i="23" s="1"/>
  <c r="AF68" i="23"/>
  <c r="AJ68" i="23" s="1"/>
  <c r="Y68" i="23"/>
  <c r="AB68" i="23" s="1"/>
  <c r="BZ67" i="23"/>
  <c r="BY67" i="23"/>
  <c r="BX67" i="23"/>
  <c r="BS67" i="23"/>
  <c r="BQ67" i="23"/>
  <c r="BL67" i="23"/>
  <c r="BK67" i="23"/>
  <c r="BM67" i="23" s="1"/>
  <c r="BJ67" i="23"/>
  <c r="BE67" i="23"/>
  <c r="BC67" i="23"/>
  <c r="AT67" i="23"/>
  <c r="AW67" i="23" s="1"/>
  <c r="AM67" i="23"/>
  <c r="AQ67" i="23" s="1"/>
  <c r="AF67" i="23"/>
  <c r="AI67" i="23" s="1"/>
  <c r="Y67" i="23"/>
  <c r="AC67" i="23" s="1"/>
  <c r="BZ66" i="23"/>
  <c r="BY66" i="23"/>
  <c r="BX66" i="23"/>
  <c r="BS66" i="23"/>
  <c r="BQ66" i="23"/>
  <c r="BL66" i="23"/>
  <c r="BJ66" i="23"/>
  <c r="BE66" i="23"/>
  <c r="BC66" i="23"/>
  <c r="AT66" i="23"/>
  <c r="AM66" i="23"/>
  <c r="AP66" i="23" s="1"/>
  <c r="AF66" i="23"/>
  <c r="AJ66" i="23" s="1"/>
  <c r="Y66" i="23"/>
  <c r="AB66" i="23" s="1"/>
  <c r="BZ65" i="23"/>
  <c r="BY65" i="23"/>
  <c r="BX65" i="23"/>
  <c r="BS65" i="23"/>
  <c r="BQ65" i="23"/>
  <c r="BL65" i="23"/>
  <c r="BJ65" i="23"/>
  <c r="BE65" i="23"/>
  <c r="BC65" i="23"/>
  <c r="AT65" i="23"/>
  <c r="AW65" i="23" s="1"/>
  <c r="AM65" i="23"/>
  <c r="AP65" i="23" s="1"/>
  <c r="AF65" i="23"/>
  <c r="AI65" i="23" s="1"/>
  <c r="Y65" i="23"/>
  <c r="AC65" i="23" s="1"/>
  <c r="BZ64" i="23"/>
  <c r="BY64" i="23"/>
  <c r="BX64" i="23"/>
  <c r="BS64" i="23"/>
  <c r="BQ64" i="23"/>
  <c r="BL64" i="23"/>
  <c r="BK64" i="23"/>
  <c r="BJ64" i="23"/>
  <c r="BE64" i="23"/>
  <c r="BC64" i="23"/>
  <c r="AT64" i="23"/>
  <c r="AX64" i="23" s="1"/>
  <c r="AM64" i="23"/>
  <c r="AP64" i="23" s="1"/>
  <c r="AF64" i="23"/>
  <c r="AJ64" i="23" s="1"/>
  <c r="Y64" i="23"/>
  <c r="AB64" i="23" s="1"/>
  <c r="BZ63" i="23"/>
  <c r="BY63" i="23"/>
  <c r="BX63" i="23"/>
  <c r="BS63" i="23"/>
  <c r="BQ63" i="23"/>
  <c r="BL63" i="23"/>
  <c r="BJ63" i="23"/>
  <c r="BE63" i="23"/>
  <c r="BD63" i="23"/>
  <c r="BC63" i="23"/>
  <c r="AT63" i="23"/>
  <c r="AW63" i="23" s="1"/>
  <c r="AM63" i="23"/>
  <c r="AP63" i="23" s="1"/>
  <c r="AF63" i="23"/>
  <c r="AI63" i="23" s="1"/>
  <c r="Y63" i="23"/>
  <c r="AB63" i="23" s="1"/>
  <c r="BZ62" i="23"/>
  <c r="BY62" i="23"/>
  <c r="BX62" i="23"/>
  <c r="BS62" i="23"/>
  <c r="BQ62" i="23"/>
  <c r="BL62" i="23"/>
  <c r="BJ62" i="23"/>
  <c r="BE62" i="23"/>
  <c r="BC62" i="23"/>
  <c r="AX62" i="23"/>
  <c r="AT62" i="23"/>
  <c r="AW62" i="23" s="1"/>
  <c r="AM62" i="23"/>
  <c r="AP62" i="23" s="1"/>
  <c r="AF62" i="23"/>
  <c r="AJ62" i="23" s="1"/>
  <c r="Y62" i="23"/>
  <c r="AB62" i="23" s="1"/>
  <c r="BZ61" i="23"/>
  <c r="BY61" i="23"/>
  <c r="CA61" i="23" s="1"/>
  <c r="BX61" i="23"/>
  <c r="BS61" i="23"/>
  <c r="BQ61" i="23"/>
  <c r="BL61" i="23"/>
  <c r="BJ61" i="23"/>
  <c r="BE61" i="23"/>
  <c r="BC61" i="23"/>
  <c r="AT61" i="23"/>
  <c r="AW61" i="23" s="1"/>
  <c r="AM61" i="23"/>
  <c r="AP61" i="23" s="1"/>
  <c r="AF61" i="23"/>
  <c r="AI61" i="23" s="1"/>
  <c r="Y61" i="23"/>
  <c r="AC61" i="23" s="1"/>
  <c r="BZ60" i="23"/>
  <c r="BY60" i="23"/>
  <c r="BX60" i="23"/>
  <c r="BS60" i="23"/>
  <c r="BQ60" i="23"/>
  <c r="BL60" i="23"/>
  <c r="BJ60" i="23"/>
  <c r="BE60" i="23"/>
  <c r="BC60" i="23"/>
  <c r="AT60" i="23"/>
  <c r="AX60" i="23" s="1"/>
  <c r="AM60" i="23"/>
  <c r="AP60" i="23" s="1"/>
  <c r="AF60" i="23"/>
  <c r="AJ60" i="23" s="1"/>
  <c r="Y60" i="23"/>
  <c r="AB60" i="23" s="1"/>
  <c r="BW48" i="23"/>
  <c r="BP48" i="23"/>
  <c r="BI48" i="23"/>
  <c r="BB48" i="23"/>
  <c r="BZ47" i="23"/>
  <c r="BY47" i="23"/>
  <c r="BS47" i="23"/>
  <c r="BR47" i="23"/>
  <c r="BL47" i="23"/>
  <c r="BE47" i="23"/>
  <c r="AT47" i="23"/>
  <c r="AX47" i="23" s="1"/>
  <c r="AM47" i="23"/>
  <c r="AF47" i="23"/>
  <c r="AJ47" i="23" s="1"/>
  <c r="Y47" i="23"/>
  <c r="AC47" i="23" s="1"/>
  <c r="BZ46" i="23"/>
  <c r="BY46" i="23"/>
  <c r="BS46" i="23"/>
  <c r="BT46" i="23" s="1"/>
  <c r="BR46" i="23"/>
  <c r="BL46" i="23"/>
  <c r="BE46" i="23"/>
  <c r="BD46" i="23"/>
  <c r="AT46" i="23"/>
  <c r="AW46" i="23" s="1"/>
  <c r="AM46" i="23"/>
  <c r="AP46" i="23" s="1"/>
  <c r="AF46" i="23"/>
  <c r="AI46" i="23" s="1"/>
  <c r="Y46" i="23"/>
  <c r="AB46" i="23" s="1"/>
  <c r="BZ45" i="23"/>
  <c r="BY45" i="23"/>
  <c r="BS45" i="23"/>
  <c r="BR45" i="23"/>
  <c r="BL45" i="23"/>
  <c r="BE45" i="23"/>
  <c r="AT45" i="23"/>
  <c r="AX45" i="23" s="1"/>
  <c r="AM45" i="23"/>
  <c r="AQ45" i="23" s="1"/>
  <c r="AF45" i="23"/>
  <c r="AJ45" i="23" s="1"/>
  <c r="Y45" i="23"/>
  <c r="AC45" i="23" s="1"/>
  <c r="BZ44" i="23"/>
  <c r="BY44" i="23"/>
  <c r="BS44" i="23"/>
  <c r="BR44" i="23"/>
  <c r="BL44" i="23"/>
  <c r="BK44" i="23"/>
  <c r="BE44" i="23"/>
  <c r="BD44" i="23"/>
  <c r="BF44" i="23" s="1"/>
  <c r="BG44" i="23" s="1"/>
  <c r="AT44" i="23"/>
  <c r="AX44" i="23" s="1"/>
  <c r="AM44" i="23"/>
  <c r="AP44" i="23" s="1"/>
  <c r="AF44" i="23"/>
  <c r="AJ44" i="23" s="1"/>
  <c r="Y44" i="23"/>
  <c r="AB44" i="23" s="1"/>
  <c r="BZ43" i="23"/>
  <c r="BY43" i="23"/>
  <c r="BS43" i="23"/>
  <c r="BR43" i="23"/>
  <c r="BT43" i="23" s="1"/>
  <c r="BL43" i="23"/>
  <c r="BE43" i="23"/>
  <c r="AT43" i="23"/>
  <c r="AX43" i="23" s="1"/>
  <c r="AM43" i="23"/>
  <c r="AQ43" i="23" s="1"/>
  <c r="AF43" i="23"/>
  <c r="AI43" i="23" s="1"/>
  <c r="Y43" i="23"/>
  <c r="AC43" i="23" s="1"/>
  <c r="BZ42" i="23"/>
  <c r="BY42" i="23"/>
  <c r="BS42" i="23"/>
  <c r="BR42" i="23"/>
  <c r="BL42" i="23"/>
  <c r="BK42" i="23"/>
  <c r="BE42" i="23"/>
  <c r="AT42" i="23"/>
  <c r="AW42" i="23" s="1"/>
  <c r="AM42" i="23"/>
  <c r="AP42" i="23" s="1"/>
  <c r="AF42" i="23"/>
  <c r="AI42" i="23" s="1"/>
  <c r="Y42" i="23"/>
  <c r="AB42" i="23" s="1"/>
  <c r="BZ41" i="23"/>
  <c r="BY41" i="23"/>
  <c r="CA41" i="23" s="1"/>
  <c r="CB41" i="23" s="1"/>
  <c r="BS41" i="23"/>
  <c r="BR41" i="23"/>
  <c r="BT41" i="23" s="1"/>
  <c r="BL41" i="23"/>
  <c r="BE41" i="23"/>
  <c r="AT41" i="23"/>
  <c r="AX41" i="23" s="1"/>
  <c r="AM41" i="23"/>
  <c r="AQ41" i="23" s="1"/>
  <c r="AF41" i="23"/>
  <c r="AJ41" i="23" s="1"/>
  <c r="Y41" i="23"/>
  <c r="AC41" i="23" s="1"/>
  <c r="BZ40" i="23"/>
  <c r="BY40" i="23"/>
  <c r="BS40" i="23"/>
  <c r="BR40" i="23"/>
  <c r="BL40" i="23"/>
  <c r="BE40" i="23"/>
  <c r="BD40" i="23"/>
  <c r="AT40" i="23"/>
  <c r="AW40" i="23" s="1"/>
  <c r="AM40" i="23"/>
  <c r="AQ40" i="23" s="1"/>
  <c r="AF40" i="23"/>
  <c r="AI40" i="23" s="1"/>
  <c r="Y40" i="23"/>
  <c r="AC40" i="23" s="1"/>
  <c r="BZ39" i="23"/>
  <c r="BY39" i="23"/>
  <c r="CA39" i="23" s="1"/>
  <c r="CB39" i="23" s="1"/>
  <c r="BS39" i="23"/>
  <c r="BR39" i="23"/>
  <c r="BL39" i="23"/>
  <c r="BE39" i="23"/>
  <c r="AT39" i="23"/>
  <c r="AX39" i="23" s="1"/>
  <c r="AM39" i="23"/>
  <c r="AQ39" i="23" s="1"/>
  <c r="AF39" i="23"/>
  <c r="AJ39" i="23" s="1"/>
  <c r="Y39" i="23"/>
  <c r="AC39" i="23" s="1"/>
  <c r="BZ38" i="23"/>
  <c r="BY38" i="23"/>
  <c r="BS38" i="23"/>
  <c r="BR38" i="23"/>
  <c r="BL38" i="23"/>
  <c r="BE38" i="23"/>
  <c r="AT38" i="23"/>
  <c r="AW38" i="23" s="1"/>
  <c r="AQ38" i="23"/>
  <c r="AR38" i="23" s="1"/>
  <c r="AM38" i="23"/>
  <c r="AP38" i="23" s="1"/>
  <c r="AF38" i="23"/>
  <c r="AI38" i="23" s="1"/>
  <c r="Y38" i="23"/>
  <c r="AB38" i="23" s="1"/>
  <c r="BZ37" i="23"/>
  <c r="BY37" i="23"/>
  <c r="BS37" i="23"/>
  <c r="BT37" i="23" s="1"/>
  <c r="BR37" i="23"/>
  <c r="BL37" i="23"/>
  <c r="BE37" i="23"/>
  <c r="AT37" i="23"/>
  <c r="AX37" i="23" s="1"/>
  <c r="AM37" i="23"/>
  <c r="AP37" i="23" s="1"/>
  <c r="AF37" i="23"/>
  <c r="AJ37" i="23" s="1"/>
  <c r="Y37" i="23"/>
  <c r="BZ36" i="23"/>
  <c r="BY36" i="23"/>
  <c r="BS36" i="23"/>
  <c r="BR36" i="23"/>
  <c r="BL36" i="23"/>
  <c r="BK36" i="23"/>
  <c r="BE36" i="23"/>
  <c r="BD36" i="23"/>
  <c r="AT36" i="23"/>
  <c r="AX36" i="23" s="1"/>
  <c r="AM36" i="23"/>
  <c r="AP36" i="23" s="1"/>
  <c r="AF36" i="23"/>
  <c r="AJ36" i="23" s="1"/>
  <c r="Y36" i="23"/>
  <c r="AB36" i="23" s="1"/>
  <c r="BZ35" i="23"/>
  <c r="BY35" i="23"/>
  <c r="BS35" i="23"/>
  <c r="BR35" i="23"/>
  <c r="BL35" i="23"/>
  <c r="BE35" i="23"/>
  <c r="BD35" i="23"/>
  <c r="AX35" i="23"/>
  <c r="AW35" i="23"/>
  <c r="AT35" i="23"/>
  <c r="AM35" i="23"/>
  <c r="AP35" i="23" s="1"/>
  <c r="AF35" i="23"/>
  <c r="AJ35" i="23" s="1"/>
  <c r="Y35" i="23"/>
  <c r="AB35" i="23" s="1"/>
  <c r="BZ34" i="23"/>
  <c r="BY34" i="23"/>
  <c r="CA34" i="23" s="1"/>
  <c r="CB34" i="23" s="1"/>
  <c r="BS34" i="23"/>
  <c r="BR34" i="23"/>
  <c r="BL34" i="23"/>
  <c r="BK34" i="23"/>
  <c r="BE34" i="23"/>
  <c r="BD34" i="23"/>
  <c r="AT34" i="23"/>
  <c r="AX34" i="23" s="1"/>
  <c r="AM34" i="23"/>
  <c r="AQ34" i="23" s="1"/>
  <c r="AF34" i="23"/>
  <c r="AJ34" i="23" s="1"/>
  <c r="Y34" i="23"/>
  <c r="AC34" i="23" s="1"/>
  <c r="BZ33" i="23"/>
  <c r="BY33" i="23"/>
  <c r="BX33" i="23"/>
  <c r="BS33" i="23"/>
  <c r="BR33" i="23"/>
  <c r="BQ33" i="23"/>
  <c r="BQ34" i="23" s="1"/>
  <c r="BQ35" i="23" s="1"/>
  <c r="BQ36" i="23" s="1"/>
  <c r="BQ37" i="23" s="1"/>
  <c r="BQ38" i="23" s="1"/>
  <c r="BQ39" i="23" s="1"/>
  <c r="BQ40" i="23" s="1"/>
  <c r="BQ41" i="23" s="1"/>
  <c r="BQ42" i="23" s="1"/>
  <c r="BQ43" i="23" s="1"/>
  <c r="BQ44" i="23" s="1"/>
  <c r="BQ45" i="23" s="1"/>
  <c r="BQ46" i="23" s="1"/>
  <c r="BQ47" i="23" s="1"/>
  <c r="BL33" i="23"/>
  <c r="BK33" i="23"/>
  <c r="BJ33" i="23"/>
  <c r="BE33" i="23"/>
  <c r="BC33" i="23"/>
  <c r="AT33" i="23"/>
  <c r="AX33" i="23" s="1"/>
  <c r="AM33" i="23"/>
  <c r="AQ33" i="23" s="1"/>
  <c r="AF33" i="23"/>
  <c r="AJ33" i="23" s="1"/>
  <c r="Y33" i="23"/>
  <c r="AC33" i="23" s="1"/>
  <c r="BW25" i="23"/>
  <c r="BP25" i="23"/>
  <c r="BI25" i="23"/>
  <c r="BB25" i="23"/>
  <c r="BD9" i="23" s="1"/>
  <c r="BZ24" i="23"/>
  <c r="BY24" i="23"/>
  <c r="CA24" i="23" s="1"/>
  <c r="CB24" i="23" s="1"/>
  <c r="BS24" i="23"/>
  <c r="BR24" i="23"/>
  <c r="BL24" i="23"/>
  <c r="BK24" i="23"/>
  <c r="BE24" i="23"/>
  <c r="AT24" i="23"/>
  <c r="AX24" i="23" s="1"/>
  <c r="AM24" i="23"/>
  <c r="AQ24" i="23" s="1"/>
  <c r="AF24" i="23"/>
  <c r="AJ24" i="23" s="1"/>
  <c r="Y24" i="23"/>
  <c r="AC24" i="23" s="1"/>
  <c r="BZ23" i="23"/>
  <c r="BY23" i="23"/>
  <c r="BS23" i="23"/>
  <c r="BR23" i="23"/>
  <c r="BL23" i="23"/>
  <c r="BK23" i="23"/>
  <c r="BM23" i="23" s="1"/>
  <c r="BN23" i="23" s="1"/>
  <c r="BE23" i="23"/>
  <c r="AT23" i="23"/>
  <c r="AX23" i="23" s="1"/>
  <c r="AM23" i="23"/>
  <c r="AQ23" i="23" s="1"/>
  <c r="AF23" i="23"/>
  <c r="AJ23" i="23" s="1"/>
  <c r="Y23" i="23"/>
  <c r="AC23" i="23" s="1"/>
  <c r="BZ22" i="23"/>
  <c r="BY22" i="23"/>
  <c r="CA22" i="23" s="1"/>
  <c r="CB22" i="23" s="1"/>
  <c r="BS22" i="23"/>
  <c r="BR22" i="23"/>
  <c r="BL22" i="23"/>
  <c r="BK22" i="23"/>
  <c r="BE22" i="23"/>
  <c r="BD22" i="23"/>
  <c r="AT22" i="23"/>
  <c r="AX22" i="23" s="1"/>
  <c r="AM22" i="23"/>
  <c r="AQ22" i="23" s="1"/>
  <c r="AF22" i="23"/>
  <c r="AJ22" i="23" s="1"/>
  <c r="Y22" i="23"/>
  <c r="AC22" i="23" s="1"/>
  <c r="BZ21" i="23"/>
  <c r="BY21" i="23"/>
  <c r="BS21" i="23"/>
  <c r="BR21" i="23"/>
  <c r="BL21" i="23"/>
  <c r="BK21" i="23"/>
  <c r="BM21" i="23" s="1"/>
  <c r="BN21" i="23" s="1"/>
  <c r="BE21" i="23"/>
  <c r="AT21" i="23"/>
  <c r="AX21" i="23" s="1"/>
  <c r="AM21" i="23"/>
  <c r="AQ21" i="23" s="1"/>
  <c r="AF21" i="23"/>
  <c r="AJ21" i="23" s="1"/>
  <c r="Y21" i="23"/>
  <c r="AC21" i="23" s="1"/>
  <c r="BZ20" i="23"/>
  <c r="BY20" i="23"/>
  <c r="CA20" i="23" s="1"/>
  <c r="CB20" i="23" s="1"/>
  <c r="BS20" i="23"/>
  <c r="BR20" i="23"/>
  <c r="BL20" i="23"/>
  <c r="BK20" i="23"/>
  <c r="BE20" i="23"/>
  <c r="BD20" i="23"/>
  <c r="AT20" i="23"/>
  <c r="AX20" i="23" s="1"/>
  <c r="AM20" i="23"/>
  <c r="AQ20" i="23" s="1"/>
  <c r="AF20" i="23"/>
  <c r="AJ20" i="23" s="1"/>
  <c r="Y20" i="23"/>
  <c r="AC20" i="23" s="1"/>
  <c r="BZ19" i="23"/>
  <c r="BY19" i="23"/>
  <c r="BS19" i="23"/>
  <c r="BR19" i="23"/>
  <c r="BL19" i="23"/>
  <c r="BK19" i="23"/>
  <c r="BM19" i="23" s="1"/>
  <c r="BN19" i="23" s="1"/>
  <c r="BE19" i="23"/>
  <c r="AT19" i="23"/>
  <c r="AX19" i="23" s="1"/>
  <c r="AM19" i="23"/>
  <c r="AQ19" i="23" s="1"/>
  <c r="AF19" i="23"/>
  <c r="AJ19" i="23" s="1"/>
  <c r="Y19" i="23"/>
  <c r="AC19" i="23" s="1"/>
  <c r="BZ18" i="23"/>
  <c r="BY18" i="23"/>
  <c r="CA18" i="23" s="1"/>
  <c r="CB18" i="23" s="1"/>
  <c r="BS18" i="23"/>
  <c r="BR18" i="23"/>
  <c r="BL18" i="23"/>
  <c r="BK18" i="23"/>
  <c r="BE18" i="23"/>
  <c r="BD18" i="23"/>
  <c r="AT18" i="23"/>
  <c r="AX18" i="23" s="1"/>
  <c r="AM18" i="23"/>
  <c r="AQ18" i="23" s="1"/>
  <c r="AF18" i="23"/>
  <c r="AJ18" i="23" s="1"/>
  <c r="Y18" i="23"/>
  <c r="AC18" i="23" s="1"/>
  <c r="BZ17" i="23"/>
  <c r="BY17" i="23"/>
  <c r="BS17" i="23"/>
  <c r="BR17" i="23"/>
  <c r="BL17" i="23"/>
  <c r="BK17" i="23"/>
  <c r="BM17" i="23" s="1"/>
  <c r="BN17" i="23" s="1"/>
  <c r="BE17" i="23"/>
  <c r="AT17" i="23"/>
  <c r="AX17" i="23" s="1"/>
  <c r="AM17" i="23"/>
  <c r="AQ17" i="23" s="1"/>
  <c r="AF17" i="23"/>
  <c r="AJ17" i="23" s="1"/>
  <c r="Y17" i="23"/>
  <c r="AC17" i="23" s="1"/>
  <c r="BZ16" i="23"/>
  <c r="BY16" i="23"/>
  <c r="CA16" i="23" s="1"/>
  <c r="CB16" i="23" s="1"/>
  <c r="BS16" i="23"/>
  <c r="BR16" i="23"/>
  <c r="BL16" i="23"/>
  <c r="BK16" i="23"/>
  <c r="BE16" i="23"/>
  <c r="BD16" i="23"/>
  <c r="AT16" i="23"/>
  <c r="AX16" i="23" s="1"/>
  <c r="AM16" i="23"/>
  <c r="AQ16" i="23" s="1"/>
  <c r="AF16" i="23"/>
  <c r="AJ16" i="23" s="1"/>
  <c r="Y16" i="23"/>
  <c r="AC16" i="23" s="1"/>
  <c r="BZ15" i="23"/>
  <c r="BY15" i="23"/>
  <c r="BS15" i="23"/>
  <c r="BR15" i="23"/>
  <c r="BL15" i="23"/>
  <c r="BK15" i="23"/>
  <c r="BM15" i="23" s="1"/>
  <c r="BN15" i="23" s="1"/>
  <c r="BE15" i="23"/>
  <c r="AT15" i="23"/>
  <c r="AX15" i="23" s="1"/>
  <c r="AM15" i="23"/>
  <c r="AQ15" i="23" s="1"/>
  <c r="AF15" i="23"/>
  <c r="AJ15" i="23" s="1"/>
  <c r="Y15" i="23"/>
  <c r="AC15" i="23" s="1"/>
  <c r="BZ14" i="23"/>
  <c r="BY14" i="23"/>
  <c r="CA14" i="23" s="1"/>
  <c r="CB14" i="23" s="1"/>
  <c r="BS14" i="23"/>
  <c r="BR14" i="23"/>
  <c r="BT14" i="23" s="1"/>
  <c r="BU14" i="23" s="1"/>
  <c r="BL14" i="23"/>
  <c r="BK14" i="23"/>
  <c r="BE14" i="23"/>
  <c r="BD14" i="23"/>
  <c r="AT14" i="23"/>
  <c r="AX14" i="23" s="1"/>
  <c r="AM14" i="23"/>
  <c r="AQ14" i="23" s="1"/>
  <c r="AF14" i="23"/>
  <c r="AJ14" i="23" s="1"/>
  <c r="Y14" i="23"/>
  <c r="AC14" i="23" s="1"/>
  <c r="BZ13" i="23"/>
  <c r="BY13" i="23"/>
  <c r="BS13" i="23"/>
  <c r="BR13" i="23"/>
  <c r="BL13" i="23"/>
  <c r="BK13" i="23"/>
  <c r="BM13" i="23" s="1"/>
  <c r="BN13" i="23" s="1"/>
  <c r="BE13" i="23"/>
  <c r="AT13" i="23"/>
  <c r="AX13" i="23" s="1"/>
  <c r="AM13" i="23"/>
  <c r="AQ13" i="23" s="1"/>
  <c r="AF13" i="23"/>
  <c r="AJ13" i="23" s="1"/>
  <c r="Y13" i="23"/>
  <c r="AC13" i="23" s="1"/>
  <c r="BZ12" i="23"/>
  <c r="BY12" i="23"/>
  <c r="CA12" i="23" s="1"/>
  <c r="CB12" i="23" s="1"/>
  <c r="BS12" i="23"/>
  <c r="BR12" i="23"/>
  <c r="BT12" i="23" s="1"/>
  <c r="BU12" i="23" s="1"/>
  <c r="BL12" i="23"/>
  <c r="BK12" i="23"/>
  <c r="BE12" i="23"/>
  <c r="BD12" i="23"/>
  <c r="AT12" i="23"/>
  <c r="AX12" i="23" s="1"/>
  <c r="AM12" i="23"/>
  <c r="AQ12" i="23" s="1"/>
  <c r="AF12" i="23"/>
  <c r="AJ12" i="23" s="1"/>
  <c r="Y12" i="23"/>
  <c r="AC12" i="23" s="1"/>
  <c r="BZ11" i="23"/>
  <c r="BY11" i="23"/>
  <c r="BS11" i="23"/>
  <c r="BR11" i="23"/>
  <c r="BL11" i="23"/>
  <c r="BK11" i="23"/>
  <c r="BM11" i="23" s="1"/>
  <c r="BN11" i="23" s="1"/>
  <c r="BE11" i="23"/>
  <c r="AT11" i="23"/>
  <c r="AX11" i="23" s="1"/>
  <c r="AM11" i="23"/>
  <c r="AQ11" i="23" s="1"/>
  <c r="AF11" i="23"/>
  <c r="AJ11" i="23" s="1"/>
  <c r="Y11" i="23"/>
  <c r="AC11" i="23" s="1"/>
  <c r="BZ10" i="23"/>
  <c r="BY10" i="23"/>
  <c r="CA10" i="23" s="1"/>
  <c r="CB10" i="23" s="1"/>
  <c r="BS10" i="23"/>
  <c r="BR10" i="23"/>
  <c r="BT10" i="23" s="1"/>
  <c r="BU10" i="23" s="1"/>
  <c r="BL10" i="23"/>
  <c r="BK10" i="23"/>
  <c r="BE10" i="23"/>
  <c r="BD10" i="23"/>
  <c r="AT10" i="23"/>
  <c r="AX10" i="23" s="1"/>
  <c r="AM10" i="23"/>
  <c r="AQ10" i="23" s="1"/>
  <c r="AF10" i="23"/>
  <c r="AJ10" i="23" s="1"/>
  <c r="Y10" i="23"/>
  <c r="AC10" i="23" s="1"/>
  <c r="BZ9" i="23"/>
  <c r="BY9" i="23"/>
  <c r="BX9" i="23"/>
  <c r="BS9" i="23"/>
  <c r="BR9" i="23"/>
  <c r="BQ9" i="23"/>
  <c r="BL9" i="23"/>
  <c r="BK9" i="23"/>
  <c r="BJ9" i="23"/>
  <c r="BE9" i="23"/>
  <c r="BC9" i="23"/>
  <c r="AT9" i="23"/>
  <c r="AX9" i="23" s="1"/>
  <c r="AM9" i="23"/>
  <c r="AQ9" i="23" s="1"/>
  <c r="AF9" i="23"/>
  <c r="AJ9" i="23" s="1"/>
  <c r="Y9" i="23"/>
  <c r="AC9" i="23" s="1"/>
  <c r="BH4" i="23"/>
  <c r="BI4" i="23" s="1"/>
  <c r="BH5" i="23" s="1"/>
  <c r="BK91" i="23" l="1"/>
  <c r="BK101" i="23"/>
  <c r="BM101" i="23" s="1"/>
  <c r="BN101" i="23" s="1"/>
  <c r="BK93" i="23"/>
  <c r="BM93" i="23" s="1"/>
  <c r="AJ131" i="23"/>
  <c r="AP235" i="23"/>
  <c r="AQ235" i="23"/>
  <c r="AI345" i="23"/>
  <c r="AK345" i="23" s="1"/>
  <c r="AQ362" i="23"/>
  <c r="AP362" i="23"/>
  <c r="AJ423" i="23"/>
  <c r="BR606" i="23"/>
  <c r="BT606" i="23" s="1"/>
  <c r="BU606" i="23" s="1"/>
  <c r="BR600" i="23"/>
  <c r="BR595" i="23"/>
  <c r="AP91" i="23"/>
  <c r="AQ239" i="23"/>
  <c r="AR239" i="23" s="1"/>
  <c r="AP239" i="23"/>
  <c r="BN418" i="23"/>
  <c r="AI444" i="23"/>
  <c r="AJ444" i="23"/>
  <c r="AQ499" i="23"/>
  <c r="AP499" i="23"/>
  <c r="BK72" i="23"/>
  <c r="BY147" i="23"/>
  <c r="CA147" i="23" s="1"/>
  <c r="CB147" i="23" s="1"/>
  <c r="BY266" i="23"/>
  <c r="CA266" i="23" s="1"/>
  <c r="BY254" i="23"/>
  <c r="CA254" i="23" s="1"/>
  <c r="CB254" i="23" s="1"/>
  <c r="BY260" i="23"/>
  <c r="CA260" i="23" s="1"/>
  <c r="BY264" i="23"/>
  <c r="CA264" i="23" s="1"/>
  <c r="BM416" i="23"/>
  <c r="BN416" i="23" s="1"/>
  <c r="AI417" i="23"/>
  <c r="AJ417" i="23"/>
  <c r="AK417" i="23" s="1"/>
  <c r="AX444" i="23"/>
  <c r="AY444" i="23" s="1"/>
  <c r="AW444" i="23"/>
  <c r="BM447" i="23"/>
  <c r="AI479" i="23"/>
  <c r="AJ479" i="23"/>
  <c r="BR466" i="23"/>
  <c r="BR468" i="23"/>
  <c r="BR469" i="23"/>
  <c r="BT469" i="23" s="1"/>
  <c r="BR470" i="23"/>
  <c r="BT470" i="23" s="1"/>
  <c r="BU470" i="23" s="1"/>
  <c r="BR472" i="23"/>
  <c r="AB636" i="23"/>
  <c r="AC636" i="23"/>
  <c r="AP753" i="23"/>
  <c r="AQ753" i="23"/>
  <c r="AI755" i="23"/>
  <c r="AJ755" i="23"/>
  <c r="AW869" i="23"/>
  <c r="AX869" i="23"/>
  <c r="J21" i="26"/>
  <c r="K21" i="26"/>
  <c r="K38" i="26"/>
  <c r="M38" i="26" s="1"/>
  <c r="J38" i="26"/>
  <c r="BD15" i="23"/>
  <c r="BF15" i="23" s="1"/>
  <c r="BG15" i="23" s="1"/>
  <c r="BD19" i="23"/>
  <c r="BD21" i="23"/>
  <c r="BF21" i="23" s="1"/>
  <c r="BG21" i="23" s="1"/>
  <c r="BD23" i="23"/>
  <c r="BK62" i="23"/>
  <c r="AB98" i="23"/>
  <c r="AC98" i="23"/>
  <c r="BD160" i="23"/>
  <c r="BD152" i="23"/>
  <c r="BD146" i="23"/>
  <c r="BD148" i="23"/>
  <c r="BF148" i="23" s="1"/>
  <c r="BG148" i="23" s="1"/>
  <c r="BD147" i="23"/>
  <c r="BD150" i="23"/>
  <c r="BD155" i="23"/>
  <c r="BF155" i="23" s="1"/>
  <c r="BG155" i="23" s="1"/>
  <c r="BD145" i="23"/>
  <c r="BK350" i="23"/>
  <c r="BM350" i="23" s="1"/>
  <c r="BN350" i="23" s="1"/>
  <c r="BK336" i="23"/>
  <c r="BM336" i="23" s="1"/>
  <c r="BN336" i="23" s="1"/>
  <c r="AW364" i="23"/>
  <c r="AY364" i="23" s="1"/>
  <c r="AC366" i="23"/>
  <c r="AB366" i="23"/>
  <c r="AQ495" i="23"/>
  <c r="AP495" i="23"/>
  <c r="AW558" i="23"/>
  <c r="AX558" i="23"/>
  <c r="AX570" i="23"/>
  <c r="AW570" i="23"/>
  <c r="AQ578" i="23"/>
  <c r="AR578" i="23" s="1"/>
  <c r="AB582" i="23"/>
  <c r="AC582" i="23"/>
  <c r="AX622" i="23"/>
  <c r="AW622" i="23"/>
  <c r="AB631" i="23"/>
  <c r="AC631" i="23"/>
  <c r="AQ440" i="23"/>
  <c r="AP440" i="23"/>
  <c r="AR440" i="23" s="1"/>
  <c r="AX66" i="23"/>
  <c r="AW66" i="23"/>
  <c r="CB184" i="23"/>
  <c r="AW371" i="23"/>
  <c r="AJ471" i="23"/>
  <c r="BD636" i="23"/>
  <c r="BD622" i="23"/>
  <c r="BD632" i="23"/>
  <c r="BF632" i="23" s="1"/>
  <c r="BG632" i="23" s="1"/>
  <c r="BD627" i="23"/>
  <c r="BD626" i="23"/>
  <c r="BD623" i="23"/>
  <c r="BD625" i="23"/>
  <c r="BF625" i="23" s="1"/>
  <c r="AI857" i="23"/>
  <c r="AJ857" i="23"/>
  <c r="AC37" i="23"/>
  <c r="AB37" i="23"/>
  <c r="AD37" i="23" s="1"/>
  <c r="AW201" i="23"/>
  <c r="AX201" i="23"/>
  <c r="BD210" i="23"/>
  <c r="BD207" i="23"/>
  <c r="BD203" i="23"/>
  <c r="BF203" i="23" s="1"/>
  <c r="BD199" i="23"/>
  <c r="BD212" i="23"/>
  <c r="BD209" i="23"/>
  <c r="BF209" i="23" s="1"/>
  <c r="BG209" i="23" s="1"/>
  <c r="BD206" i="23"/>
  <c r="BF206" i="23" s="1"/>
  <c r="BG206" i="23" s="1"/>
  <c r="BD11" i="23"/>
  <c r="BF11" i="23" s="1"/>
  <c r="BG11" i="23" s="1"/>
  <c r="BD13" i="23"/>
  <c r="BF13" i="23" s="1"/>
  <c r="BG13" i="23" s="1"/>
  <c r="BD17" i="23"/>
  <c r="AQ47" i="23"/>
  <c r="AP47" i="23"/>
  <c r="AK98" i="23"/>
  <c r="CA116" i="23"/>
  <c r="CB116" i="23" s="1"/>
  <c r="BD211" i="23"/>
  <c r="BK290" i="23"/>
  <c r="BK284" i="23"/>
  <c r="BK281" i="23"/>
  <c r="BM281" i="23" s="1"/>
  <c r="BN281" i="23" s="1"/>
  <c r="BK291" i="23"/>
  <c r="BK280" i="23"/>
  <c r="AQ322" i="23"/>
  <c r="AP322" i="23"/>
  <c r="AR322" i="23" s="1"/>
  <c r="AX363" i="23"/>
  <c r="AW363" i="23"/>
  <c r="AX396" i="23"/>
  <c r="AP399" i="23"/>
  <c r="AR399" i="23" s="1"/>
  <c r="BG444" i="23"/>
  <c r="AJ446" i="23"/>
  <c r="AI446" i="23"/>
  <c r="AJ478" i="23"/>
  <c r="AI478" i="23"/>
  <c r="AP480" i="23"/>
  <c r="AC497" i="23"/>
  <c r="AB497" i="23"/>
  <c r="AJ577" i="23"/>
  <c r="AI577" i="23"/>
  <c r="AI602" i="23"/>
  <c r="AJ602" i="23"/>
  <c r="AQ627" i="23"/>
  <c r="BD680" i="23"/>
  <c r="BD676" i="23"/>
  <c r="BF676" i="23" s="1"/>
  <c r="BD681" i="23"/>
  <c r="BD682" i="23"/>
  <c r="BD686" i="23"/>
  <c r="BD678" i="23"/>
  <c r="AQ705" i="23"/>
  <c r="AP705" i="23"/>
  <c r="BT728" i="23"/>
  <c r="BN738" i="23"/>
  <c r="AP597" i="23"/>
  <c r="AR597" i="23" s="1"/>
  <c r="AQ597" i="23"/>
  <c r="AX532" i="23"/>
  <c r="AW532" i="23"/>
  <c r="AY532" i="23" s="1"/>
  <c r="AI95" i="23"/>
  <c r="AJ95" i="23"/>
  <c r="AB145" i="23"/>
  <c r="AD145" i="23" s="1"/>
  <c r="AX154" i="23"/>
  <c r="AW154" i="23"/>
  <c r="AJ415" i="23"/>
  <c r="AK415" i="23" s="1"/>
  <c r="AC472" i="23"/>
  <c r="AD472" i="23" s="1"/>
  <c r="AB472" i="23"/>
  <c r="AI861" i="23"/>
  <c r="AJ861" i="23"/>
  <c r="BD24" i="23"/>
  <c r="BK74" i="23"/>
  <c r="BK70" i="23"/>
  <c r="BK71" i="23"/>
  <c r="BK65" i="23"/>
  <c r="BM65" i="23" s="1"/>
  <c r="BN65" i="23" s="1"/>
  <c r="BK66" i="23"/>
  <c r="BM66" i="23" s="1"/>
  <c r="BK60" i="23"/>
  <c r="BM60" i="23" s="1"/>
  <c r="BK73" i="23"/>
  <c r="BK63" i="23"/>
  <c r="BM63" i="23" s="1"/>
  <c r="BK69" i="23"/>
  <c r="BK68" i="23"/>
  <c r="AX128" i="23"/>
  <c r="AW128" i="23"/>
  <c r="AY128" i="23" s="1"/>
  <c r="BD213" i="23"/>
  <c r="AP343" i="23"/>
  <c r="AR493" i="23"/>
  <c r="AP679" i="23"/>
  <c r="AR679" i="23" s="1"/>
  <c r="AQ754" i="23"/>
  <c r="AP754" i="23"/>
  <c r="AW887" i="23"/>
  <c r="AX887" i="23"/>
  <c r="AY887" i="23" s="1"/>
  <c r="AJ43" i="23"/>
  <c r="AK43" i="23" s="1"/>
  <c r="BK75" i="23"/>
  <c r="AW95" i="23"/>
  <c r="AX95" i="23"/>
  <c r="BK123" i="23"/>
  <c r="BD149" i="23"/>
  <c r="BF149" i="23" s="1"/>
  <c r="AB155" i="23"/>
  <c r="AP200" i="23"/>
  <c r="AQ200" i="23"/>
  <c r="BD204" i="23"/>
  <c r="BT227" i="23"/>
  <c r="AK237" i="23"/>
  <c r="AX312" i="23"/>
  <c r="AW312" i="23"/>
  <c r="BR320" i="23"/>
  <c r="BT320" i="23" s="1"/>
  <c r="BR322" i="23"/>
  <c r="BT322" i="23" s="1"/>
  <c r="BU322" i="23" s="1"/>
  <c r="BR317" i="23"/>
  <c r="CA349" i="23"/>
  <c r="CB349" i="23" s="1"/>
  <c r="BN369" i="23"/>
  <c r="AQ370" i="23"/>
  <c r="AP370" i="23"/>
  <c r="AR370" i="23" s="1"/>
  <c r="BU413" i="23"/>
  <c r="BK427" i="23"/>
  <c r="BK419" i="23"/>
  <c r="BM419" i="23" s="1"/>
  <c r="BN419" i="23" s="1"/>
  <c r="BK414" i="23"/>
  <c r="BM414" i="23" s="1"/>
  <c r="BN414" i="23" s="1"/>
  <c r="BK413" i="23"/>
  <c r="BM413" i="23" s="1"/>
  <c r="BN413" i="23" s="1"/>
  <c r="AY439" i="23"/>
  <c r="BG440" i="23"/>
  <c r="AJ449" i="23"/>
  <c r="AC468" i="23"/>
  <c r="AB468" i="23"/>
  <c r="AP475" i="23"/>
  <c r="AR475" i="23" s="1"/>
  <c r="AX571" i="23"/>
  <c r="AW571" i="23"/>
  <c r="AC598" i="23"/>
  <c r="AB598" i="23"/>
  <c r="AP678" i="23"/>
  <c r="BY792" i="23"/>
  <c r="CA792" i="23" s="1"/>
  <c r="CB792" i="23" s="1"/>
  <c r="BY788" i="23"/>
  <c r="CA788" i="23" s="1"/>
  <c r="CB788" i="23" s="1"/>
  <c r="BY789" i="23"/>
  <c r="AC816" i="23"/>
  <c r="AB816" i="23"/>
  <c r="AW895" i="23"/>
  <c r="AX895" i="23"/>
  <c r="AK471" i="23"/>
  <c r="AW865" i="23"/>
  <c r="AX865" i="23"/>
  <c r="BY157" i="23"/>
  <c r="BY146" i="23"/>
  <c r="BY150" i="23"/>
  <c r="CA150" i="23" s="1"/>
  <c r="CB150" i="23" s="1"/>
  <c r="BY149" i="23"/>
  <c r="AQ349" i="23"/>
  <c r="AP349" i="23"/>
  <c r="AB419" i="23"/>
  <c r="AD419" i="23" s="1"/>
  <c r="AC449" i="23"/>
  <c r="AD449" i="23" s="1"/>
  <c r="AB449" i="23"/>
  <c r="AP790" i="23"/>
  <c r="AQ790" i="23"/>
  <c r="AJ830" i="23"/>
  <c r="AI830" i="23"/>
  <c r="AK830" i="23" s="1"/>
  <c r="AW870" i="23"/>
  <c r="AX870" i="23"/>
  <c r="BT9" i="23"/>
  <c r="BU9" i="23" s="1"/>
  <c r="AB338" i="23"/>
  <c r="AD338" i="23" s="1"/>
  <c r="AP344" i="23"/>
  <c r="AR344" i="23" s="1"/>
  <c r="AB443" i="23"/>
  <c r="AW453" i="23"/>
  <c r="AX453" i="23"/>
  <c r="AQ473" i="23"/>
  <c r="AP473" i="23"/>
  <c r="AC605" i="23"/>
  <c r="AD605" i="23" s="1"/>
  <c r="AB605" i="23"/>
  <c r="AQ840" i="23"/>
  <c r="AP840" i="23"/>
  <c r="BD884" i="23"/>
  <c r="BD894" i="23"/>
  <c r="BF894" i="23" s="1"/>
  <c r="BG894" i="23" s="1"/>
  <c r="BD882" i="23"/>
  <c r="BF882" i="23" s="1"/>
  <c r="BG882" i="23" s="1"/>
  <c r="BD896" i="23"/>
  <c r="BD893" i="23"/>
  <c r="BF893" i="23" s="1"/>
  <c r="BG893" i="23" s="1"/>
  <c r="BD890" i="23"/>
  <c r="BD889" i="23"/>
  <c r="BD888" i="23"/>
  <c r="BD887" i="23"/>
  <c r="BD895" i="23"/>
  <c r="BD883" i="23"/>
  <c r="BD891" i="23"/>
  <c r="BD886" i="23"/>
  <c r="BF886" i="23" s="1"/>
  <c r="BG886" i="23" s="1"/>
  <c r="BD892" i="23"/>
  <c r="CA9" i="23"/>
  <c r="BM10" i="23"/>
  <c r="BN10" i="23" s="1"/>
  <c r="CA11" i="23"/>
  <c r="CB11" i="23" s="1"/>
  <c r="BM12" i="23"/>
  <c r="BN12" i="23" s="1"/>
  <c r="CA13" i="23"/>
  <c r="CB13" i="23" s="1"/>
  <c r="BM14" i="23"/>
  <c r="BN14" i="23" s="1"/>
  <c r="CA15" i="23"/>
  <c r="CB15" i="23" s="1"/>
  <c r="BM16" i="23"/>
  <c r="BN16" i="23" s="1"/>
  <c r="BY145" i="23"/>
  <c r="BY148" i="23"/>
  <c r="BY151" i="23"/>
  <c r="BK178" i="23"/>
  <c r="BK183" i="23"/>
  <c r="BM183" i="23" s="1"/>
  <c r="BN183" i="23" s="1"/>
  <c r="BD198" i="23"/>
  <c r="BD201" i="23"/>
  <c r="BF201" i="23" s="1"/>
  <c r="BD234" i="23"/>
  <c r="BD225" i="23"/>
  <c r="BF225" i="23" s="1"/>
  <c r="BG225" i="23" s="1"/>
  <c r="BK285" i="23"/>
  <c r="BM285" i="23" s="1"/>
  <c r="BN285" i="23" s="1"/>
  <c r="BF287" i="23"/>
  <c r="BG287" i="23" s="1"/>
  <c r="CA287" i="23"/>
  <c r="CB287" i="23" s="1"/>
  <c r="AJ369" i="23"/>
  <c r="AI369" i="23"/>
  <c r="AI425" i="23"/>
  <c r="AJ425" i="23"/>
  <c r="BR426" i="23"/>
  <c r="BR420" i="23"/>
  <c r="BR418" i="23"/>
  <c r="BR417" i="23"/>
  <c r="BT417" i="23" s="1"/>
  <c r="BU417" i="23" s="1"/>
  <c r="BR428" i="23"/>
  <c r="BR422" i="23"/>
  <c r="BR416" i="23"/>
  <c r="BT416" i="23" s="1"/>
  <c r="BU416" i="23" s="1"/>
  <c r="BR415" i="23"/>
  <c r="BR421" i="23"/>
  <c r="BR414" i="23"/>
  <c r="BR419" i="23"/>
  <c r="AX472" i="23"/>
  <c r="AW472" i="23"/>
  <c r="AY474" i="23"/>
  <c r="BD506" i="23"/>
  <c r="BD504" i="23"/>
  <c r="BD499" i="23"/>
  <c r="BF499" i="23" s="1"/>
  <c r="BG499" i="23" s="1"/>
  <c r="BD501" i="23"/>
  <c r="BD503" i="23"/>
  <c r="BF503" i="23" s="1"/>
  <c r="BD497" i="23"/>
  <c r="BF497" i="23" s="1"/>
  <c r="BD495" i="23"/>
  <c r="BD493" i="23"/>
  <c r="BD498" i="23"/>
  <c r="BF498" i="23" s="1"/>
  <c r="BG498" i="23" s="1"/>
  <c r="BD502" i="23"/>
  <c r="BF502" i="23" s="1"/>
  <c r="BD500" i="23"/>
  <c r="BF500" i="23" s="1"/>
  <c r="BR530" i="23"/>
  <c r="BR528" i="23"/>
  <c r="BT528" i="23" s="1"/>
  <c r="BR518" i="23"/>
  <c r="BR522" i="23"/>
  <c r="BR531" i="23"/>
  <c r="BT531" i="23" s="1"/>
  <c r="BR517" i="23"/>
  <c r="BT517" i="23" s="1"/>
  <c r="BU517" i="23" s="1"/>
  <c r="BR520" i="23"/>
  <c r="BR519" i="23"/>
  <c r="BR532" i="23"/>
  <c r="BR523" i="23"/>
  <c r="BT523" i="23" s="1"/>
  <c r="AQ556" i="23"/>
  <c r="AP556" i="23"/>
  <c r="BR577" i="23"/>
  <c r="BR575" i="23"/>
  <c r="BT575" i="23" s="1"/>
  <c r="BU575" i="23" s="1"/>
  <c r="BR583" i="23"/>
  <c r="AW635" i="23"/>
  <c r="AX635" i="23"/>
  <c r="BT650" i="23"/>
  <c r="BU650" i="23" s="1"/>
  <c r="AQ658" i="23"/>
  <c r="AP658" i="23"/>
  <c r="AQ812" i="23"/>
  <c r="AX817" i="23"/>
  <c r="AW817" i="23"/>
  <c r="AB883" i="23"/>
  <c r="AC883" i="23"/>
  <c r="BT35" i="23"/>
  <c r="CB61" i="23"/>
  <c r="CA62" i="23"/>
  <c r="CB62" i="23" s="1"/>
  <c r="BM64" i="23"/>
  <c r="BN64" i="23" s="1"/>
  <c r="CB72" i="23"/>
  <c r="BU184" i="23"/>
  <c r="BU252" i="23"/>
  <c r="BG293" i="23"/>
  <c r="CA339" i="23"/>
  <c r="BT348" i="23"/>
  <c r="BU348" i="23" s="1"/>
  <c r="BT349" i="23"/>
  <c r="BU349" i="23" s="1"/>
  <c r="BN363" i="23"/>
  <c r="BG390" i="23"/>
  <c r="BF401" i="23"/>
  <c r="BG401" i="23" s="1"/>
  <c r="BG417" i="23"/>
  <c r="BG465" i="23"/>
  <c r="BN474" i="23"/>
  <c r="BG475" i="23"/>
  <c r="BN495" i="23"/>
  <c r="AI498" i="23"/>
  <c r="AJ498" i="23"/>
  <c r="AP579" i="23"/>
  <c r="AQ579" i="23"/>
  <c r="BG581" i="23"/>
  <c r="AQ684" i="23"/>
  <c r="AP684" i="23"/>
  <c r="AR684" i="23" s="1"/>
  <c r="BT684" i="23"/>
  <c r="BU684" i="23" s="1"/>
  <c r="BY736" i="23"/>
  <c r="CA736" i="23" s="1"/>
  <c r="BY732" i="23"/>
  <c r="BY728" i="23"/>
  <c r="BY729" i="23"/>
  <c r="BY726" i="23"/>
  <c r="BY731" i="23"/>
  <c r="AX757" i="23"/>
  <c r="AY757" i="23" s="1"/>
  <c r="AW757" i="23"/>
  <c r="BK783" i="23"/>
  <c r="BK791" i="23"/>
  <c r="BK790" i="23"/>
  <c r="BM790" i="23" s="1"/>
  <c r="BN790" i="23" s="1"/>
  <c r="AX837" i="23"/>
  <c r="AW837" i="23"/>
  <c r="AB858" i="23"/>
  <c r="AC858" i="23"/>
  <c r="AD858" i="23" s="1"/>
  <c r="AP859" i="23"/>
  <c r="AQ859" i="23"/>
  <c r="CA17" i="23"/>
  <c r="CB17" i="23" s="1"/>
  <c r="BM18" i="23"/>
  <c r="BN18" i="23" s="1"/>
  <c r="CA19" i="23"/>
  <c r="CB19" i="23" s="1"/>
  <c r="BM20" i="23"/>
  <c r="BN20" i="23" s="1"/>
  <c r="CA21" i="23"/>
  <c r="CB21" i="23" s="1"/>
  <c r="BM22" i="23"/>
  <c r="BN22" i="23" s="1"/>
  <c r="CA23" i="23"/>
  <c r="CB23" i="23" s="1"/>
  <c r="BM24" i="23"/>
  <c r="BN24" i="23" s="1"/>
  <c r="CA37" i="23"/>
  <c r="CB37" i="23" s="1"/>
  <c r="AJ40" i="23"/>
  <c r="AJ69" i="23"/>
  <c r="AJ91" i="23"/>
  <c r="AP101" i="23"/>
  <c r="AR101" i="23" s="1"/>
  <c r="CA122" i="23"/>
  <c r="CB122" i="23" s="1"/>
  <c r="AQ153" i="23"/>
  <c r="AR153" i="23" s="1"/>
  <c r="AK174" i="23"/>
  <c r="CA186" i="23"/>
  <c r="CB186" i="23" s="1"/>
  <c r="AR234" i="23"/>
  <c r="BK279" i="23"/>
  <c r="BM279" i="23" s="1"/>
  <c r="BN279" i="23" s="1"/>
  <c r="BF336" i="23"/>
  <c r="CA336" i="23"/>
  <c r="CB336" i="23" s="1"/>
  <c r="BT350" i="23"/>
  <c r="BU350" i="23" s="1"/>
  <c r="AI363" i="23"/>
  <c r="AK363" i="23" s="1"/>
  <c r="AW368" i="23"/>
  <c r="AY368" i="23" s="1"/>
  <c r="BM395" i="23"/>
  <c r="BF420" i="23"/>
  <c r="BG420" i="23" s="1"/>
  <c r="AJ424" i="23"/>
  <c r="AR425" i="23"/>
  <c r="AD444" i="23"/>
  <c r="AC448" i="23"/>
  <c r="BM453" i="23"/>
  <c r="BN453" i="23" s="1"/>
  <c r="AC471" i="23"/>
  <c r="AD471" i="23" s="1"/>
  <c r="AJ475" i="23"/>
  <c r="AK475" i="23" s="1"/>
  <c r="AW492" i="23"/>
  <c r="AY492" i="23" s="1"/>
  <c r="CA518" i="23"/>
  <c r="AR573" i="23"/>
  <c r="AJ578" i="23"/>
  <c r="AK578" i="23" s="1"/>
  <c r="AI578" i="23"/>
  <c r="AP581" i="23"/>
  <c r="AQ581" i="23"/>
  <c r="AW597" i="23"/>
  <c r="AY597" i="23" s="1"/>
  <c r="AJ607" i="23"/>
  <c r="AQ608" i="23"/>
  <c r="AP608" i="23"/>
  <c r="AR608" i="23" s="1"/>
  <c r="AB623" i="23"/>
  <c r="AD623" i="23" s="1"/>
  <c r="AC623" i="23"/>
  <c r="AP659" i="23"/>
  <c r="AR659" i="23" s="1"/>
  <c r="AP662" i="23"/>
  <c r="AR662" i="23" s="1"/>
  <c r="BM709" i="23"/>
  <c r="BN709" i="23" s="1"/>
  <c r="BU711" i="23"/>
  <c r="BN713" i="23"/>
  <c r="BY709" i="23"/>
  <c r="BY705" i="23"/>
  <c r="CA705" i="23" s="1"/>
  <c r="CB705" i="23" s="1"/>
  <c r="BY713" i="23"/>
  <c r="AJ753" i="23"/>
  <c r="BK792" i="23"/>
  <c r="BM792" i="23" s="1"/>
  <c r="BN792" i="23" s="1"/>
  <c r="AC830" i="23"/>
  <c r="AB830" i="23"/>
  <c r="AB840" i="23"/>
  <c r="AC840" i="23"/>
  <c r="BY838" i="23"/>
  <c r="CA838" i="23" s="1"/>
  <c r="CB838" i="23" s="1"/>
  <c r="BY830" i="23"/>
  <c r="AB867" i="23"/>
  <c r="AC867" i="23"/>
  <c r="AW881" i="23"/>
  <c r="AX881" i="23"/>
  <c r="AB888" i="23"/>
  <c r="AC888" i="23"/>
  <c r="AD888" i="23" s="1"/>
  <c r="K19" i="26"/>
  <c r="M19" i="26" s="1"/>
  <c r="J19" i="26"/>
  <c r="K36" i="26"/>
  <c r="J36" i="26"/>
  <c r="BF35" i="23"/>
  <c r="BG35" i="23" s="1"/>
  <c r="CA64" i="23"/>
  <c r="CB64" i="23" s="1"/>
  <c r="CA74" i="23"/>
  <c r="CB74" i="23" s="1"/>
  <c r="CB102" i="23"/>
  <c r="BN150" i="23"/>
  <c r="BN225" i="23"/>
  <c r="BR307" i="23"/>
  <c r="BR308" i="23"/>
  <c r="BR309" i="23"/>
  <c r="BT309" i="23" s="1"/>
  <c r="BU309" i="23" s="1"/>
  <c r="BR310" i="23"/>
  <c r="BT310" i="23" s="1"/>
  <c r="BY347" i="23"/>
  <c r="BY350" i="23"/>
  <c r="CA428" i="23"/>
  <c r="CB428" i="23" s="1"/>
  <c r="BF454" i="23"/>
  <c r="BF452" i="23"/>
  <c r="BG452" i="23" s="1"/>
  <c r="BM499" i="23"/>
  <c r="BK505" i="23"/>
  <c r="BM505" i="23" s="1"/>
  <c r="BK501" i="23"/>
  <c r="BM501" i="23" s="1"/>
  <c r="BN501" i="23" s="1"/>
  <c r="BK496" i="23"/>
  <c r="BK506" i="23"/>
  <c r="BK503" i="23"/>
  <c r="BM503" i="23" s="1"/>
  <c r="BN503" i="23" s="1"/>
  <c r="BK497" i="23"/>
  <c r="BK500" i="23"/>
  <c r="BM500" i="23" s="1"/>
  <c r="BN500" i="23" s="1"/>
  <c r="BG517" i="23"/>
  <c r="AI531" i="23"/>
  <c r="AJ531" i="23"/>
  <c r="AK531" i="23" s="1"/>
  <c r="AW555" i="23"/>
  <c r="AX555" i="23"/>
  <c r="AC571" i="23"/>
  <c r="AD571" i="23" s="1"/>
  <c r="AB571" i="23"/>
  <c r="AI582" i="23"/>
  <c r="AJ582" i="23"/>
  <c r="AP605" i="23"/>
  <c r="AQ605" i="23"/>
  <c r="BD621" i="23"/>
  <c r="AJ634" i="23"/>
  <c r="AI634" i="23"/>
  <c r="AK634" i="23" s="1"/>
  <c r="AX650" i="23"/>
  <c r="AW650" i="23"/>
  <c r="BY734" i="23"/>
  <c r="AX755" i="23"/>
  <c r="AW755" i="23"/>
  <c r="AI41" i="23"/>
  <c r="AC60" i="23"/>
  <c r="AQ118" i="23"/>
  <c r="AR118" i="23" s="1"/>
  <c r="AX120" i="23"/>
  <c r="AY120" i="23" s="1"/>
  <c r="AP127" i="23"/>
  <c r="AJ150" i="23"/>
  <c r="AJ154" i="23"/>
  <c r="BF175" i="23"/>
  <c r="BG175" i="23" s="1"/>
  <c r="AI225" i="23"/>
  <c r="AX233" i="23"/>
  <c r="AY233" i="23" s="1"/>
  <c r="AB239" i="23"/>
  <c r="AD239" i="23" s="1"/>
  <c r="BF280" i="23"/>
  <c r="BG280" i="23" s="1"/>
  <c r="AW294" i="23"/>
  <c r="BR312" i="23"/>
  <c r="BF313" i="23"/>
  <c r="BG313" i="23" s="1"/>
  <c r="AI316" i="23"/>
  <c r="AK316" i="23" s="1"/>
  <c r="BK335" i="23"/>
  <c r="BM335" i="23" s="1"/>
  <c r="AW346" i="23"/>
  <c r="AY346" i="23" s="1"/>
  <c r="AB350" i="23"/>
  <c r="AD350" i="23" s="1"/>
  <c r="AP394" i="23"/>
  <c r="AW395" i="23"/>
  <c r="AJ427" i="23"/>
  <c r="BD467" i="23"/>
  <c r="BF467" i="23" s="1"/>
  <c r="BG467" i="23" s="1"/>
  <c r="BM471" i="23"/>
  <c r="BM472" i="23"/>
  <c r="BD474" i="23"/>
  <c r="BF474" i="23" s="1"/>
  <c r="BG474" i="23" s="1"/>
  <c r="AY475" i="23"/>
  <c r="AD478" i="23"/>
  <c r="BD478" i="23"/>
  <c r="BF478" i="23" s="1"/>
  <c r="BG478" i="23" s="1"/>
  <c r="AD493" i="23"/>
  <c r="CA493" i="23"/>
  <c r="CB493" i="23" s="1"/>
  <c r="AP557" i="23"/>
  <c r="AQ557" i="23"/>
  <c r="BR547" i="23"/>
  <c r="BR545" i="23"/>
  <c r="BT545" i="23" s="1"/>
  <c r="BU545" i="23" s="1"/>
  <c r="AC573" i="23"/>
  <c r="AB573" i="23"/>
  <c r="AQ600" i="23"/>
  <c r="AP600" i="23"/>
  <c r="AC754" i="23"/>
  <c r="AD754" i="23" s="1"/>
  <c r="AB754" i="23"/>
  <c r="BU779" i="23"/>
  <c r="AQ834" i="23"/>
  <c r="AP834" i="23"/>
  <c r="AI891" i="23"/>
  <c r="AJ891" i="23"/>
  <c r="BD914" i="23"/>
  <c r="BF914" i="23" s="1"/>
  <c r="BD918" i="23"/>
  <c r="BF918" i="23" s="1"/>
  <c r="BG918" i="23" s="1"/>
  <c r="BD915" i="23"/>
  <c r="BD912" i="23"/>
  <c r="BD913" i="23"/>
  <c r="BF46" i="23"/>
  <c r="BG46" i="23" s="1"/>
  <c r="BF63" i="23"/>
  <c r="CA63" i="23"/>
  <c r="AB71" i="23"/>
  <c r="AP95" i="23"/>
  <c r="AR95" i="23" s="1"/>
  <c r="AP99" i="23"/>
  <c r="AI122" i="23"/>
  <c r="AK122" i="23" s="1"/>
  <c r="AK148" i="23"/>
  <c r="CA173" i="23"/>
  <c r="BT256" i="23"/>
  <c r="BM266" i="23"/>
  <c r="BN266" i="23" s="1"/>
  <c r="AW322" i="23"/>
  <c r="BT335" i="23"/>
  <c r="BU335" i="23" s="1"/>
  <c r="AP337" i="23"/>
  <c r="AR337" i="23" s="1"/>
  <c r="BY344" i="23"/>
  <c r="BY345" i="23"/>
  <c r="AW361" i="23"/>
  <c r="AY361" i="23" s="1"/>
  <c r="AW370" i="23"/>
  <c r="AY370" i="23" s="1"/>
  <c r="AY394" i="23"/>
  <c r="AX418" i="23"/>
  <c r="AJ419" i="23"/>
  <c r="AK419" i="23" s="1"/>
  <c r="AW422" i="23"/>
  <c r="BF453" i="23"/>
  <c r="BG453" i="23" s="1"/>
  <c r="AK474" i="23"/>
  <c r="AD475" i="23"/>
  <c r="BF493" i="23"/>
  <c r="BG493" i="23" s="1"/>
  <c r="AB551" i="23"/>
  <c r="AC551" i="23"/>
  <c r="AW582" i="23"/>
  <c r="AY582" i="23" s="1"/>
  <c r="AX582" i="23"/>
  <c r="AJ597" i="23"/>
  <c r="AI597" i="23"/>
  <c r="AW600" i="23"/>
  <c r="AX600" i="23"/>
  <c r="AY600" i="23" s="1"/>
  <c r="CA657" i="23"/>
  <c r="BF701" i="23"/>
  <c r="BK729" i="23"/>
  <c r="BM729" i="23" s="1"/>
  <c r="BN729" i="23" s="1"/>
  <c r="BK728" i="23"/>
  <c r="BK734" i="23"/>
  <c r="BK735" i="23"/>
  <c r="BM735" i="23" s="1"/>
  <c r="BN735" i="23" s="1"/>
  <c r="BK731" i="23"/>
  <c r="BT791" i="23"/>
  <c r="CA811" i="23"/>
  <c r="CB811" i="23" s="1"/>
  <c r="AC818" i="23"/>
  <c r="AB818" i="23"/>
  <c r="AD818" i="23" s="1"/>
  <c r="BR814" i="23"/>
  <c r="BR812" i="23"/>
  <c r="BR811" i="23"/>
  <c r="BR805" i="23"/>
  <c r="BT805" i="23" s="1"/>
  <c r="BU805" i="23" s="1"/>
  <c r="BR808" i="23"/>
  <c r="BR817" i="23"/>
  <c r="BT817" i="23" s="1"/>
  <c r="BU817" i="23" s="1"/>
  <c r="BR810" i="23"/>
  <c r="AB832" i="23"/>
  <c r="AD832" i="23" s="1"/>
  <c r="AC832" i="23"/>
  <c r="AW839" i="23"/>
  <c r="AX839" i="23"/>
  <c r="AQ842" i="23"/>
  <c r="AP842" i="23"/>
  <c r="BD831" i="23"/>
  <c r="BF831" i="23" s="1"/>
  <c r="BG831" i="23" s="1"/>
  <c r="BD842" i="23"/>
  <c r="BF842" i="23" s="1"/>
  <c r="BD838" i="23"/>
  <c r="BF838" i="23" s="1"/>
  <c r="BG838" i="23" s="1"/>
  <c r="BD834" i="23"/>
  <c r="BD833" i="23"/>
  <c r="BD832" i="23"/>
  <c r="AP863" i="23"/>
  <c r="AQ863" i="23"/>
  <c r="AR863" i="23" s="1"/>
  <c r="AP869" i="23"/>
  <c r="AQ869" i="23"/>
  <c r="BD868" i="23"/>
  <c r="BF868" i="23" s="1"/>
  <c r="BG868" i="23" s="1"/>
  <c r="BD858" i="23"/>
  <c r="BD857" i="23"/>
  <c r="BD856" i="23"/>
  <c r="BF856" i="23" s="1"/>
  <c r="BD863" i="23"/>
  <c r="BD864" i="23"/>
  <c r="CB518" i="23"/>
  <c r="CA519" i="23"/>
  <c r="CB519" i="23" s="1"/>
  <c r="CA522" i="23"/>
  <c r="CB522" i="23" s="1"/>
  <c r="BU527" i="23"/>
  <c r="BD600" i="23"/>
  <c r="BD601" i="23"/>
  <c r="BM606" i="23"/>
  <c r="BR680" i="23"/>
  <c r="BT680" i="23" s="1"/>
  <c r="BR682" i="23"/>
  <c r="BT682" i="23" s="1"/>
  <c r="BU682" i="23" s="1"/>
  <c r="BK703" i="23"/>
  <c r="BM703" i="23" s="1"/>
  <c r="BN703" i="23" s="1"/>
  <c r="BD751" i="23"/>
  <c r="BM755" i="23"/>
  <c r="BD758" i="23"/>
  <c r="BD761" i="23"/>
  <c r="BM832" i="23"/>
  <c r="BM834" i="23"/>
  <c r="BU837" i="23"/>
  <c r="BK839" i="23"/>
  <c r="BK840" i="23"/>
  <c r="BK859" i="23"/>
  <c r="BK866" i="23"/>
  <c r="BR881" i="23"/>
  <c r="BM882" i="23"/>
  <c r="BN882" i="23" s="1"/>
  <c r="BR891" i="23"/>
  <c r="BR892" i="23"/>
  <c r="BT892" i="23" s="1"/>
  <c r="BU892" i="23" s="1"/>
  <c r="BK910" i="23"/>
  <c r="BM910" i="23" s="1"/>
  <c r="BN910" i="23" s="1"/>
  <c r="BK914" i="23"/>
  <c r="BM914" i="23" s="1"/>
  <c r="BN914" i="23" s="1"/>
  <c r="AJ933" i="23"/>
  <c r="J48" i="26"/>
  <c r="AP835" i="23"/>
  <c r="AR835" i="23" s="1"/>
  <c r="BK858" i="23"/>
  <c r="BR889" i="23"/>
  <c r="AQ894" i="23"/>
  <c r="AQ895" i="23"/>
  <c r="AR895" i="23" s="1"/>
  <c r="BR896" i="23"/>
  <c r="BK917" i="23"/>
  <c r="BM917" i="23" s="1"/>
  <c r="BN917" i="23" s="1"/>
  <c r="M31" i="26"/>
  <c r="BN573" i="23"/>
  <c r="BG598" i="23"/>
  <c r="BM608" i="23"/>
  <c r="CB609" i="23"/>
  <c r="BF603" i="23"/>
  <c r="BG603" i="23" s="1"/>
  <c r="BF624" i="23"/>
  <c r="BG624" i="23" s="1"/>
  <c r="BU658" i="23"/>
  <c r="CB810" i="23"/>
  <c r="BT815" i="23"/>
  <c r="BT829" i="23"/>
  <c r="BU829" i="23" s="1"/>
  <c r="BT834" i="23"/>
  <c r="BU834" i="23" s="1"/>
  <c r="BR882" i="23"/>
  <c r="BR883" i="23"/>
  <c r="AJ521" i="23"/>
  <c r="CA524" i="23"/>
  <c r="BM532" i="23"/>
  <c r="AQ555" i="23"/>
  <c r="AR555" i="23" s="1"/>
  <c r="AB570" i="23"/>
  <c r="AD570" i="23" s="1"/>
  <c r="BM570" i="23"/>
  <c r="BN570" i="23" s="1"/>
  <c r="AJ572" i="23"/>
  <c r="AJ580" i="23"/>
  <c r="AJ596" i="23"/>
  <c r="BD597" i="23"/>
  <c r="BF597" i="23" s="1"/>
  <c r="BG597" i="23" s="1"/>
  <c r="AX604" i="23"/>
  <c r="AY604" i="23" s="1"/>
  <c r="AW606" i="23"/>
  <c r="AQ635" i="23"/>
  <c r="AR635" i="23" s="1"/>
  <c r="AX636" i="23"/>
  <c r="AY636" i="23" s="1"/>
  <c r="AW673" i="23"/>
  <c r="AY673" i="23" s="1"/>
  <c r="AP674" i="23"/>
  <c r="AR674" i="23" s="1"/>
  <c r="BT674" i="23"/>
  <c r="BU674" i="23" s="1"/>
  <c r="AW675" i="23"/>
  <c r="AY675" i="23" s="1"/>
  <c r="BT676" i="23"/>
  <c r="BU676" i="23" s="1"/>
  <c r="AW679" i="23"/>
  <c r="CA680" i="23"/>
  <c r="CB680" i="23" s="1"/>
  <c r="BK699" i="23"/>
  <c r="BM699" i="23" s="1"/>
  <c r="BN699" i="23" s="1"/>
  <c r="AI702" i="23"/>
  <c r="AK702" i="23" s="1"/>
  <c r="BT703" i="23"/>
  <c r="BU703" i="23" s="1"/>
  <c r="BK707" i="23"/>
  <c r="BM707" i="23" s="1"/>
  <c r="AI714" i="23"/>
  <c r="AK714" i="23" s="1"/>
  <c r="BM731" i="23"/>
  <c r="BD763" i="23"/>
  <c r="BM764" i="23"/>
  <c r="BM765" i="23"/>
  <c r="AC806" i="23"/>
  <c r="AI807" i="23"/>
  <c r="BY829" i="23"/>
  <c r="CA829" i="23" s="1"/>
  <c r="CB829" i="23" s="1"/>
  <c r="BT858" i="23"/>
  <c r="BK862" i="23"/>
  <c r="BK863" i="23"/>
  <c r="AX866" i="23"/>
  <c r="AY866" i="23" s="1"/>
  <c r="BK869" i="23"/>
  <c r="AX884" i="23"/>
  <c r="BR884" i="23"/>
  <c r="AQ886" i="23"/>
  <c r="AR886" i="23" s="1"/>
  <c r="AC889" i="23"/>
  <c r="BF889" i="23"/>
  <c r="BG889" i="23" s="1"/>
  <c r="BK908" i="23"/>
  <c r="AC909" i="23"/>
  <c r="AD909" i="23" s="1"/>
  <c r="AX910" i="23"/>
  <c r="BK912" i="23"/>
  <c r="BM912" i="23" s="1"/>
  <c r="AC916" i="23"/>
  <c r="AD916" i="23" s="1"/>
  <c r="BK922" i="23"/>
  <c r="AJ908" i="23"/>
  <c r="AK908" i="23" s="1"/>
  <c r="BK911" i="23"/>
  <c r="AC919" i="23"/>
  <c r="BK919" i="23"/>
  <c r="BM919" i="23" s="1"/>
  <c r="BN919" i="23" s="1"/>
  <c r="CA912" i="23"/>
  <c r="M43" i="26"/>
  <c r="BM524" i="23"/>
  <c r="BN524" i="23" s="1"/>
  <c r="BD599" i="23"/>
  <c r="BD605" i="23"/>
  <c r="AK610" i="23"/>
  <c r="BT651" i="23"/>
  <c r="BU651" i="23" s="1"/>
  <c r="BF658" i="23"/>
  <c r="BG658" i="23" s="1"/>
  <c r="CA673" i="23"/>
  <c r="CA674" i="23"/>
  <c r="CA676" i="23"/>
  <c r="BR683" i="23"/>
  <c r="BT683" i="23" s="1"/>
  <c r="BU683" i="23" s="1"/>
  <c r="BR684" i="23"/>
  <c r="BT700" i="23"/>
  <c r="BK704" i="23"/>
  <c r="BM704" i="23" s="1"/>
  <c r="BK727" i="23"/>
  <c r="BM727" i="23" s="1"/>
  <c r="BN727" i="23" s="1"/>
  <c r="BD753" i="23"/>
  <c r="BF753" i="23" s="1"/>
  <c r="BG753" i="23" s="1"/>
  <c r="BD754" i="23"/>
  <c r="BF755" i="23"/>
  <c r="BM756" i="23"/>
  <c r="BN756" i="23" s="1"/>
  <c r="BD759" i="23"/>
  <c r="BT781" i="23"/>
  <c r="BU781" i="23" s="1"/>
  <c r="BK831" i="23"/>
  <c r="BK835" i="23"/>
  <c r="BM835" i="23" s="1"/>
  <c r="BN835" i="23" s="1"/>
  <c r="BT844" i="23"/>
  <c r="BU844" i="23" s="1"/>
  <c r="BD855" i="23"/>
  <c r="BF855" i="23" s="1"/>
  <c r="BR870" i="23"/>
  <c r="BD881" i="23"/>
  <c r="BR887" i="23"/>
  <c r="BT887" i="23" s="1"/>
  <c r="AY888" i="23"/>
  <c r="AJ922" i="23"/>
  <c r="AK922" i="23" s="1"/>
  <c r="AD36" i="23"/>
  <c r="CA33" i="23"/>
  <c r="CB33" i="23" s="1"/>
  <c r="BM34" i="23"/>
  <c r="BN34" i="23" s="1"/>
  <c r="AC35" i="23"/>
  <c r="AC36" i="23"/>
  <c r="BF40" i="23"/>
  <c r="BG40" i="23" s="1"/>
  <c r="BM42" i="23"/>
  <c r="BN42" i="23" s="1"/>
  <c r="CA43" i="23"/>
  <c r="CB43" i="23" s="1"/>
  <c r="BM44" i="23"/>
  <c r="BN44" i="23" s="1"/>
  <c r="AQ60" i="23"/>
  <c r="AP67" i="23"/>
  <c r="AR67" i="23" s="1"/>
  <c r="CA70" i="23"/>
  <c r="AW72" i="23"/>
  <c r="BF71" i="23"/>
  <c r="BG71" i="23" s="1"/>
  <c r="AW88" i="23"/>
  <c r="AY88" i="23" s="1"/>
  <c r="BY88" i="23"/>
  <c r="CA88" i="23" s="1"/>
  <c r="CB88" i="23" s="1"/>
  <c r="BY89" i="23"/>
  <c r="CA89" i="23" s="1"/>
  <c r="CB89" i="23" s="1"/>
  <c r="AW94" i="23"/>
  <c r="AY94" i="23" s="1"/>
  <c r="BY94" i="23"/>
  <c r="CA94" i="23" s="1"/>
  <c r="CB94" i="23" s="1"/>
  <c r="AQ97" i="23"/>
  <c r="AR127" i="23"/>
  <c r="AI201" i="23"/>
  <c r="AJ201" i="23"/>
  <c r="AX235" i="23"/>
  <c r="AY235" i="23" s="1"/>
  <c r="AW235" i="23"/>
  <c r="AJ395" i="23"/>
  <c r="AI395" i="23"/>
  <c r="AK395" i="23" s="1"/>
  <c r="AX400" i="23"/>
  <c r="AW400" i="23"/>
  <c r="AP414" i="23"/>
  <c r="AQ414" i="23"/>
  <c r="AX454" i="23"/>
  <c r="AY454" i="23" s="1"/>
  <c r="AW454" i="23"/>
  <c r="BG546" i="23"/>
  <c r="AK41" i="23"/>
  <c r="BY95" i="23"/>
  <c r="AW100" i="23"/>
  <c r="AY100" i="23" s="1"/>
  <c r="AW102" i="23"/>
  <c r="AY102" i="23" s="1"/>
  <c r="AQ117" i="23"/>
  <c r="AR117" i="23" s="1"/>
  <c r="AI146" i="23"/>
  <c r="AK146" i="23" s="1"/>
  <c r="AI152" i="23"/>
  <c r="AP155" i="23"/>
  <c r="AR155" i="23" s="1"/>
  <c r="AP157" i="23"/>
  <c r="AR157" i="23" s="1"/>
  <c r="AX158" i="23"/>
  <c r="AY158" i="23" s="1"/>
  <c r="AX159" i="23"/>
  <c r="AC310" i="23"/>
  <c r="AB310" i="23"/>
  <c r="AX338" i="23"/>
  <c r="AW338" i="23"/>
  <c r="AP416" i="23"/>
  <c r="AQ416" i="23"/>
  <c r="AC427" i="23"/>
  <c r="AB427" i="23"/>
  <c r="AD427" i="23" s="1"/>
  <c r="BT34" i="23"/>
  <c r="BU34" i="23" s="1"/>
  <c r="AI36" i="23"/>
  <c r="AK36" i="23" s="1"/>
  <c r="BM36" i="23"/>
  <c r="BN36" i="23" s="1"/>
  <c r="AP39" i="23"/>
  <c r="AR39" i="23" s="1"/>
  <c r="AP43" i="23"/>
  <c r="AJ46" i="23"/>
  <c r="BN63" i="23"/>
  <c r="BM71" i="23"/>
  <c r="BN71" i="23" s="1"/>
  <c r="AC72" i="23"/>
  <c r="AD72" i="23" s="1"/>
  <c r="BM73" i="23"/>
  <c r="BM74" i="23"/>
  <c r="BN74" i="23" s="1"/>
  <c r="AC88" i="23"/>
  <c r="BY93" i="23"/>
  <c r="CA95" i="23"/>
  <c r="AW96" i="23"/>
  <c r="BY96" i="23"/>
  <c r="CA96" i="23" s="1"/>
  <c r="CB96" i="23" s="1"/>
  <c r="AX97" i="23"/>
  <c r="AY97" i="23" s="1"/>
  <c r="BY97" i="23"/>
  <c r="CA97" i="23" s="1"/>
  <c r="CB97" i="23" s="1"/>
  <c r="BY98" i="23"/>
  <c r="CA98" i="23" s="1"/>
  <c r="CB98" i="23" s="1"/>
  <c r="BY99" i="23"/>
  <c r="BY100" i="23"/>
  <c r="CA100" i="23" s="1"/>
  <c r="BY101" i="23"/>
  <c r="CA101" i="23" s="1"/>
  <c r="CB101" i="23" s="1"/>
  <c r="BG121" i="23"/>
  <c r="AC125" i="23"/>
  <c r="AD125" i="23" s="1"/>
  <c r="AX126" i="23"/>
  <c r="AY126" i="23" s="1"/>
  <c r="CA126" i="23"/>
  <c r="CB126" i="23" s="1"/>
  <c r="AQ149" i="23"/>
  <c r="AR149" i="23" s="1"/>
  <c r="AQ150" i="23"/>
  <c r="BY154" i="23"/>
  <c r="AW156" i="23"/>
  <c r="BY158" i="23"/>
  <c r="CA158" i="23" s="1"/>
  <c r="CB158" i="23" s="1"/>
  <c r="AC175" i="23"/>
  <c r="AJ238" i="23"/>
  <c r="AI238" i="23"/>
  <c r="AJ348" i="23"/>
  <c r="AI348" i="23"/>
  <c r="BD373" i="23"/>
  <c r="BD371" i="23"/>
  <c r="BF371" i="23" s="1"/>
  <c r="BD370" i="23"/>
  <c r="BD366" i="23"/>
  <c r="BF366" i="23" s="1"/>
  <c r="BG366" i="23" s="1"/>
  <c r="BD375" i="23"/>
  <c r="BF375" i="23" s="1"/>
  <c r="BG375" i="23" s="1"/>
  <c r="BD374" i="23"/>
  <c r="BF374" i="23" s="1"/>
  <c r="BG374" i="23" s="1"/>
  <c r="BD369" i="23"/>
  <c r="BF369" i="23" s="1"/>
  <c r="BD368" i="23"/>
  <c r="BD367" i="23"/>
  <c r="BF367" i="23" s="1"/>
  <c r="BD364" i="23"/>
  <c r="BF364" i="23" s="1"/>
  <c r="BG364" i="23" s="1"/>
  <c r="BD365" i="23"/>
  <c r="BF365" i="23" s="1"/>
  <c r="BD376" i="23"/>
  <c r="BF376" i="23" s="1"/>
  <c r="BG376" i="23" s="1"/>
  <c r="BD363" i="23"/>
  <c r="BF363" i="23" s="1"/>
  <c r="BG363" i="23" s="1"/>
  <c r="BD361" i="23"/>
  <c r="BF361" i="23" s="1"/>
  <c r="BG361" i="23" s="1"/>
  <c r="BD372" i="23"/>
  <c r="BF372" i="23" s="1"/>
  <c r="BG372" i="23" s="1"/>
  <c r="AB387" i="23"/>
  <c r="AC387" i="23"/>
  <c r="AD413" i="23"/>
  <c r="AP421" i="23"/>
  <c r="AQ421" i="23"/>
  <c r="AP466" i="23"/>
  <c r="AR466" i="23" s="1"/>
  <c r="AQ466" i="23"/>
  <c r="AC474" i="23"/>
  <c r="AB474" i="23"/>
  <c r="AD474" i="23" s="1"/>
  <c r="BT16" i="23"/>
  <c r="BU16" i="23" s="1"/>
  <c r="BF17" i="23"/>
  <c r="BG17" i="23" s="1"/>
  <c r="BT18" i="23"/>
  <c r="BU18" i="23" s="1"/>
  <c r="BF19" i="23"/>
  <c r="BG19" i="23" s="1"/>
  <c r="BT20" i="23"/>
  <c r="BU20" i="23" s="1"/>
  <c r="BT22" i="23"/>
  <c r="BU22" i="23" s="1"/>
  <c r="BF23" i="23"/>
  <c r="BG23" i="23" s="1"/>
  <c r="BT24" i="23"/>
  <c r="BU24" i="23" s="1"/>
  <c r="BM33" i="23"/>
  <c r="BT40" i="23"/>
  <c r="BM62" i="23"/>
  <c r="BN62" i="23" s="1"/>
  <c r="CA65" i="23"/>
  <c r="CB65" i="23" s="1"/>
  <c r="BY92" i="23"/>
  <c r="AB121" i="23"/>
  <c r="AB123" i="23"/>
  <c r="BM123" i="23"/>
  <c r="BN123" i="23" s="1"/>
  <c r="AC124" i="23"/>
  <c r="AD124" i="23" s="1"/>
  <c r="CA130" i="23"/>
  <c r="CB130" i="23" s="1"/>
  <c r="BD153" i="23"/>
  <c r="BF153" i="23" s="1"/>
  <c r="BG153" i="23" s="1"/>
  <c r="BD154" i="23"/>
  <c r="BF154" i="23" s="1"/>
  <c r="BG154" i="23" s="1"/>
  <c r="BD158" i="23"/>
  <c r="BD159" i="23"/>
  <c r="BF159" i="23" s="1"/>
  <c r="BG159" i="23" s="1"/>
  <c r="CA157" i="23"/>
  <c r="CB157" i="23" s="1"/>
  <c r="AI176" i="23"/>
  <c r="AJ176" i="23"/>
  <c r="AI234" i="23"/>
  <c r="AJ234" i="23"/>
  <c r="AQ309" i="23"/>
  <c r="AP309" i="23"/>
  <c r="AX366" i="23"/>
  <c r="AW366" i="23"/>
  <c r="AJ372" i="23"/>
  <c r="AI372" i="23"/>
  <c r="AK372" i="23" s="1"/>
  <c r="AB397" i="23"/>
  <c r="AD397" i="23" s="1"/>
  <c r="AC397" i="23"/>
  <c r="AW415" i="23"/>
  <c r="AX415" i="23"/>
  <c r="AC603" i="23"/>
  <c r="AB603" i="23"/>
  <c r="AD603" i="23" s="1"/>
  <c r="AX610" i="23"/>
  <c r="AW610" i="23"/>
  <c r="AY610" i="23" s="1"/>
  <c r="AJ626" i="23"/>
  <c r="AK626" i="23" s="1"/>
  <c r="AI626" i="23"/>
  <c r="AY35" i="23"/>
  <c r="CA35" i="23"/>
  <c r="CB35" i="23" s="1"/>
  <c r="BT36" i="23"/>
  <c r="CA42" i="23"/>
  <c r="CB42" i="23" s="1"/>
  <c r="BT45" i="23"/>
  <c r="BU45" i="23" s="1"/>
  <c r="BT47" i="23"/>
  <c r="BM68" i="23"/>
  <c r="BN68" i="23" s="1"/>
  <c r="AC70" i="23"/>
  <c r="BM70" i="23"/>
  <c r="BN70" i="23" s="1"/>
  <c r="AI72" i="23"/>
  <c r="BM72" i="23"/>
  <c r="BN72" i="23" s="1"/>
  <c r="AQ74" i="23"/>
  <c r="AR74" i="23" s="1"/>
  <c r="AP75" i="23"/>
  <c r="AR75" i="23" s="1"/>
  <c r="AI88" i="23"/>
  <c r="AK88" i="23" s="1"/>
  <c r="AB89" i="23"/>
  <c r="AD89" i="23" s="1"/>
  <c r="AD101" i="23"/>
  <c r="AD119" i="23"/>
  <c r="CA146" i="23"/>
  <c r="CB146" i="23" s="1"/>
  <c r="BF147" i="23"/>
  <c r="BG147" i="23" s="1"/>
  <c r="CA148" i="23"/>
  <c r="CB148" i="23" s="1"/>
  <c r="AK154" i="23"/>
  <c r="BD156" i="23"/>
  <c r="BF156" i="23" s="1"/>
  <c r="BG156" i="23" s="1"/>
  <c r="AC173" i="23"/>
  <c r="BT174" i="23"/>
  <c r="AC203" i="23"/>
  <c r="AB203" i="23"/>
  <c r="AC319" i="23"/>
  <c r="AB319" i="23"/>
  <c r="BK322" i="23"/>
  <c r="BM322" i="23" s="1"/>
  <c r="BN322" i="23" s="1"/>
  <c r="BK319" i="23"/>
  <c r="BM319" i="23" s="1"/>
  <c r="BN319" i="23" s="1"/>
  <c r="BK316" i="23"/>
  <c r="BM316" i="23" s="1"/>
  <c r="BN316" i="23" s="1"/>
  <c r="BK315" i="23"/>
  <c r="BM315" i="23" s="1"/>
  <c r="BK314" i="23"/>
  <c r="BM314" i="23" s="1"/>
  <c r="AW446" i="23"/>
  <c r="AX446" i="23"/>
  <c r="AY446" i="23" s="1"/>
  <c r="AI574" i="23"/>
  <c r="AJ574" i="23"/>
  <c r="AD155" i="23"/>
  <c r="AC396" i="23"/>
  <c r="AB396" i="23"/>
  <c r="AX443" i="23"/>
  <c r="AW443" i="23"/>
  <c r="AB528" i="23"/>
  <c r="AC528" i="23"/>
  <c r="BF34" i="23"/>
  <c r="BG34" i="23" s="1"/>
  <c r="AW36" i="23"/>
  <c r="CA36" i="23"/>
  <c r="CB36" i="23" s="1"/>
  <c r="CA47" i="23"/>
  <c r="CB47" i="23" s="1"/>
  <c r="AY62" i="23"/>
  <c r="AI68" i="23"/>
  <c r="AK68" i="23" s="1"/>
  <c r="AQ72" i="23"/>
  <c r="AR72" i="23" s="1"/>
  <c r="AW74" i="23"/>
  <c r="AY74" i="23" s="1"/>
  <c r="BY75" i="23"/>
  <c r="CA75" i="23" s="1"/>
  <c r="CB75" i="23" s="1"/>
  <c r="AQ88" i="23"/>
  <c r="AW90" i="23"/>
  <c r="AY90" i="23" s="1"/>
  <c r="BY90" i="23"/>
  <c r="CA90" i="23" s="1"/>
  <c r="CB90" i="23" s="1"/>
  <c r="BY91" i="23"/>
  <c r="CA91" i="23" s="1"/>
  <c r="CB91" i="23" s="1"/>
  <c r="AB93" i="23"/>
  <c r="AD93" i="23" s="1"/>
  <c r="AI96" i="23"/>
  <c r="AK96" i="23" s="1"/>
  <c r="AI100" i="23"/>
  <c r="AI118" i="23"/>
  <c r="AK118" i="23" s="1"/>
  <c r="AP121" i="23"/>
  <c r="AR121" i="23" s="1"/>
  <c r="AQ122" i="23"/>
  <c r="BF129" i="23"/>
  <c r="BG129" i="23" s="1"/>
  <c r="AB131" i="23"/>
  <c r="AD131" i="23" s="1"/>
  <c r="CA128" i="23"/>
  <c r="CB128" i="23" s="1"/>
  <c r="BF146" i="23"/>
  <c r="BG146" i="23" s="1"/>
  <c r="BF150" i="23"/>
  <c r="BD151" i="23"/>
  <c r="BF151" i="23" s="1"/>
  <c r="BG151" i="23" s="1"/>
  <c r="AB157" i="23"/>
  <c r="BD236" i="23"/>
  <c r="BD231" i="23"/>
  <c r="BD230" i="23"/>
  <c r="BF230" i="23" s="1"/>
  <c r="BG230" i="23" s="1"/>
  <c r="BD229" i="23"/>
  <c r="BF229" i="23" s="1"/>
  <c r="BG229" i="23" s="1"/>
  <c r="BD228" i="23"/>
  <c r="BF228" i="23" s="1"/>
  <c r="BG228" i="23" s="1"/>
  <c r="BD227" i="23"/>
  <c r="BF227" i="23" s="1"/>
  <c r="BD226" i="23"/>
  <c r="BF226" i="23" s="1"/>
  <c r="BG226" i="23" s="1"/>
  <c r="BD238" i="23"/>
  <c r="BD232" i="23"/>
  <c r="AJ361" i="23"/>
  <c r="AI361" i="23"/>
  <c r="AK361" i="23" s="1"/>
  <c r="AC399" i="23"/>
  <c r="AB399" i="23"/>
  <c r="AW445" i="23"/>
  <c r="AX445" i="23"/>
  <c r="AY445" i="23" s="1"/>
  <c r="AJ453" i="23"/>
  <c r="AI453" i="23"/>
  <c r="AQ474" i="23"/>
  <c r="AP474" i="23"/>
  <c r="AR474" i="23" s="1"/>
  <c r="AI570" i="23"/>
  <c r="AJ570" i="23"/>
  <c r="AR47" i="23"/>
  <c r="BY73" i="23"/>
  <c r="CA73" i="23" s="1"/>
  <c r="CB73" i="23" s="1"/>
  <c r="BY87" i="23"/>
  <c r="AR97" i="23"/>
  <c r="AK116" i="23"/>
  <c r="CA124" i="23"/>
  <c r="CB124" i="23" s="1"/>
  <c r="AC146" i="23"/>
  <c r="AD146" i="23" s="1"/>
  <c r="AB147" i="23"/>
  <c r="AB149" i="23"/>
  <c r="AD149" i="23" s="1"/>
  <c r="AK150" i="23"/>
  <c r="AJ156" i="23"/>
  <c r="CA174" i="23"/>
  <c r="CB174" i="23" s="1"/>
  <c r="AB212" i="23"/>
  <c r="AD212" i="23" s="1"/>
  <c r="AC212" i="23"/>
  <c r="AC321" i="23"/>
  <c r="AB321" i="23"/>
  <c r="AD321" i="23" s="1"/>
  <c r="AX341" i="23"/>
  <c r="AW341" i="23"/>
  <c r="AI467" i="23"/>
  <c r="AJ467" i="23"/>
  <c r="AR479" i="23"/>
  <c r="AQ491" i="23"/>
  <c r="AP491" i="23"/>
  <c r="CA176" i="23"/>
  <c r="CB176" i="23" s="1"/>
  <c r="CA177" i="23"/>
  <c r="CB177" i="23" s="1"/>
  <c r="AQ181" i="23"/>
  <c r="AR181" i="23" s="1"/>
  <c r="AB228" i="23"/>
  <c r="AD228" i="23" s="1"/>
  <c r="AB230" i="23"/>
  <c r="AD230" i="23" s="1"/>
  <c r="BF231" i="23"/>
  <c r="BG231" i="23" s="1"/>
  <c r="AK235" i="23"/>
  <c r="AB236" i="23"/>
  <c r="BF236" i="23"/>
  <c r="BG236" i="23" s="1"/>
  <c r="AX238" i="23"/>
  <c r="BT239" i="23"/>
  <c r="BU239" i="23" s="1"/>
  <c r="BT261" i="23"/>
  <c r="BU261" i="23" s="1"/>
  <c r="BK310" i="23"/>
  <c r="BM310" i="23" s="1"/>
  <c r="BN310" i="23" s="1"/>
  <c r="AB312" i="23"/>
  <c r="AD312" i="23" s="1"/>
  <c r="BR363" i="23"/>
  <c r="BT363" i="23" s="1"/>
  <c r="BU363" i="23" s="1"/>
  <c r="BD394" i="23"/>
  <c r="BF394" i="23" s="1"/>
  <c r="BG394" i="23" s="1"/>
  <c r="BG415" i="23"/>
  <c r="AY467" i="23"/>
  <c r="AJ555" i="23"/>
  <c r="AI555" i="23"/>
  <c r="AK555" i="23" s="1"/>
  <c r="BK582" i="23"/>
  <c r="BM582" i="23" s="1"/>
  <c r="BN582" i="23" s="1"/>
  <c r="BK581" i="23"/>
  <c r="BM581" i="23" s="1"/>
  <c r="BN581" i="23" s="1"/>
  <c r="BK575" i="23"/>
  <c r="BM575" i="23" s="1"/>
  <c r="BK576" i="23"/>
  <c r="BK580" i="23"/>
  <c r="BM580" i="23" s="1"/>
  <c r="BN580" i="23" s="1"/>
  <c r="BK577" i="23"/>
  <c r="BM577" i="23" s="1"/>
  <c r="BN577" i="23" s="1"/>
  <c r="BK572" i="23"/>
  <c r="AQ806" i="23"/>
  <c r="AP806" i="23"/>
  <c r="AX186" i="23"/>
  <c r="AY186" i="23" s="1"/>
  <c r="AX203" i="23"/>
  <c r="BM204" i="23"/>
  <c r="BN204" i="23" s="1"/>
  <c r="AJ229" i="23"/>
  <c r="AK229" i="23" s="1"/>
  <c r="AI231" i="23"/>
  <c r="AK231" i="23" s="1"/>
  <c r="AB232" i="23"/>
  <c r="AD232" i="23" s="1"/>
  <c r="AX234" i="23"/>
  <c r="BR289" i="23"/>
  <c r="BT289" i="23" s="1"/>
  <c r="BM291" i="23"/>
  <c r="BN291" i="23" s="1"/>
  <c r="AI307" i="23"/>
  <c r="AK307" i="23" s="1"/>
  <c r="BU310" i="23"/>
  <c r="AB316" i="23"/>
  <c r="AD316" i="23" s="1"/>
  <c r="AP318" i="23"/>
  <c r="AR318" i="23" s="1"/>
  <c r="AW319" i="23"/>
  <c r="AY319" i="23" s="1"/>
  <c r="AW320" i="23"/>
  <c r="AY320" i="23" s="1"/>
  <c r="AI336" i="23"/>
  <c r="AI337" i="23"/>
  <c r="AK337" i="23" s="1"/>
  <c r="BN338" i="23"/>
  <c r="AB342" i="23"/>
  <c r="AD342" i="23" s="1"/>
  <c r="BG345" i="23"/>
  <c r="CB346" i="23"/>
  <c r="BR365" i="23"/>
  <c r="BT365" i="23" s="1"/>
  <c r="BU365" i="23" s="1"/>
  <c r="AP368" i="23"/>
  <c r="AR368" i="23" s="1"/>
  <c r="AJ374" i="23"/>
  <c r="BD391" i="23"/>
  <c r="AW398" i="23"/>
  <c r="AJ400" i="23"/>
  <c r="BN401" i="23"/>
  <c r="AP415" i="23"/>
  <c r="AR415" i="23" s="1"/>
  <c r="AC422" i="23"/>
  <c r="AQ445" i="23"/>
  <c r="AR445" i="23" s="1"/>
  <c r="BN446" i="23"/>
  <c r="BN447" i="23"/>
  <c r="AQ450" i="23"/>
  <c r="BF451" i="23"/>
  <c r="BG451" i="23" s="1"/>
  <c r="AB453" i="23"/>
  <c r="AD453" i="23" s="1"/>
  <c r="AJ454" i="23"/>
  <c r="AK454" i="23" s="1"/>
  <c r="AQ465" i="23"/>
  <c r="AR465" i="23" s="1"/>
  <c r="BF466" i="23"/>
  <c r="BG466" i="23" s="1"/>
  <c r="AX467" i="23"/>
  <c r="AW469" i="23"/>
  <c r="AY469" i="23" s="1"/>
  <c r="BU469" i="23"/>
  <c r="AP470" i="23"/>
  <c r="AR470" i="23" s="1"/>
  <c r="AQ472" i="23"/>
  <c r="AR472" i="23" s="1"/>
  <c r="BN472" i="23"/>
  <c r="AB473" i="23"/>
  <c r="AY473" i="23"/>
  <c r="AP476" i="23"/>
  <c r="AP477" i="23"/>
  <c r="AW478" i="23"/>
  <c r="AY478" i="23" s="1"/>
  <c r="BN479" i="23"/>
  <c r="AB492" i="23"/>
  <c r="AD492" i="23" s="1"/>
  <c r="BG492" i="23"/>
  <c r="AB495" i="23"/>
  <c r="BN505" i="23"/>
  <c r="CB524" i="23"/>
  <c r="BD547" i="23"/>
  <c r="BF547" i="23" s="1"/>
  <c r="BG547" i="23" s="1"/>
  <c r="AC581" i="23"/>
  <c r="AB581" i="23"/>
  <c r="BT179" i="23"/>
  <c r="CA180" i="23"/>
  <c r="AC183" i="23"/>
  <c r="AD183" i="23" s="1"/>
  <c r="BF200" i="23"/>
  <c r="BG200" i="23" s="1"/>
  <c r="AC202" i="23"/>
  <c r="AD202" i="23" s="1"/>
  <c r="BF204" i="23"/>
  <c r="BG204" i="23" s="1"/>
  <c r="AJ209" i="23"/>
  <c r="AK209" i="23" s="1"/>
  <c r="BF211" i="23"/>
  <c r="BG211" i="23" s="1"/>
  <c r="BT210" i="23"/>
  <c r="AP226" i="23"/>
  <c r="AR226" i="23" s="1"/>
  <c r="BF232" i="23"/>
  <c r="AC234" i="23"/>
  <c r="AD234" i="23" s="1"/>
  <c r="BF253" i="23"/>
  <c r="BG253" i="23" s="1"/>
  <c r="BT255" i="23"/>
  <c r="BU255" i="23" s="1"/>
  <c r="BT263" i="23"/>
  <c r="BU263" i="23" s="1"/>
  <c r="BF290" i="23"/>
  <c r="BG290" i="23" s="1"/>
  <c r="AI309" i="23"/>
  <c r="AK309" i="23" s="1"/>
  <c r="BK311" i="23"/>
  <c r="BM311" i="23" s="1"/>
  <c r="BN311" i="23" s="1"/>
  <c r="AW311" i="23"/>
  <c r="AY311" i="23" s="1"/>
  <c r="BF321" i="23"/>
  <c r="BG321" i="23" s="1"/>
  <c r="BT340" i="23"/>
  <c r="BU340" i="23" s="1"/>
  <c r="AP341" i="23"/>
  <c r="AR341" i="23" s="1"/>
  <c r="AB343" i="23"/>
  <c r="AD343" i="23" s="1"/>
  <c r="AB348" i="23"/>
  <c r="AD348" i="23" s="1"/>
  <c r="BR367" i="23"/>
  <c r="BT367" i="23" s="1"/>
  <c r="BU367" i="23" s="1"/>
  <c r="BR368" i="23"/>
  <c r="BT368" i="23" s="1"/>
  <c r="BU368" i="23" s="1"/>
  <c r="AI371" i="23"/>
  <c r="AK371" i="23" s="1"/>
  <c r="BM371" i="23"/>
  <c r="BN371" i="23" s="1"/>
  <c r="AB372" i="23"/>
  <c r="AD372" i="23" s="1"/>
  <c r="AW375" i="23"/>
  <c r="AY375" i="23" s="1"/>
  <c r="AB388" i="23"/>
  <c r="AD388" i="23" s="1"/>
  <c r="AI393" i="23"/>
  <c r="AK393" i="23" s="1"/>
  <c r="AC395" i="23"/>
  <c r="AD395" i="23" s="1"/>
  <c r="BD395" i="23"/>
  <c r="BD396" i="23"/>
  <c r="BF396" i="23" s="1"/>
  <c r="BG396" i="23" s="1"/>
  <c r="AX413" i="23"/>
  <c r="AI414" i="23"/>
  <c r="AK414" i="23" s="1"/>
  <c r="AI416" i="23"/>
  <c r="AK416" i="23" s="1"/>
  <c r="BF423" i="23"/>
  <c r="BG423" i="23" s="1"/>
  <c r="BF425" i="23"/>
  <c r="BG425" i="23" s="1"/>
  <c r="AX427" i="23"/>
  <c r="BR427" i="23"/>
  <c r="AW442" i="23"/>
  <c r="AQ443" i="23"/>
  <c r="AR443" i="23" s="1"/>
  <c r="AP446" i="23"/>
  <c r="AR446" i="23" s="1"/>
  <c r="AI447" i="23"/>
  <c r="AK447" i="23" s="1"/>
  <c r="AJ448" i="23"/>
  <c r="AK448" i="23" s="1"/>
  <c r="AK449" i="23"/>
  <c r="AI452" i="23"/>
  <c r="AK452" i="23" s="1"/>
  <c r="AJ466" i="23"/>
  <c r="AK466" i="23" s="1"/>
  <c r="AC467" i="23"/>
  <c r="AD467" i="23" s="1"/>
  <c r="BT467" i="23"/>
  <c r="BU467" i="23" s="1"/>
  <c r="BM491" i="23"/>
  <c r="BN491" i="23" s="1"/>
  <c r="AB500" i="23"/>
  <c r="AD500" i="23" s="1"/>
  <c r="CA523" i="23"/>
  <c r="CB523" i="23" s="1"/>
  <c r="BN525" i="23"/>
  <c r="AQ530" i="23"/>
  <c r="AR530" i="23" s="1"/>
  <c r="AC572" i="23"/>
  <c r="AD572" i="23" s="1"/>
  <c r="AQ598" i="23"/>
  <c r="AP598" i="23"/>
  <c r="AR598" i="23" s="1"/>
  <c r="AK604" i="23"/>
  <c r="AK606" i="23"/>
  <c r="AK632" i="23"/>
  <c r="AC762" i="23"/>
  <c r="AB762" i="23"/>
  <c r="AP915" i="23"/>
  <c r="AR915" i="23" s="1"/>
  <c r="AQ915" i="23"/>
  <c r="AB921" i="23"/>
  <c r="AC921" i="23"/>
  <c r="AD921" i="23" s="1"/>
  <c r="BU182" i="23"/>
  <c r="CA185" i="23"/>
  <c r="CB185" i="23" s="1"/>
  <c r="BU231" i="23"/>
  <c r="BN240" i="23"/>
  <c r="BT254" i="23"/>
  <c r="BU254" i="23" s="1"/>
  <c r="BR281" i="23"/>
  <c r="BK312" i="23"/>
  <c r="BM312" i="23" s="1"/>
  <c r="BT342" i="23"/>
  <c r="BU342" i="23" s="1"/>
  <c r="BM361" i="23"/>
  <c r="BN361" i="23" s="1"/>
  <c r="BR366" i="23"/>
  <c r="BR369" i="23"/>
  <c r="BT369" i="23" s="1"/>
  <c r="BU369" i="23" s="1"/>
  <c r="BR370" i="23"/>
  <c r="BT370" i="23" s="1"/>
  <c r="BU370" i="23" s="1"/>
  <c r="BD389" i="23"/>
  <c r="BF389" i="23" s="1"/>
  <c r="BG389" i="23" s="1"/>
  <c r="BD399" i="23"/>
  <c r="BD402" i="23"/>
  <c r="BF402" i="23" s="1"/>
  <c r="BG402" i="23" s="1"/>
  <c r="AK413" i="23"/>
  <c r="BT415" i="23"/>
  <c r="BT421" i="23"/>
  <c r="BU421" i="23" s="1"/>
  <c r="AK424" i="23"/>
  <c r="BK426" i="23"/>
  <c r="BM426" i="23" s="1"/>
  <c r="BN426" i="23" s="1"/>
  <c r="BF427" i="23"/>
  <c r="BG427" i="23" s="1"/>
  <c r="BF442" i="23"/>
  <c r="BG442" i="23" s="1"/>
  <c r="AD445" i="23"/>
  <c r="AY448" i="23"/>
  <c r="BF470" i="23"/>
  <c r="BG470" i="23" s="1"/>
  <c r="BT472" i="23"/>
  <c r="BU472" i="23" s="1"/>
  <c r="BM480" i="23"/>
  <c r="BN480" i="23" s="1"/>
  <c r="BT466" i="23"/>
  <c r="BU466" i="23" s="1"/>
  <c r="AR494" i="23"/>
  <c r="AB524" i="23"/>
  <c r="AC524" i="23"/>
  <c r="AB547" i="23"/>
  <c r="AC547" i="23"/>
  <c r="AJ571" i="23"/>
  <c r="AI571" i="23"/>
  <c r="AB580" i="23"/>
  <c r="AC580" i="23"/>
  <c r="AQ177" i="23"/>
  <c r="AR177" i="23" s="1"/>
  <c r="CA179" i="23"/>
  <c r="AC181" i="23"/>
  <c r="AD181" i="23" s="1"/>
  <c r="AX184" i="23"/>
  <c r="AY184" i="23" s="1"/>
  <c r="AC187" i="23"/>
  <c r="AD187" i="23" s="1"/>
  <c r="BM178" i="23"/>
  <c r="BN178" i="23" s="1"/>
  <c r="AQ202" i="23"/>
  <c r="AR202" i="23" s="1"/>
  <c r="AJ205" i="23"/>
  <c r="AK205" i="23" s="1"/>
  <c r="AI206" i="23"/>
  <c r="AK206" i="23" s="1"/>
  <c r="AJ207" i="23"/>
  <c r="AK207" i="23" s="1"/>
  <c r="AW231" i="23"/>
  <c r="AP232" i="23"/>
  <c r="AR232" i="23" s="1"/>
  <c r="AY236" i="23"/>
  <c r="AR237" i="23"/>
  <c r="BK308" i="23"/>
  <c r="BM308" i="23" s="1"/>
  <c r="BK309" i="23"/>
  <c r="BM309" i="23" s="1"/>
  <c r="BN309" i="23" s="1"/>
  <c r="BT312" i="23"/>
  <c r="BU312" i="23" s="1"/>
  <c r="AD417" i="23"/>
  <c r="AR444" i="23"/>
  <c r="AY466" i="23"/>
  <c r="AR471" i="23"/>
  <c r="AR473" i="23"/>
  <c r="AB556" i="23"/>
  <c r="AC556" i="23"/>
  <c r="BD557" i="23"/>
  <c r="BD554" i="23"/>
  <c r="BF554" i="23" s="1"/>
  <c r="BG554" i="23" s="1"/>
  <c r="BD553" i="23"/>
  <c r="BF553" i="23" s="1"/>
  <c r="BG553" i="23" s="1"/>
  <c r="BD544" i="23"/>
  <c r="BF544" i="23" s="1"/>
  <c r="BG544" i="23" s="1"/>
  <c r="BD550" i="23"/>
  <c r="BF550" i="23" s="1"/>
  <c r="BG550" i="23" s="1"/>
  <c r="BD551" i="23"/>
  <c r="AW860" i="23"/>
  <c r="AX860" i="23"/>
  <c r="BF179" i="23"/>
  <c r="BG179" i="23" s="1"/>
  <c r="BT181" i="23"/>
  <c r="BU181" i="23" s="1"/>
  <c r="AQ204" i="23"/>
  <c r="AR204" i="23" s="1"/>
  <c r="AB226" i="23"/>
  <c r="AD226" i="23" s="1"/>
  <c r="AQ238" i="23"/>
  <c r="AR238" i="23" s="1"/>
  <c r="BF292" i="23"/>
  <c r="AI310" i="23"/>
  <c r="AK310" i="23" s="1"/>
  <c r="BY312" i="23"/>
  <c r="CA312" i="23" s="1"/>
  <c r="CB312" i="23" s="1"/>
  <c r="BG312" i="23"/>
  <c r="BU314" i="23"/>
  <c r="AW316" i="23"/>
  <c r="AY316" i="23" s="1"/>
  <c r="AI321" i="23"/>
  <c r="AK321" i="23" s="1"/>
  <c r="BF337" i="23"/>
  <c r="BG337" i="23" s="1"/>
  <c r="CB339" i="23"/>
  <c r="CA341" i="23"/>
  <c r="CB341" i="23" s="1"/>
  <c r="BR345" i="23"/>
  <c r="BT345" i="23" s="1"/>
  <c r="BU345" i="23" s="1"/>
  <c r="AI362" i="23"/>
  <c r="AK362" i="23" s="1"/>
  <c r="BT372" i="23"/>
  <c r="BU372" i="23" s="1"/>
  <c r="AI387" i="23"/>
  <c r="AB390" i="23"/>
  <c r="AD390" i="23" s="1"/>
  <c r="AQ395" i="23"/>
  <c r="AR395" i="23" s="1"/>
  <c r="AI397" i="23"/>
  <c r="AK397" i="23" s="1"/>
  <c r="BN397" i="23"/>
  <c r="AI398" i="23"/>
  <c r="AB400" i="23"/>
  <c r="AD400" i="23" s="1"/>
  <c r="BD400" i="23"/>
  <c r="BF400" i="23" s="1"/>
  <c r="BG400" i="23" s="1"/>
  <c r="AW414" i="23"/>
  <c r="AY414" i="23" s="1"/>
  <c r="AW416" i="23"/>
  <c r="AY416" i="23" s="1"/>
  <c r="AX419" i="23"/>
  <c r="AX420" i="23"/>
  <c r="AQ422" i="23"/>
  <c r="AR422" i="23" s="1"/>
  <c r="BR424" i="23"/>
  <c r="BT424" i="23" s="1"/>
  <c r="BU424" i="23" s="1"/>
  <c r="AI440" i="23"/>
  <c r="AK440" i="23" s="1"/>
  <c r="AC442" i="23"/>
  <c r="AD442" i="23" s="1"/>
  <c r="AI450" i="23"/>
  <c r="AK450" i="23" s="1"/>
  <c r="AX451" i="23"/>
  <c r="AY451" i="23" s="1"/>
  <c r="BG454" i="23"/>
  <c r="AI465" i="23"/>
  <c r="AX466" i="23"/>
  <c r="AQ467" i="23"/>
  <c r="AR467" i="23" s="1"/>
  <c r="AQ468" i="23"/>
  <c r="AR468" i="23" s="1"/>
  <c r="AI469" i="23"/>
  <c r="AK469" i="23" s="1"/>
  <c r="AB470" i="23"/>
  <c r="AD470" i="23" s="1"/>
  <c r="BN471" i="23"/>
  <c r="AI476" i="23"/>
  <c r="AK476" i="23" s="1"/>
  <c r="AB477" i="23"/>
  <c r="AD477" i="23" s="1"/>
  <c r="AB479" i="23"/>
  <c r="AD479" i="23" s="1"/>
  <c r="AB491" i="23"/>
  <c r="AC491" i="23"/>
  <c r="AD491" i="23" s="1"/>
  <c r="AJ496" i="23"/>
  <c r="AK496" i="23" s="1"/>
  <c r="BR499" i="23"/>
  <c r="BT499" i="23" s="1"/>
  <c r="BR496" i="23"/>
  <c r="BT496" i="23" s="1"/>
  <c r="BU496" i="23" s="1"/>
  <c r="BR501" i="23"/>
  <c r="BT501" i="23" s="1"/>
  <c r="BU501" i="23" s="1"/>
  <c r="BR498" i="23"/>
  <c r="BT498" i="23" s="1"/>
  <c r="BU498" i="23" s="1"/>
  <c r="BR494" i="23"/>
  <c r="BT494" i="23" s="1"/>
  <c r="BR491" i="23"/>
  <c r="BT491" i="23" s="1"/>
  <c r="BU491" i="23" s="1"/>
  <c r="CA520" i="23"/>
  <c r="CB520" i="23" s="1"/>
  <c r="BN522" i="23"/>
  <c r="BY532" i="23"/>
  <c r="CA532" i="23" s="1"/>
  <c r="BY525" i="23"/>
  <c r="CA525" i="23" s="1"/>
  <c r="BY528" i="23"/>
  <c r="CA528" i="23" s="1"/>
  <c r="CB528" i="23" s="1"/>
  <c r="BY527" i="23"/>
  <c r="CA527" i="23" s="1"/>
  <c r="BY530" i="23"/>
  <c r="CA530" i="23" s="1"/>
  <c r="BY529" i="23"/>
  <c r="CA529" i="23" s="1"/>
  <c r="CB529" i="23" s="1"/>
  <c r="BY526" i="23"/>
  <c r="CA526" i="23" s="1"/>
  <c r="CB526" i="23" s="1"/>
  <c r="BK558" i="23"/>
  <c r="BM558" i="23" s="1"/>
  <c r="BN558" i="23" s="1"/>
  <c r="BK550" i="23"/>
  <c r="BK551" i="23"/>
  <c r="BK545" i="23"/>
  <c r="BK556" i="23"/>
  <c r="BK547" i="23"/>
  <c r="BK546" i="23"/>
  <c r="BM546" i="23" s="1"/>
  <c r="BN546" i="23" s="1"/>
  <c r="BK557" i="23"/>
  <c r="BM557" i="23" s="1"/>
  <c r="BN557" i="23" s="1"/>
  <c r="BK548" i="23"/>
  <c r="BM548" i="23" s="1"/>
  <c r="BN548" i="23" s="1"/>
  <c r="AB579" i="23"/>
  <c r="AD579" i="23" s="1"/>
  <c r="AC579" i="23"/>
  <c r="AX599" i="23"/>
  <c r="AW599" i="23"/>
  <c r="BD660" i="23"/>
  <c r="BF660" i="23" s="1"/>
  <c r="BG660" i="23" s="1"/>
  <c r="BD657" i="23"/>
  <c r="BF657" i="23" s="1"/>
  <c r="BG657" i="23" s="1"/>
  <c r="BD661" i="23"/>
  <c r="BF661" i="23" s="1"/>
  <c r="BG661" i="23" s="1"/>
  <c r="BD648" i="23"/>
  <c r="BD654" i="23"/>
  <c r="BF654" i="23" s="1"/>
  <c r="BG654" i="23" s="1"/>
  <c r="BD652" i="23"/>
  <c r="BF652" i="23" s="1"/>
  <c r="BG652" i="23" s="1"/>
  <c r="BD649" i="23"/>
  <c r="BD647" i="23"/>
  <c r="BF647" i="23" s="1"/>
  <c r="BD656" i="23"/>
  <c r="BF656" i="23" s="1"/>
  <c r="BD653" i="23"/>
  <c r="BF653" i="23" s="1"/>
  <c r="BG653" i="23" s="1"/>
  <c r="BD651" i="23"/>
  <c r="BF651" i="23" s="1"/>
  <c r="BG651" i="23" s="1"/>
  <c r="BD650" i="23"/>
  <c r="BF650" i="23" s="1"/>
  <c r="BG650" i="23" s="1"/>
  <c r="BD659" i="23"/>
  <c r="AX176" i="23"/>
  <c r="AP203" i="23"/>
  <c r="BT204" i="23"/>
  <c r="AP207" i="23"/>
  <c r="AR207" i="23" s="1"/>
  <c r="AP211" i="23"/>
  <c r="AR211" i="23" s="1"/>
  <c r="BR283" i="23"/>
  <c r="BT283" i="23" s="1"/>
  <c r="BU283" i="23" s="1"/>
  <c r="AB307" i="23"/>
  <c r="AD307" i="23" s="1"/>
  <c r="BK313" i="23"/>
  <c r="BM313" i="23" s="1"/>
  <c r="AW313" i="23"/>
  <c r="AY313" i="23" s="1"/>
  <c r="BF314" i="23"/>
  <c r="BG314" i="23" s="1"/>
  <c r="AI318" i="23"/>
  <c r="AK318" i="23" s="1"/>
  <c r="AP319" i="23"/>
  <c r="CA338" i="23"/>
  <c r="CB338" i="23" s="1"/>
  <c r="BF342" i="23"/>
  <c r="BG342" i="23" s="1"/>
  <c r="CA347" i="23"/>
  <c r="CB347" i="23" s="1"/>
  <c r="BR361" i="23"/>
  <c r="BT361" i="23" s="1"/>
  <c r="BU361" i="23" s="1"/>
  <c r="AB364" i="23"/>
  <c r="AD364" i="23" s="1"/>
  <c r="BR376" i="23"/>
  <c r="BD387" i="23"/>
  <c r="BF387" i="23" s="1"/>
  <c r="BG387" i="23" s="1"/>
  <c r="BM399" i="23"/>
  <c r="AR413" i="23"/>
  <c r="BF421" i="23"/>
  <c r="BG421" i="23" s="1"/>
  <c r="AY422" i="23"/>
  <c r="AQ423" i="23"/>
  <c r="BR423" i="23"/>
  <c r="BT423" i="23" s="1"/>
  <c r="BU423" i="23" s="1"/>
  <c r="BR425" i="23"/>
  <c r="BG428" i="23"/>
  <c r="BM441" i="23"/>
  <c r="BN441" i="23" s="1"/>
  <c r="AK443" i="23"/>
  <c r="AJ445" i="23"/>
  <c r="AK445" i="23" s="1"/>
  <c r="BF445" i="23"/>
  <c r="BG445" i="23" s="1"/>
  <c r="BF448" i="23"/>
  <c r="BG448" i="23" s="1"/>
  <c r="AW449" i="23"/>
  <c r="AY449" i="23" s="1"/>
  <c r="AC454" i="23"/>
  <c r="AD454" i="23" s="1"/>
  <c r="BM451" i="23"/>
  <c r="BN451" i="23" s="1"/>
  <c r="AD466" i="23"/>
  <c r="AY468" i="23"/>
  <c r="BR473" i="23"/>
  <c r="BT473" i="23" s="1"/>
  <c r="BU473" i="23" s="1"/>
  <c r="BM476" i="23"/>
  <c r="BN476" i="23" s="1"/>
  <c r="AW480" i="23"/>
  <c r="AY480" i="23" s="1"/>
  <c r="BR492" i="23"/>
  <c r="BT492" i="23" s="1"/>
  <c r="BU492" i="23" s="1"/>
  <c r="AX497" i="23"/>
  <c r="AY497" i="23" s="1"/>
  <c r="BR497" i="23"/>
  <c r="AX498" i="23"/>
  <c r="AW498" i="23"/>
  <c r="AY498" i="23" s="1"/>
  <c r="BY499" i="23"/>
  <c r="CA499" i="23" s="1"/>
  <c r="CB499" i="23" s="1"/>
  <c r="BY496" i="23"/>
  <c r="CA496" i="23" s="1"/>
  <c r="CB496" i="23" s="1"/>
  <c r="BY494" i="23"/>
  <c r="BY491" i="23"/>
  <c r="CA491" i="23" s="1"/>
  <c r="CB491" i="23" s="1"/>
  <c r="BY495" i="23"/>
  <c r="CA495" i="23" s="1"/>
  <c r="CB495" i="23" s="1"/>
  <c r="BY492" i="23"/>
  <c r="CA492" i="23" s="1"/>
  <c r="BY517" i="23"/>
  <c r="CA517" i="23" s="1"/>
  <c r="CB517" i="23" s="1"/>
  <c r="AI527" i="23"/>
  <c r="AJ527" i="23"/>
  <c r="BT532" i="23"/>
  <c r="BU532" i="23" s="1"/>
  <c r="BD548" i="23"/>
  <c r="AC555" i="23"/>
  <c r="BT547" i="23"/>
  <c r="AX573" i="23"/>
  <c r="AW573" i="23"/>
  <c r="AY573" i="23" s="1"/>
  <c r="AC578" i="23"/>
  <c r="AB578" i="23"/>
  <c r="AI579" i="23"/>
  <c r="AJ579" i="23"/>
  <c r="AD599" i="23"/>
  <c r="AQ631" i="23"/>
  <c r="AP631" i="23"/>
  <c r="AY494" i="23"/>
  <c r="BG500" i="23"/>
  <c r="BN520" i="23"/>
  <c r="BU549" i="23"/>
  <c r="BN606" i="23"/>
  <c r="AC659" i="23"/>
  <c r="AB659" i="23"/>
  <c r="BK662" i="23"/>
  <c r="BM662" i="23" s="1"/>
  <c r="BK648" i="23"/>
  <c r="BM648" i="23" s="1"/>
  <c r="BN648" i="23" s="1"/>
  <c r="BK654" i="23"/>
  <c r="BM654" i="23" s="1"/>
  <c r="BN654" i="23" s="1"/>
  <c r="BK652" i="23"/>
  <c r="BM652" i="23" s="1"/>
  <c r="BN652" i="23" s="1"/>
  <c r="BK649" i="23"/>
  <c r="BK653" i="23"/>
  <c r="BM653" i="23" s="1"/>
  <c r="BN653" i="23" s="1"/>
  <c r="BK655" i="23"/>
  <c r="BM655" i="23" s="1"/>
  <c r="BN655" i="23" s="1"/>
  <c r="BY751" i="23"/>
  <c r="CA751" i="23" s="1"/>
  <c r="CB751" i="23" s="1"/>
  <c r="BU813" i="23"/>
  <c r="AC833" i="23"/>
  <c r="AD833" i="23" s="1"/>
  <c r="AB833" i="23"/>
  <c r="BG842" i="23"/>
  <c r="BG856" i="23"/>
  <c r="K18" i="26"/>
  <c r="M18" i="26" s="1"/>
  <c r="J18" i="26"/>
  <c r="L18" i="26" s="1"/>
  <c r="N18" i="26" s="1"/>
  <c r="J35" i="26"/>
  <c r="L35" i="26" s="1"/>
  <c r="K35" i="26"/>
  <c r="M35" i="26" s="1"/>
  <c r="K39" i="26"/>
  <c r="M39" i="26" s="1"/>
  <c r="J39" i="26"/>
  <c r="BN478" i="23"/>
  <c r="AW479" i="23"/>
  <c r="AY479" i="23" s="1"/>
  <c r="AI480" i="23"/>
  <c r="AK480" i="23" s="1"/>
  <c r="AX491" i="23"/>
  <c r="AY491" i="23" s="1"/>
  <c r="AJ492" i="23"/>
  <c r="AK492" i="23" s="1"/>
  <c r="AI493" i="23"/>
  <c r="AK493" i="23" s="1"/>
  <c r="AW493" i="23"/>
  <c r="AY493" i="23" s="1"/>
  <c r="BM493" i="23"/>
  <c r="BN493" i="23" s="1"/>
  <c r="AX494" i="23"/>
  <c r="AI495" i="23"/>
  <c r="AK495" i="23" s="1"/>
  <c r="AQ496" i="23"/>
  <c r="AR496" i="23" s="1"/>
  <c r="AI497" i="23"/>
  <c r="AK497" i="23" s="1"/>
  <c r="AJ517" i="23"/>
  <c r="BM517" i="23"/>
  <c r="BN517" i="23" s="1"/>
  <c r="AJ523" i="23"/>
  <c r="AQ528" i="23"/>
  <c r="AQ543" i="23"/>
  <c r="BR553" i="23"/>
  <c r="BT553" i="23" s="1"/>
  <c r="BU553" i="23" s="1"/>
  <c r="AX554" i="23"/>
  <c r="AY554" i="23" s="1"/>
  <c r="AI558" i="23"/>
  <c r="AK558" i="23" s="1"/>
  <c r="AP569" i="23"/>
  <c r="AR574" i="23"/>
  <c r="AW578" i="23"/>
  <c r="AY578" i="23" s="1"/>
  <c r="AR579" i="23"/>
  <c r="AW581" i="23"/>
  <c r="AY581" i="23" s="1"/>
  <c r="AQ582" i="23"/>
  <c r="AR582" i="23" s="1"/>
  <c r="BF595" i="23"/>
  <c r="BG595" i="23" s="1"/>
  <c r="AQ596" i="23"/>
  <c r="AR596" i="23" s="1"/>
  <c r="BR598" i="23"/>
  <c r="BF600" i="23"/>
  <c r="BG600" i="23" s="1"/>
  <c r="BY600" i="23"/>
  <c r="CA600" i="23" s="1"/>
  <c r="CB600" i="23" s="1"/>
  <c r="AP602" i="23"/>
  <c r="BY603" i="23"/>
  <c r="AP604" i="23"/>
  <c r="AR604" i="23" s="1"/>
  <c r="AB608" i="23"/>
  <c r="AD608" i="23" s="1"/>
  <c r="AI622" i="23"/>
  <c r="AK622" i="23" s="1"/>
  <c r="BF622" i="23"/>
  <c r="BG622" i="23" s="1"/>
  <c r="AI624" i="23"/>
  <c r="AK624" i="23" s="1"/>
  <c r="AP625" i="23"/>
  <c r="AW628" i="23"/>
  <c r="AY628" i="23" s="1"/>
  <c r="AQ629" i="23"/>
  <c r="AR629" i="23" s="1"/>
  <c r="AX630" i="23"/>
  <c r="AY630" i="23" s="1"/>
  <c r="CA633" i="23"/>
  <c r="CB633" i="23" s="1"/>
  <c r="BD634" i="23"/>
  <c r="BF634" i="23" s="1"/>
  <c r="BG634" i="23" s="1"/>
  <c r="BD635" i="23"/>
  <c r="AB658" i="23"/>
  <c r="AD658" i="23" s="1"/>
  <c r="BN662" i="23"/>
  <c r="BT702" i="23"/>
  <c r="BU702" i="23" s="1"/>
  <c r="BD803" i="23"/>
  <c r="BF803" i="23" s="1"/>
  <c r="BG803" i="23" s="1"/>
  <c r="AX805" i="23"/>
  <c r="AW805" i="23"/>
  <c r="AY805" i="23" s="1"/>
  <c r="BY844" i="23"/>
  <c r="CA844" i="23" s="1"/>
  <c r="CB844" i="23" s="1"/>
  <c r="BY836" i="23"/>
  <c r="CA836" i="23" s="1"/>
  <c r="CB836" i="23" s="1"/>
  <c r="BY841" i="23"/>
  <c r="CA841" i="23" s="1"/>
  <c r="CB841" i="23" s="1"/>
  <c r="BY840" i="23"/>
  <c r="CA840" i="23" s="1"/>
  <c r="CB840" i="23" s="1"/>
  <c r="BY837" i="23"/>
  <c r="CA837" i="23" s="1"/>
  <c r="BY843" i="23"/>
  <c r="CA843" i="23" s="1"/>
  <c r="CB843" i="23" s="1"/>
  <c r="BY831" i="23"/>
  <c r="CA831" i="23" s="1"/>
  <c r="CB831" i="23" s="1"/>
  <c r="BY839" i="23"/>
  <c r="CA839" i="23" s="1"/>
  <c r="CB839" i="23" s="1"/>
  <c r="CA855" i="23"/>
  <c r="CB855" i="23" s="1"/>
  <c r="AJ888" i="23"/>
  <c r="AI888" i="23"/>
  <c r="AK888" i="23" s="1"/>
  <c r="BF896" i="23"/>
  <c r="BG896" i="23" s="1"/>
  <c r="BY907" i="23"/>
  <c r="BM920" i="23"/>
  <c r="AQ505" i="23"/>
  <c r="AR505" i="23" s="1"/>
  <c r="BD569" i="23"/>
  <c r="BR571" i="23"/>
  <c r="BT571" i="23" s="1"/>
  <c r="AK573" i="23"/>
  <c r="BY595" i="23"/>
  <c r="CA595" i="23" s="1"/>
  <c r="CB595" i="23" s="1"/>
  <c r="AY596" i="23"/>
  <c r="BY597" i="23"/>
  <c r="CA597" i="23" s="1"/>
  <c r="CB597" i="23" s="1"/>
  <c r="AK599" i="23"/>
  <c r="BF601" i="23"/>
  <c r="BG601" i="23" s="1"/>
  <c r="BY601" i="23"/>
  <c r="BM604" i="23"/>
  <c r="BN604" i="23" s="1"/>
  <c r="BF605" i="23"/>
  <c r="BG605" i="23" s="1"/>
  <c r="BY605" i="23"/>
  <c r="BY608" i="23"/>
  <c r="CA608" i="23" s="1"/>
  <c r="CB608" i="23" s="1"/>
  <c r="BD633" i="23"/>
  <c r="BF633" i="23" s="1"/>
  <c r="BG633" i="23" s="1"/>
  <c r="BK651" i="23"/>
  <c r="BM651" i="23" s="1"/>
  <c r="AJ681" i="23"/>
  <c r="AK681" i="23" s="1"/>
  <c r="AI681" i="23"/>
  <c r="AB728" i="23"/>
  <c r="AC728" i="23"/>
  <c r="AD728" i="23" s="1"/>
  <c r="BT809" i="23"/>
  <c r="BU809" i="23" s="1"/>
  <c r="AQ832" i="23"/>
  <c r="AR832" i="23" s="1"/>
  <c r="AP832" i="23"/>
  <c r="AJ838" i="23"/>
  <c r="AI838" i="23"/>
  <c r="AK838" i="23" s="1"/>
  <c r="AJ842" i="23"/>
  <c r="AI842" i="23"/>
  <c r="AW886" i="23"/>
  <c r="AX886" i="23"/>
  <c r="BM892" i="23"/>
  <c r="BN892" i="23" s="1"/>
  <c r="AD893" i="23"/>
  <c r="AI912" i="23"/>
  <c r="AJ912" i="23"/>
  <c r="AK912" i="23" s="1"/>
  <c r="K33" i="26"/>
  <c r="J33" i="26"/>
  <c r="K51" i="26"/>
  <c r="M51" i="26" s="1"/>
  <c r="J51" i="26"/>
  <c r="AC494" i="23"/>
  <c r="AD494" i="23" s="1"/>
  <c r="AP497" i="23"/>
  <c r="AR497" i="23" s="1"/>
  <c r="AC498" i="23"/>
  <c r="AD498" i="23" s="1"/>
  <c r="AI500" i="23"/>
  <c r="AK500" i="23" s="1"/>
  <c r="BR555" i="23"/>
  <c r="BT555" i="23" s="1"/>
  <c r="BR557" i="23"/>
  <c r="BT557" i="23" s="1"/>
  <c r="BK569" i="23"/>
  <c r="BM569" i="23" s="1"/>
  <c r="BN569" i="23" s="1"/>
  <c r="BD573" i="23"/>
  <c r="BR579" i="23"/>
  <c r="BT579" i="23" s="1"/>
  <c r="AK581" i="23"/>
  <c r="BY599" i="23"/>
  <c r="CA605" i="23"/>
  <c r="CB605" i="23" s="1"/>
  <c r="AY606" i="23"/>
  <c r="BD630" i="23"/>
  <c r="BF630" i="23" s="1"/>
  <c r="BG630" i="23" s="1"/>
  <c r="AC648" i="23"/>
  <c r="AB648" i="23"/>
  <c r="AJ662" i="23"/>
  <c r="AI662" i="23"/>
  <c r="AP699" i="23"/>
  <c r="AR699" i="23" s="1"/>
  <c r="CA754" i="23"/>
  <c r="CB754" i="23" s="1"/>
  <c r="AJ761" i="23"/>
  <c r="AI761" i="23"/>
  <c r="AK761" i="23" s="1"/>
  <c r="AJ765" i="23"/>
  <c r="AI765" i="23"/>
  <c r="BN841" i="23"/>
  <c r="AC895" i="23"/>
  <c r="AB895" i="23"/>
  <c r="K10" i="26"/>
  <c r="M10" i="26" s="1"/>
  <c r="J10" i="26"/>
  <c r="L10" i="26" s="1"/>
  <c r="N10" i="26" s="1"/>
  <c r="BF479" i="23"/>
  <c r="BG479" i="23" s="1"/>
  <c r="CA494" i="23"/>
  <c r="AD496" i="23"/>
  <c r="AC501" i="23"/>
  <c r="AD501" i="23" s="1"/>
  <c r="BM502" i="23"/>
  <c r="BN502" i="23" s="1"/>
  <c r="AX504" i="23"/>
  <c r="BT518" i="23"/>
  <c r="BU518" i="23" s="1"/>
  <c r="BF522" i="23"/>
  <c r="BG522" i="23" s="1"/>
  <c r="AX523" i="23"/>
  <c r="AX557" i="23"/>
  <c r="AD574" i="23"/>
  <c r="AX574" i="23"/>
  <c r="AY574" i="23" s="1"/>
  <c r="BD578" i="23"/>
  <c r="BF578" i="23" s="1"/>
  <c r="BG578" i="23" s="1"/>
  <c r="AX579" i="23"/>
  <c r="AY579" i="23" s="1"/>
  <c r="AD582" i="23"/>
  <c r="AD596" i="23"/>
  <c r="BY598" i="23"/>
  <c r="AB601" i="23"/>
  <c r="AD601" i="23" s="1"/>
  <c r="AJ603" i="23"/>
  <c r="AK603" i="23" s="1"/>
  <c r="AB604" i="23"/>
  <c r="AD604" i="23" s="1"/>
  <c r="CA625" i="23"/>
  <c r="CB625" i="23" s="1"/>
  <c r="CA626" i="23"/>
  <c r="CB626" i="23" s="1"/>
  <c r="BD628" i="23"/>
  <c r="BF628" i="23" s="1"/>
  <c r="BG628" i="23" s="1"/>
  <c r="BD629" i="23"/>
  <c r="BF629" i="23" s="1"/>
  <c r="BG629" i="23" s="1"/>
  <c r="BD631" i="23"/>
  <c r="BK647" i="23"/>
  <c r="BM647" i="23" s="1"/>
  <c r="BK650" i="23"/>
  <c r="BM650" i="23" s="1"/>
  <c r="BN650" i="23" s="1"/>
  <c r="AJ651" i="23"/>
  <c r="AI651" i="23"/>
  <c r="AQ680" i="23"/>
  <c r="AP680" i="23"/>
  <c r="AR680" i="23" s="1"/>
  <c r="BF684" i="23"/>
  <c r="BG684" i="23" s="1"/>
  <c r="CA684" i="23"/>
  <c r="CB736" i="23"/>
  <c r="BN764" i="23"/>
  <c r="CA830" i="23"/>
  <c r="AW831" i="23"/>
  <c r="AI841" i="23"/>
  <c r="AK841" i="23" s="1"/>
  <c r="AX844" i="23"/>
  <c r="AW844" i="23"/>
  <c r="AY844" i="23" s="1"/>
  <c r="AR889" i="23"/>
  <c r="AP920" i="23"/>
  <c r="AQ920" i="23"/>
  <c r="AX937" i="23"/>
  <c r="K47" i="26"/>
  <c r="M47" i="26" s="1"/>
  <c r="J47" i="26"/>
  <c r="CA598" i="23"/>
  <c r="CB598" i="23" s="1"/>
  <c r="AD629" i="23"/>
  <c r="AJ661" i="23"/>
  <c r="AI661" i="23"/>
  <c r="AC760" i="23"/>
  <c r="AD760" i="23" s="1"/>
  <c r="AB760" i="23"/>
  <c r="AX783" i="23"/>
  <c r="AW783" i="23"/>
  <c r="AY783" i="23" s="1"/>
  <c r="AX835" i="23"/>
  <c r="AW835" i="23"/>
  <c r="AY835" i="23" s="1"/>
  <c r="AX892" i="23"/>
  <c r="AW892" i="23"/>
  <c r="AI916" i="23"/>
  <c r="AK916" i="23" s="1"/>
  <c r="AJ916" i="23"/>
  <c r="BY922" i="23"/>
  <c r="CA922" i="23" s="1"/>
  <c r="CB922" i="23" s="1"/>
  <c r="BY913" i="23"/>
  <c r="CA913" i="23" s="1"/>
  <c r="CB913" i="23" s="1"/>
  <c r="BY910" i="23"/>
  <c r="CA910" i="23" s="1"/>
  <c r="CB910" i="23" s="1"/>
  <c r="BY909" i="23"/>
  <c r="CA909" i="23" s="1"/>
  <c r="CB909" i="23" s="1"/>
  <c r="BY920" i="23"/>
  <c r="CA920" i="23" s="1"/>
  <c r="CB920" i="23" s="1"/>
  <c r="BY919" i="23"/>
  <c r="CA919" i="23" s="1"/>
  <c r="BY918" i="23"/>
  <c r="CA918" i="23" s="1"/>
  <c r="CB918" i="23" s="1"/>
  <c r="BY917" i="23"/>
  <c r="CA917" i="23" s="1"/>
  <c r="CB917" i="23" s="1"/>
  <c r="BY916" i="23"/>
  <c r="CA916" i="23" s="1"/>
  <c r="CB916" i="23" s="1"/>
  <c r="BY914" i="23"/>
  <c r="CA914" i="23" s="1"/>
  <c r="CB914" i="23" s="1"/>
  <c r="BY911" i="23"/>
  <c r="CA911" i="23" s="1"/>
  <c r="CB911" i="23" s="1"/>
  <c r="BY915" i="23"/>
  <c r="CA915" i="23" s="1"/>
  <c r="CB915" i="23" s="1"/>
  <c r="BY908" i="23"/>
  <c r="CA908" i="23" s="1"/>
  <c r="CB908" i="23" s="1"/>
  <c r="K26" i="26"/>
  <c r="M26" i="26" s="1"/>
  <c r="J26" i="26"/>
  <c r="L26" i="26" s="1"/>
  <c r="N26" i="26" s="1"/>
  <c r="AK582" i="23"/>
  <c r="BT583" i="23"/>
  <c r="AP595" i="23"/>
  <c r="AR595" i="23" s="1"/>
  <c r="AK596" i="23"/>
  <c r="CA596" i="23"/>
  <c r="CB596" i="23" s="1"/>
  <c r="BM598" i="23"/>
  <c r="BM599" i="23"/>
  <c r="BN599" i="23" s="1"/>
  <c r="BT600" i="23"/>
  <c r="BU600" i="23" s="1"/>
  <c r="CA602" i="23"/>
  <c r="CB602" i="23" s="1"/>
  <c r="AC629" i="23"/>
  <c r="AJ630" i="23"/>
  <c r="AK630" i="23" s="1"/>
  <c r="AY635" i="23"/>
  <c r="AX648" i="23"/>
  <c r="AW648" i="23"/>
  <c r="BT678" i="23"/>
  <c r="BU678" i="23" s="1"/>
  <c r="BY763" i="23"/>
  <c r="CA763" i="23" s="1"/>
  <c r="CB763" i="23" s="1"/>
  <c r="BY759" i="23"/>
  <c r="CA759" i="23" s="1"/>
  <c r="CB759" i="23" s="1"/>
  <c r="BY765" i="23"/>
  <c r="BY764" i="23"/>
  <c r="CA764" i="23" s="1"/>
  <c r="CB764" i="23" s="1"/>
  <c r="BY761" i="23"/>
  <c r="CA761" i="23" s="1"/>
  <c r="CB761" i="23" s="1"/>
  <c r="BY760" i="23"/>
  <c r="CA760" i="23" s="1"/>
  <c r="CB760" i="23" s="1"/>
  <c r="BY753" i="23"/>
  <c r="BY766" i="23"/>
  <c r="CA766" i="23" s="1"/>
  <c r="BY752" i="23"/>
  <c r="CA752" i="23" s="1"/>
  <c r="CB752" i="23" s="1"/>
  <c r="BY755" i="23"/>
  <c r="CA755" i="23" s="1"/>
  <c r="CB755" i="23" s="1"/>
  <c r="BY756" i="23"/>
  <c r="BF816" i="23"/>
  <c r="BG816" i="23" s="1"/>
  <c r="BD817" i="23"/>
  <c r="BF817" i="23" s="1"/>
  <c r="BG817" i="23" s="1"/>
  <c r="BD804" i="23"/>
  <c r="BF804" i="23" s="1"/>
  <c r="BG804" i="23" s="1"/>
  <c r="BD812" i="23"/>
  <c r="BD810" i="23"/>
  <c r="BF810" i="23" s="1"/>
  <c r="AC829" i="23"/>
  <c r="AB829" i="23"/>
  <c r="BF833" i="23"/>
  <c r="AC837" i="23"/>
  <c r="AB837" i="23"/>
  <c r="AD837" i="23" s="1"/>
  <c r="AR859" i="23"/>
  <c r="AB933" i="23"/>
  <c r="AC933" i="23"/>
  <c r="K41" i="26"/>
  <c r="M41" i="26" s="1"/>
  <c r="N41" i="26" s="1"/>
  <c r="J41" i="26"/>
  <c r="L41" i="26" s="1"/>
  <c r="BM624" i="23"/>
  <c r="BG647" i="23"/>
  <c r="BT654" i="23"/>
  <c r="BU654" i="23" s="1"/>
  <c r="CB673" i="23"/>
  <c r="CB674" i="23"/>
  <c r="BG676" i="23"/>
  <c r="BF680" i="23"/>
  <c r="BG680" i="23" s="1"/>
  <c r="BT701" i="23"/>
  <c r="BU701" i="23" s="1"/>
  <c r="CA725" i="23"/>
  <c r="CB725" i="23" s="1"/>
  <c r="BT727" i="23"/>
  <c r="BU727" i="23" s="1"/>
  <c r="BY779" i="23"/>
  <c r="CA779" i="23" s="1"/>
  <c r="CB779" i="23" s="1"/>
  <c r="BY780" i="23"/>
  <c r="BY781" i="23"/>
  <c r="BT784" i="23"/>
  <c r="BU784" i="23" s="1"/>
  <c r="BG785" i="23"/>
  <c r="BT790" i="23"/>
  <c r="BT803" i="23"/>
  <c r="BU803" i="23" s="1"/>
  <c r="BU806" i="23"/>
  <c r="BN807" i="23"/>
  <c r="CA814" i="23"/>
  <c r="BM815" i="23"/>
  <c r="BN815" i="23" s="1"/>
  <c r="BR835" i="23"/>
  <c r="BT835" i="23" s="1"/>
  <c r="BU835" i="23" s="1"/>
  <c r="BM836" i="23"/>
  <c r="CB857" i="23"/>
  <c r="BF864" i="23"/>
  <c r="BG864" i="23" s="1"/>
  <c r="BT886" i="23"/>
  <c r="BU886" i="23" s="1"/>
  <c r="BF888" i="23"/>
  <c r="BG888" i="23" s="1"/>
  <c r="BF895" i="23"/>
  <c r="BD908" i="23"/>
  <c r="BF908" i="23" s="1"/>
  <c r="BG908" i="23" s="1"/>
  <c r="BN912" i="23"/>
  <c r="BR918" i="23"/>
  <c r="AI658" i="23"/>
  <c r="AK658" i="23" s="1"/>
  <c r="AI660" i="23"/>
  <c r="AK660" i="23" s="1"/>
  <c r="BF678" i="23"/>
  <c r="BG678" i="23" s="1"/>
  <c r="AI683" i="23"/>
  <c r="AK683" i="23" s="1"/>
  <c r="AI684" i="23"/>
  <c r="AK684" i="23" s="1"/>
  <c r="AB685" i="23"/>
  <c r="AD685" i="23" s="1"/>
  <c r="BT686" i="23"/>
  <c r="BU686" i="23" s="1"/>
  <c r="AW687" i="23"/>
  <c r="AY687" i="23" s="1"/>
  <c r="BM712" i="23"/>
  <c r="BN712" i="23" s="1"/>
  <c r="BM728" i="23"/>
  <c r="BN728" i="23" s="1"/>
  <c r="BT735" i="23"/>
  <c r="BU735" i="23" s="1"/>
  <c r="BG755" i="23"/>
  <c r="AI762" i="23"/>
  <c r="BK763" i="23"/>
  <c r="BM763" i="23" s="1"/>
  <c r="BK777" i="23"/>
  <c r="BM777" i="23" s="1"/>
  <c r="BN777" i="23" s="1"/>
  <c r="BK778" i="23"/>
  <c r="BM778" i="23" s="1"/>
  <c r="BN778" i="23" s="1"/>
  <c r="BK779" i="23"/>
  <c r="BT782" i="23"/>
  <c r="BU782" i="23" s="1"/>
  <c r="BK788" i="23"/>
  <c r="BM788" i="23" s="1"/>
  <c r="BN788" i="23" s="1"/>
  <c r="BK789" i="23"/>
  <c r="BM789" i="23" s="1"/>
  <c r="BN789" i="23" s="1"/>
  <c r="BY791" i="23"/>
  <c r="CA791" i="23" s="1"/>
  <c r="CB791" i="23" s="1"/>
  <c r="CA803" i="23"/>
  <c r="CB805" i="23"/>
  <c r="BD837" i="23"/>
  <c r="BD840" i="23"/>
  <c r="BD843" i="23"/>
  <c r="BF843" i="23" s="1"/>
  <c r="BG843" i="23" s="1"/>
  <c r="BR909" i="23"/>
  <c r="BT909" i="23" s="1"/>
  <c r="BU909" i="23" s="1"/>
  <c r="AQ917" i="23"/>
  <c r="M55" i="26"/>
  <c r="BN651" i="23"/>
  <c r="BT660" i="23"/>
  <c r="BU660" i="23" s="1"/>
  <c r="BR662" i="23"/>
  <c r="BT662" i="23" s="1"/>
  <c r="BU662" i="23" s="1"/>
  <c r="BU680" i="23"/>
  <c r="BT681" i="23"/>
  <c r="BU681" i="23" s="1"/>
  <c r="AP682" i="23"/>
  <c r="AR682" i="23" s="1"/>
  <c r="CA700" i="23"/>
  <c r="CB700" i="23" s="1"/>
  <c r="AI708" i="23"/>
  <c r="AK708" i="23" s="1"/>
  <c r="BM711" i="23"/>
  <c r="BN711" i="23" s="1"/>
  <c r="BM733" i="23"/>
  <c r="BN733" i="23" s="1"/>
  <c r="BT734" i="23"/>
  <c r="BU734" i="23" s="1"/>
  <c r="BU740" i="23"/>
  <c r="AB758" i="23"/>
  <c r="AD758" i="23" s="1"/>
  <c r="AQ761" i="23"/>
  <c r="AR761" i="23" s="1"/>
  <c r="BT777" i="23"/>
  <c r="BK780" i="23"/>
  <c r="BM780" i="23" s="1"/>
  <c r="BN780" i="23" s="1"/>
  <c r="BK781" i="23"/>
  <c r="BM781" i="23" s="1"/>
  <c r="BY783" i="23"/>
  <c r="CA783" i="23" s="1"/>
  <c r="CB783" i="23" s="1"/>
  <c r="BK786" i="23"/>
  <c r="BM786" i="23" s="1"/>
  <c r="BN786" i="23" s="1"/>
  <c r="BK787" i="23"/>
  <c r="BM787" i="23" s="1"/>
  <c r="BN787" i="23" s="1"/>
  <c r="CA804" i="23"/>
  <c r="CB804" i="23" s="1"/>
  <c r="AB812" i="23"/>
  <c r="AD812" i="23" s="1"/>
  <c r="BD835" i="23"/>
  <c r="BF835" i="23" s="1"/>
  <c r="BG835" i="23" s="1"/>
  <c r="AW836" i="23"/>
  <c r="BR836" i="23"/>
  <c r="BT836" i="23" s="1"/>
  <c r="BM839" i="23"/>
  <c r="BM842" i="23"/>
  <c r="BN842" i="23" s="1"/>
  <c r="AC843" i="23"/>
  <c r="AD843" i="23" s="1"/>
  <c r="BD844" i="23"/>
  <c r="BF844" i="23" s="1"/>
  <c r="BG844" i="23" s="1"/>
  <c r="AJ856" i="23"/>
  <c r="AK856" i="23" s="1"/>
  <c r="BM856" i="23"/>
  <c r="BM866" i="23"/>
  <c r="BN866" i="23" s="1"/>
  <c r="BM867" i="23"/>
  <c r="BN867" i="23" s="1"/>
  <c r="AC868" i="23"/>
  <c r="AD868" i="23" s="1"/>
  <c r="BM868" i="23"/>
  <c r="BN868" i="23" s="1"/>
  <c r="AJ870" i="23"/>
  <c r="AK870" i="23" s="1"/>
  <c r="AQ882" i="23"/>
  <c r="AR882" i="23" s="1"/>
  <c r="BF891" i="23"/>
  <c r="BG891" i="23" s="1"/>
  <c r="BM895" i="23"/>
  <c r="BN895" i="23" s="1"/>
  <c r="AX909" i="23"/>
  <c r="AY909" i="23" s="1"/>
  <c r="AX920" i="23"/>
  <c r="BD922" i="23"/>
  <c r="BF922" i="23" s="1"/>
  <c r="BG922" i="23" s="1"/>
  <c r="J6" i="26"/>
  <c r="L6" i="26" s="1"/>
  <c r="J14" i="26"/>
  <c r="J22" i="26"/>
  <c r="BM700" i="23"/>
  <c r="BN700" i="23" s="1"/>
  <c r="BR838" i="23"/>
  <c r="BT838" i="23" s="1"/>
  <c r="BU869" i="23"/>
  <c r="BG914" i="23"/>
  <c r="AI654" i="23"/>
  <c r="AK654" i="23" s="1"/>
  <c r="CB657" i="23"/>
  <c r="AW660" i="23"/>
  <c r="AW662" i="23"/>
  <c r="AI678" i="23"/>
  <c r="AK678" i="23" s="1"/>
  <c r="AW683" i="23"/>
  <c r="AY683" i="23" s="1"/>
  <c r="BM701" i="23"/>
  <c r="BN701" i="23" s="1"/>
  <c r="BT705" i="23"/>
  <c r="BU705" i="23" s="1"/>
  <c r="BM710" i="23"/>
  <c r="AQ725" i="23"/>
  <c r="CA726" i="23"/>
  <c r="CA730" i="23"/>
  <c r="BM732" i="23"/>
  <c r="BN732" i="23" s="1"/>
  <c r="AI757" i="23"/>
  <c r="AK757" i="23" s="1"/>
  <c r="AW763" i="23"/>
  <c r="AY763" i="23" s="1"/>
  <c r="AW765" i="23"/>
  <c r="BF765" i="23"/>
  <c r="BG765" i="23" s="1"/>
  <c r="BK782" i="23"/>
  <c r="BM782" i="23" s="1"/>
  <c r="BN782" i="23" s="1"/>
  <c r="AI787" i="23"/>
  <c r="AK787" i="23" s="1"/>
  <c r="CA806" i="23"/>
  <c r="CB806" i="23" s="1"/>
  <c r="CA808" i="23"/>
  <c r="BT811" i="23"/>
  <c r="BU811" i="23" s="1"/>
  <c r="CA817" i="23"/>
  <c r="CB817" i="23" s="1"/>
  <c r="BN829" i="23"/>
  <c r="BT830" i="23"/>
  <c r="BU830" i="23" s="1"/>
  <c r="AI835" i="23"/>
  <c r="BD836" i="23"/>
  <c r="BM837" i="23"/>
  <c r="AY839" i="23"/>
  <c r="BD841" i="23"/>
  <c r="BF841" i="23" s="1"/>
  <c r="BG841" i="23" s="1"/>
  <c r="AR842" i="23"/>
  <c r="AC844" i="23"/>
  <c r="BM844" i="23"/>
  <c r="AQ856" i="23"/>
  <c r="AR856" i="23" s="1"/>
  <c r="AC859" i="23"/>
  <c r="AC861" i="23"/>
  <c r="AC862" i="23"/>
  <c r="AJ863" i="23"/>
  <c r="AK863" i="23" s="1"/>
  <c r="AJ865" i="23"/>
  <c r="AK865" i="23" s="1"/>
  <c r="AQ866" i="23"/>
  <c r="AJ867" i="23"/>
  <c r="AJ868" i="23"/>
  <c r="BR869" i="23"/>
  <c r="BT869" i="23" s="1"/>
  <c r="BT882" i="23"/>
  <c r="BU882" i="23" s="1"/>
  <c r="BF887" i="23"/>
  <c r="BG887" i="23" s="1"/>
  <c r="BF892" i="23"/>
  <c r="BG892" i="23" s="1"/>
  <c r="AX896" i="23"/>
  <c r="AY896" i="23" s="1"/>
  <c r="BT896" i="23"/>
  <c r="BD907" i="23"/>
  <c r="BD909" i="23"/>
  <c r="BF909" i="23" s="1"/>
  <c r="BG909" i="23" s="1"/>
  <c r="BD910" i="23"/>
  <c r="BF910" i="23" s="1"/>
  <c r="BD916" i="23"/>
  <c r="BF916" i="23" s="1"/>
  <c r="BD921" i="23"/>
  <c r="BF921" i="23" s="1"/>
  <c r="BG921" i="23" s="1"/>
  <c r="AQ935" i="23"/>
  <c r="AR935" i="23" s="1"/>
  <c r="L38" i="26"/>
  <c r="N38" i="26" s="1"/>
  <c r="M40" i="26"/>
  <c r="M46" i="26"/>
  <c r="M50" i="26"/>
  <c r="M56" i="26"/>
  <c r="AP655" i="23"/>
  <c r="AR655" i="23" s="1"/>
  <c r="BT655" i="23"/>
  <c r="BU655" i="23" s="1"/>
  <c r="AP677" i="23"/>
  <c r="AR677" i="23" s="1"/>
  <c r="BT677" i="23"/>
  <c r="BU677" i="23" s="1"/>
  <c r="AI679" i="23"/>
  <c r="AB680" i="23"/>
  <c r="BF681" i="23"/>
  <c r="BF682" i="23"/>
  <c r="BG682" i="23" s="1"/>
  <c r="CA682" i="23"/>
  <c r="CB684" i="23"/>
  <c r="BF706" i="23"/>
  <c r="BG706" i="23" s="1"/>
  <c r="CA727" i="23"/>
  <c r="CB727" i="23" s="1"/>
  <c r="BF729" i="23"/>
  <c r="BG729" i="23" s="1"/>
  <c r="CA729" i="23"/>
  <c r="BM751" i="23"/>
  <c r="BN751" i="23" s="1"/>
  <c r="BM752" i="23"/>
  <c r="BF761" i="23"/>
  <c r="BG761" i="23" s="1"/>
  <c r="BT787" i="23"/>
  <c r="BU787" i="23" s="1"/>
  <c r="CA818" i="23"/>
  <c r="CB818" i="23" s="1"/>
  <c r="BF829" i="23"/>
  <c r="BG829" i="23" s="1"/>
  <c r="BF830" i="23"/>
  <c r="BG830" i="23" s="1"/>
  <c r="BT856" i="23"/>
  <c r="BU856" i="23" s="1"/>
  <c r="BT866" i="23"/>
  <c r="BT867" i="23"/>
  <c r="BU867" i="23" s="1"/>
  <c r="BF881" i="23"/>
  <c r="BT884" i="23"/>
  <c r="BU884" i="23" s="1"/>
  <c r="BT888" i="23"/>
  <c r="BU888" i="23" s="1"/>
  <c r="BM890" i="23"/>
  <c r="BN890" i="23" s="1"/>
  <c r="BM922" i="23"/>
  <c r="M7" i="26"/>
  <c r="M11" i="26"/>
  <c r="M15" i="26"/>
  <c r="M23" i="26"/>
  <c r="L48" i="26"/>
  <c r="L52" i="26"/>
  <c r="BU37" i="23"/>
  <c r="BU46" i="23"/>
  <c r="AC87" i="23"/>
  <c r="AB87" i="23"/>
  <c r="AD87" i="23" s="1"/>
  <c r="AX572" i="23"/>
  <c r="AW572" i="23"/>
  <c r="AI64" i="23"/>
  <c r="AK64" i="23" s="1"/>
  <c r="BK157" i="23"/>
  <c r="BM157" i="23" s="1"/>
  <c r="BN157" i="23" s="1"/>
  <c r="BK155" i="23"/>
  <c r="BM155" i="23" s="1"/>
  <c r="BN155" i="23" s="1"/>
  <c r="BK148" i="23"/>
  <c r="BM148" i="23" s="1"/>
  <c r="BN148" i="23" s="1"/>
  <c r="BK153" i="23"/>
  <c r="BM153" i="23" s="1"/>
  <c r="BN153" i="23" s="1"/>
  <c r="BK145" i="23"/>
  <c r="BM145" i="23" s="1"/>
  <c r="BN145" i="23" s="1"/>
  <c r="BK151" i="23"/>
  <c r="BM151" i="23" s="1"/>
  <c r="BN151" i="23" s="1"/>
  <c r="BK149" i="23"/>
  <c r="BM149" i="23" s="1"/>
  <c r="BN149" i="23" s="1"/>
  <c r="BK158" i="23"/>
  <c r="BM158" i="23" s="1"/>
  <c r="BN158" i="23" s="1"/>
  <c r="BK147" i="23"/>
  <c r="BM147" i="23" s="1"/>
  <c r="BN147" i="23" s="1"/>
  <c r="BK159" i="23"/>
  <c r="BM159" i="23" s="1"/>
  <c r="BN159" i="23" s="1"/>
  <c r="BK156" i="23"/>
  <c r="BM156" i="23" s="1"/>
  <c r="BN156" i="23" s="1"/>
  <c r="BK154" i="23"/>
  <c r="BM154" i="23" s="1"/>
  <c r="BN154" i="23" s="1"/>
  <c r="AD35" i="23"/>
  <c r="BF36" i="23"/>
  <c r="BG36" i="23" s="1"/>
  <c r="AQ37" i="23"/>
  <c r="AR37" i="23" s="1"/>
  <c r="AB39" i="23"/>
  <c r="AD39" i="23" s="1"/>
  <c r="AP40" i="23"/>
  <c r="AR40" i="23" s="1"/>
  <c r="AR43" i="23"/>
  <c r="AW44" i="23"/>
  <c r="AP45" i="23"/>
  <c r="AR45" i="23" s="1"/>
  <c r="CA45" i="23"/>
  <c r="CB45" i="23" s="1"/>
  <c r="AX46" i="23"/>
  <c r="AY46" i="23" s="1"/>
  <c r="CA60" i="23"/>
  <c r="CB60" i="23" s="1"/>
  <c r="AX61" i="23"/>
  <c r="AY61" i="23" s="1"/>
  <c r="AI62" i="23"/>
  <c r="AK62" i="23" s="1"/>
  <c r="AQ63" i="23"/>
  <c r="CA66" i="23"/>
  <c r="CB66" i="23" s="1"/>
  <c r="CA67" i="23"/>
  <c r="CB67" i="23" s="1"/>
  <c r="AQ70" i="23"/>
  <c r="AR70" i="23" s="1"/>
  <c r="AJ71" i="23"/>
  <c r="AK71" i="23" s="1"/>
  <c r="BD73" i="23"/>
  <c r="BF73" i="23" s="1"/>
  <c r="BG73" i="23" s="1"/>
  <c r="AJ87" i="23"/>
  <c r="AI92" i="23"/>
  <c r="BM116" i="23"/>
  <c r="BN116" i="23" s="1"/>
  <c r="AC117" i="23"/>
  <c r="AB117" i="23"/>
  <c r="AD117" i="23" s="1"/>
  <c r="AK120" i="23"/>
  <c r="AI126" i="23"/>
  <c r="AK126" i="23" s="1"/>
  <c r="BK131" i="23"/>
  <c r="BM131" i="23" s="1"/>
  <c r="BN131" i="23" s="1"/>
  <c r="BK127" i="23"/>
  <c r="BM127" i="23" s="1"/>
  <c r="BN127" i="23" s="1"/>
  <c r="BK125" i="23"/>
  <c r="BM125" i="23" s="1"/>
  <c r="BN125" i="23" s="1"/>
  <c r="BK121" i="23"/>
  <c r="BM121" i="23" s="1"/>
  <c r="BN121" i="23" s="1"/>
  <c r="BK119" i="23"/>
  <c r="BM119" i="23" s="1"/>
  <c r="BN119" i="23" s="1"/>
  <c r="BK117" i="23"/>
  <c r="BM117" i="23" s="1"/>
  <c r="BN117" i="23" s="1"/>
  <c r="BK130" i="23"/>
  <c r="BM130" i="23" s="1"/>
  <c r="BN130" i="23" s="1"/>
  <c r="BK124" i="23"/>
  <c r="BM124" i="23" s="1"/>
  <c r="BN124" i="23" s="1"/>
  <c r="BK129" i="23"/>
  <c r="BM129" i="23" s="1"/>
  <c r="BN129" i="23" s="1"/>
  <c r="BK122" i="23"/>
  <c r="BM122" i="23" s="1"/>
  <c r="BN122" i="23" s="1"/>
  <c r="BK118" i="23"/>
  <c r="BM118" i="23" s="1"/>
  <c r="BN118" i="23" s="1"/>
  <c r="BK126" i="23"/>
  <c r="BM126" i="23" s="1"/>
  <c r="BK120" i="23"/>
  <c r="BM120" i="23" s="1"/>
  <c r="BN120" i="23" s="1"/>
  <c r="AX145" i="23"/>
  <c r="BK152" i="23"/>
  <c r="BM152" i="23" s="1"/>
  <c r="BN152" i="23" s="1"/>
  <c r="AP154" i="23"/>
  <c r="AQ154" i="23"/>
  <c r="AK156" i="23"/>
  <c r="BF158" i="23"/>
  <c r="BG158" i="23" s="1"/>
  <c r="BK160" i="23"/>
  <c r="BM160" i="23" s="1"/>
  <c r="BN160" i="23" s="1"/>
  <c r="AD175" i="23"/>
  <c r="CB179" i="23"/>
  <c r="AP185" i="23"/>
  <c r="AQ185" i="23"/>
  <c r="BT186" i="23"/>
  <c r="BU186" i="23" s="1"/>
  <c r="AP187" i="23"/>
  <c r="AQ187" i="23"/>
  <c r="AC200" i="23"/>
  <c r="AD200" i="23" s="1"/>
  <c r="AI213" i="23"/>
  <c r="AJ213" i="23"/>
  <c r="AX227" i="23"/>
  <c r="AY227" i="23" s="1"/>
  <c r="BY291" i="23"/>
  <c r="CA291" i="23" s="1"/>
  <c r="CB291" i="23" s="1"/>
  <c r="BY289" i="23"/>
  <c r="CA289" i="23" s="1"/>
  <c r="CB289" i="23" s="1"/>
  <c r="BY288" i="23"/>
  <c r="CA288" i="23" s="1"/>
  <c r="BY285" i="23"/>
  <c r="CA285" i="23" s="1"/>
  <c r="CB285" i="23" s="1"/>
  <c r="BY286" i="23"/>
  <c r="CA286" i="23" s="1"/>
  <c r="CB286" i="23" s="1"/>
  <c r="BY283" i="23"/>
  <c r="CA283" i="23" s="1"/>
  <c r="CB283" i="23" s="1"/>
  <c r="BY282" i="23"/>
  <c r="CA282" i="23" s="1"/>
  <c r="CB282" i="23" s="1"/>
  <c r="BY281" i="23"/>
  <c r="CA281" i="23" s="1"/>
  <c r="CB281" i="23" s="1"/>
  <c r="BY284" i="23"/>
  <c r="CA284" i="23" s="1"/>
  <c r="CB284" i="23" s="1"/>
  <c r="BY279" i="23"/>
  <c r="CA279" i="23" s="1"/>
  <c r="CB279" i="23" s="1"/>
  <c r="BY292" i="23"/>
  <c r="CA292" i="23" s="1"/>
  <c r="CB292" i="23" s="1"/>
  <c r="BY280" i="23"/>
  <c r="CA280" i="23" s="1"/>
  <c r="BY293" i="23"/>
  <c r="CA293" i="23" s="1"/>
  <c r="CB293" i="23" s="1"/>
  <c r="BY294" i="23"/>
  <c r="CA294" i="23" s="1"/>
  <c r="CB294" i="23" s="1"/>
  <c r="BY290" i="23"/>
  <c r="CA290" i="23" s="1"/>
  <c r="AP389" i="23"/>
  <c r="AQ389" i="23"/>
  <c r="AC394" i="23"/>
  <c r="AB394" i="23"/>
  <c r="AI418" i="23"/>
  <c r="AJ418" i="23"/>
  <c r="AW556" i="23"/>
  <c r="AX556" i="23"/>
  <c r="BU47" i="23"/>
  <c r="AI102" i="23"/>
  <c r="AK102" i="23" s="1"/>
  <c r="AQ87" i="23"/>
  <c r="AP87" i="23"/>
  <c r="BK180" i="23"/>
  <c r="AJ233" i="23"/>
  <c r="AI233" i="23"/>
  <c r="AQ308" i="23"/>
  <c r="AP308" i="23"/>
  <c r="AR308" i="23" s="1"/>
  <c r="AQ321" i="23"/>
  <c r="AP321" i="23"/>
  <c r="AC446" i="23"/>
  <c r="AB446" i="23"/>
  <c r="AQ760" i="23"/>
  <c r="AP760" i="23"/>
  <c r="AR760" i="23" s="1"/>
  <c r="CB9" i="23"/>
  <c r="AQ35" i="23"/>
  <c r="AR35" i="23" s="1"/>
  <c r="AQ208" i="23"/>
  <c r="AR208" i="23" s="1"/>
  <c r="BN33" i="23"/>
  <c r="AW39" i="23"/>
  <c r="CA40" i="23"/>
  <c r="CB40" i="23" s="1"/>
  <c r="AB43" i="23"/>
  <c r="AD43" i="23" s="1"/>
  <c r="AC66" i="23"/>
  <c r="AD66" i="23" s="1"/>
  <c r="BG69" i="23"/>
  <c r="CB69" i="23"/>
  <c r="AP71" i="23"/>
  <c r="AC73" i="23"/>
  <c r="AB73" i="23"/>
  <c r="AQ98" i="23"/>
  <c r="AX150" i="23"/>
  <c r="AW150" i="23"/>
  <c r="AQ152" i="23"/>
  <c r="AR152" i="23" s="1"/>
  <c r="AP156" i="23"/>
  <c r="AQ156" i="23"/>
  <c r="AI158" i="23"/>
  <c r="AK158" i="23" s="1"/>
  <c r="BG203" i="23"/>
  <c r="AX205" i="23"/>
  <c r="AY205" i="23" s="1"/>
  <c r="AX207" i="23"/>
  <c r="AY207" i="23" s="1"/>
  <c r="BK237" i="23"/>
  <c r="BM237" i="23" s="1"/>
  <c r="BN237" i="23" s="1"/>
  <c r="BK236" i="23"/>
  <c r="BM236" i="23" s="1"/>
  <c r="BN236" i="23" s="1"/>
  <c r="BK230" i="23"/>
  <c r="BK235" i="23"/>
  <c r="BM235" i="23" s="1"/>
  <c r="BN235" i="23" s="1"/>
  <c r="BK226" i="23"/>
  <c r="BM226" i="23" s="1"/>
  <c r="BN226" i="23" s="1"/>
  <c r="BK233" i="23"/>
  <c r="BM233" i="23" s="1"/>
  <c r="BN233" i="23" s="1"/>
  <c r="BK229" i="23"/>
  <c r="BM229" i="23" s="1"/>
  <c r="BN229" i="23" s="1"/>
  <c r="BK227" i="23"/>
  <c r="BK238" i="23"/>
  <c r="BM238" i="23" s="1"/>
  <c r="BN238" i="23" s="1"/>
  <c r="BK231" i="23"/>
  <c r="BM231" i="23" s="1"/>
  <c r="BN231" i="23" s="1"/>
  <c r="BK234" i="23"/>
  <c r="BM234" i="23" s="1"/>
  <c r="BN234" i="23" s="1"/>
  <c r="AX367" i="23"/>
  <c r="AW367" i="23"/>
  <c r="AY367" i="23" s="1"/>
  <c r="BT44" i="23"/>
  <c r="BU44" i="23" s="1"/>
  <c r="AP69" i="23"/>
  <c r="AR69" i="23" s="1"/>
  <c r="AI99" i="23"/>
  <c r="AJ99" i="23"/>
  <c r="AK99" i="23" s="1"/>
  <c r="AI35" i="23"/>
  <c r="AK35" i="23" s="1"/>
  <c r="AI39" i="23"/>
  <c r="AK39" i="23" s="1"/>
  <c r="AB40" i="23"/>
  <c r="AD40" i="23" s="1"/>
  <c r="AX40" i="23"/>
  <c r="AW41" i="23"/>
  <c r="AY41" i="23" s="1"/>
  <c r="AW43" i="23"/>
  <c r="AY43" i="23" s="1"/>
  <c r="AB45" i="23"/>
  <c r="AD45" i="23" s="1"/>
  <c r="AC46" i="23"/>
  <c r="AD46" i="23" s="1"/>
  <c r="AB47" i="23"/>
  <c r="AD47" i="23" s="1"/>
  <c r="AI60" i="23"/>
  <c r="AK60" i="23" s="1"/>
  <c r="BN60" i="23"/>
  <c r="AB61" i="23"/>
  <c r="AQ62" i="23"/>
  <c r="BG63" i="23"/>
  <c r="CB63" i="23"/>
  <c r="AW64" i="23"/>
  <c r="AY64" i="23" s="1"/>
  <c r="AJ65" i="23"/>
  <c r="AK65" i="23" s="1"/>
  <c r="BN66" i="23"/>
  <c r="AB67" i="23"/>
  <c r="AD67" i="23" s="1"/>
  <c r="BN67" i="23"/>
  <c r="AC68" i="23"/>
  <c r="CB70" i="23"/>
  <c r="AW71" i="23"/>
  <c r="AX71" i="23"/>
  <c r="BN73" i="23"/>
  <c r="AC75" i="23"/>
  <c r="AB75" i="23"/>
  <c r="AC95" i="23"/>
  <c r="AB95" i="23"/>
  <c r="CB100" i="23"/>
  <c r="AP119" i="23"/>
  <c r="AR119" i="23" s="1"/>
  <c r="AP123" i="23"/>
  <c r="AR123" i="23" s="1"/>
  <c r="AP125" i="23"/>
  <c r="AR125" i="23" s="1"/>
  <c r="BU174" i="23"/>
  <c r="AB179" i="23"/>
  <c r="AC179" i="23"/>
  <c r="AX182" i="23"/>
  <c r="AY182" i="23" s="1"/>
  <c r="AJ199" i="23"/>
  <c r="AK199" i="23" s="1"/>
  <c r="AC205" i="23"/>
  <c r="AB205" i="23"/>
  <c r="AC210" i="23"/>
  <c r="AD210" i="23" s="1"/>
  <c r="AJ315" i="23"/>
  <c r="AI315" i="23"/>
  <c r="BT33" i="23"/>
  <c r="BU33" i="23" s="1"/>
  <c r="AQ36" i="23"/>
  <c r="AR36" i="23" s="1"/>
  <c r="BT38" i="23"/>
  <c r="BU38" i="23" s="1"/>
  <c r="AC44" i="23"/>
  <c r="AD44" i="23" s="1"/>
  <c r="AW47" i="23"/>
  <c r="AY47" i="23" s="1"/>
  <c r="AC63" i="23"/>
  <c r="AD63" i="23" s="1"/>
  <c r="AJ73" i="23"/>
  <c r="AI74" i="23"/>
  <c r="AX91" i="23"/>
  <c r="BF99" i="23"/>
  <c r="BG99" i="23" s="1"/>
  <c r="CA99" i="23"/>
  <c r="CB99" i="23" s="1"/>
  <c r="BD102" i="23"/>
  <c r="BF102" i="23" s="1"/>
  <c r="BG102" i="23" s="1"/>
  <c r="BD87" i="23"/>
  <c r="BF87" i="23" s="1"/>
  <c r="BG87" i="23" s="1"/>
  <c r="BD93" i="23"/>
  <c r="BF93" i="23" s="1"/>
  <c r="BG93" i="23" s="1"/>
  <c r="BD101" i="23"/>
  <c r="BF101" i="23" s="1"/>
  <c r="BG101" i="23" s="1"/>
  <c r="BD91" i="23"/>
  <c r="BF91" i="23" s="1"/>
  <c r="BG91" i="23" s="1"/>
  <c r="BD95" i="23"/>
  <c r="BF95" i="23" s="1"/>
  <c r="BG95" i="23" s="1"/>
  <c r="BD97" i="23"/>
  <c r="BF97" i="23" s="1"/>
  <c r="BG97" i="23" s="1"/>
  <c r="AW117" i="23"/>
  <c r="AX117" i="23"/>
  <c r="AY117" i="23" s="1"/>
  <c r="CA120" i="23"/>
  <c r="CB120" i="23" s="1"/>
  <c r="AY124" i="23"/>
  <c r="AC129" i="23"/>
  <c r="AB129" i="23"/>
  <c r="AQ131" i="23"/>
  <c r="AP131" i="23"/>
  <c r="BG149" i="23"/>
  <c r="CA154" i="23"/>
  <c r="CB154" i="23" s="1"/>
  <c r="AP159" i="23"/>
  <c r="AR159" i="23" s="1"/>
  <c r="BT175" i="23"/>
  <c r="BU175" i="23" s="1"/>
  <c r="AQ198" i="23"/>
  <c r="AI203" i="23"/>
  <c r="AJ203" i="23"/>
  <c r="AW211" i="23"/>
  <c r="AX211" i="23"/>
  <c r="AY211" i="23" s="1"/>
  <c r="BU238" i="23"/>
  <c r="AQ313" i="23"/>
  <c r="AP313" i="23"/>
  <c r="AX314" i="23"/>
  <c r="AW314" i="23"/>
  <c r="AQ315" i="23"/>
  <c r="AP315" i="23"/>
  <c r="BY321" i="23"/>
  <c r="CA321" i="23" s="1"/>
  <c r="CB321" i="23" s="1"/>
  <c r="BY319" i="23"/>
  <c r="CA319" i="23" s="1"/>
  <c r="CB319" i="23" s="1"/>
  <c r="BY314" i="23"/>
  <c r="CA314" i="23" s="1"/>
  <c r="CB314" i="23" s="1"/>
  <c r="BY322" i="23"/>
  <c r="BY317" i="23"/>
  <c r="CA317" i="23" s="1"/>
  <c r="CB317" i="23" s="1"/>
  <c r="BY320" i="23"/>
  <c r="BY318" i="23"/>
  <c r="BY316" i="23"/>
  <c r="CA316" i="23" s="1"/>
  <c r="CB316" i="23" s="1"/>
  <c r="BY315" i="23"/>
  <c r="CA315" i="23" s="1"/>
  <c r="CB315" i="23" s="1"/>
  <c r="AK47" i="23"/>
  <c r="BK187" i="23"/>
  <c r="BM187" i="23" s="1"/>
  <c r="BN187" i="23" s="1"/>
  <c r="BK174" i="23"/>
  <c r="BM174" i="23" s="1"/>
  <c r="BN174" i="23" s="1"/>
  <c r="BK172" i="23"/>
  <c r="BK182" i="23"/>
  <c r="BM182" i="23" s="1"/>
  <c r="BN182" i="23" s="1"/>
  <c r="BK186" i="23"/>
  <c r="BK184" i="23"/>
  <c r="BM184" i="23" s="1"/>
  <c r="BN184" i="23" s="1"/>
  <c r="BK177" i="23"/>
  <c r="BM177" i="23" s="1"/>
  <c r="BN177" i="23" s="1"/>
  <c r="BK175" i="23"/>
  <c r="BM175" i="23" s="1"/>
  <c r="BN175" i="23" s="1"/>
  <c r="BK179" i="23"/>
  <c r="BM179" i="23" s="1"/>
  <c r="BN179" i="23" s="1"/>
  <c r="BK181" i="23"/>
  <c r="BM181" i="23" s="1"/>
  <c r="BN181" i="23" s="1"/>
  <c r="BK176" i="23"/>
  <c r="BK173" i="23"/>
  <c r="BM173" i="23" s="1"/>
  <c r="BN173" i="23" s="1"/>
  <c r="AB428" i="23"/>
  <c r="AD428" i="23" s="1"/>
  <c r="AC428" i="23"/>
  <c r="AX753" i="23"/>
  <c r="AW753" i="23"/>
  <c r="AY753" i="23" s="1"/>
  <c r="BU40" i="23"/>
  <c r="BU43" i="23"/>
  <c r="AI47" i="23"/>
  <c r="AC151" i="23"/>
  <c r="AB151" i="23"/>
  <c r="AD151" i="23" s="1"/>
  <c r="CB173" i="23"/>
  <c r="AP206" i="23"/>
  <c r="AQ206" i="23"/>
  <c r="AP228" i="23"/>
  <c r="AQ228" i="23"/>
  <c r="AC317" i="23"/>
  <c r="AB317" i="23"/>
  <c r="AC402" i="23"/>
  <c r="AB402" i="23"/>
  <c r="AI442" i="23"/>
  <c r="AJ442" i="23"/>
  <c r="AY39" i="23"/>
  <c r="BM9" i="23"/>
  <c r="BN9" i="23" s="1"/>
  <c r="BF10" i="23"/>
  <c r="BG10" i="23" s="1"/>
  <c r="BT11" i="23"/>
  <c r="BU11" i="23" s="1"/>
  <c r="BF12" i="23"/>
  <c r="BG12" i="23" s="1"/>
  <c r="BT13" i="23"/>
  <c r="BU13" i="23" s="1"/>
  <c r="BF14" i="23"/>
  <c r="BG14" i="23" s="1"/>
  <c r="BT15" i="23"/>
  <c r="BU15" i="23" s="1"/>
  <c r="BF16" i="23"/>
  <c r="BG16" i="23" s="1"/>
  <c r="BT17" i="23"/>
  <c r="BU17" i="23" s="1"/>
  <c r="BF18" i="23"/>
  <c r="BG18" i="23" s="1"/>
  <c r="BT19" i="23"/>
  <c r="BU19" i="23" s="1"/>
  <c r="BF20" i="23"/>
  <c r="BG20" i="23" s="1"/>
  <c r="BT21" i="23"/>
  <c r="BU21" i="23" s="1"/>
  <c r="BF22" i="23"/>
  <c r="BG22" i="23" s="1"/>
  <c r="BT23" i="23"/>
  <c r="BU23" i="23" s="1"/>
  <c r="BF24" i="23"/>
  <c r="BG24" i="23" s="1"/>
  <c r="BF9" i="23"/>
  <c r="BG9" i="23" s="1"/>
  <c r="AI37" i="23"/>
  <c r="AK37" i="23" s="1"/>
  <c r="BT39" i="23"/>
  <c r="BU39" i="23" s="1"/>
  <c r="AQ65" i="23"/>
  <c r="AR65" i="23" s="1"/>
  <c r="BM69" i="23"/>
  <c r="BN69" i="23" s="1"/>
  <c r="CA71" i="23"/>
  <c r="CB71" i="23" s="1"/>
  <c r="AQ73" i="23"/>
  <c r="AP73" i="23"/>
  <c r="AD99" i="23"/>
  <c r="BK128" i="23"/>
  <c r="BM128" i="23" s="1"/>
  <c r="BN128" i="23" s="1"/>
  <c r="BK146" i="23"/>
  <c r="BM146" i="23" s="1"/>
  <c r="BN146" i="23" s="1"/>
  <c r="CA156" i="23"/>
  <c r="CB156" i="23" s="1"/>
  <c r="AW174" i="23"/>
  <c r="AX174" i="23"/>
  <c r="AW180" i="23"/>
  <c r="AX180" i="23"/>
  <c r="CA181" i="23"/>
  <c r="CB181" i="23" s="1"/>
  <c r="BK185" i="23"/>
  <c r="BM185" i="23" s="1"/>
  <c r="BN185" i="23" s="1"/>
  <c r="BD187" i="23"/>
  <c r="BF187" i="23" s="1"/>
  <c r="BG187" i="23" s="1"/>
  <c r="BD181" i="23"/>
  <c r="BF181" i="23" s="1"/>
  <c r="BG181" i="23" s="1"/>
  <c r="BD176" i="23"/>
  <c r="BF176" i="23" s="1"/>
  <c r="BG176" i="23" s="1"/>
  <c r="BD173" i="23"/>
  <c r="BF173" i="23" s="1"/>
  <c r="BG173" i="23" s="1"/>
  <c r="BD180" i="23"/>
  <c r="BF180" i="23" s="1"/>
  <c r="BG180" i="23" s="1"/>
  <c r="BD178" i="23"/>
  <c r="BF178" i="23" s="1"/>
  <c r="BG178" i="23" s="1"/>
  <c r="BD174" i="23"/>
  <c r="BF174" i="23" s="1"/>
  <c r="BG174" i="23" s="1"/>
  <c r="BD182" i="23"/>
  <c r="BF182" i="23" s="1"/>
  <c r="BG182" i="23" s="1"/>
  <c r="BD172" i="23"/>
  <c r="BF172" i="23" s="1"/>
  <c r="BG172" i="23" s="1"/>
  <c r="BK208" i="23"/>
  <c r="BM208" i="23" s="1"/>
  <c r="BN208" i="23" s="1"/>
  <c r="BK205" i="23"/>
  <c r="BM205" i="23" s="1"/>
  <c r="BN205" i="23" s="1"/>
  <c r="BK202" i="23"/>
  <c r="BM202" i="23" s="1"/>
  <c r="BN202" i="23" s="1"/>
  <c r="BK198" i="23"/>
  <c r="BM198" i="23" s="1"/>
  <c r="BN198" i="23" s="1"/>
  <c r="BK207" i="23"/>
  <c r="BM207" i="23" s="1"/>
  <c r="BN207" i="23" s="1"/>
  <c r="BK201" i="23"/>
  <c r="BM201" i="23" s="1"/>
  <c r="BN201" i="23" s="1"/>
  <c r="BK210" i="23"/>
  <c r="BM210" i="23" s="1"/>
  <c r="BN210" i="23" s="1"/>
  <c r="BK203" i="23"/>
  <c r="BM203" i="23" s="1"/>
  <c r="BN203" i="23" s="1"/>
  <c r="BK200" i="23"/>
  <c r="BM200" i="23" s="1"/>
  <c r="BN200" i="23" s="1"/>
  <c r="BK213" i="23"/>
  <c r="BM213" i="23" s="1"/>
  <c r="BN213" i="23" s="1"/>
  <c r="BK209" i="23"/>
  <c r="BM209" i="23" s="1"/>
  <c r="BN209" i="23" s="1"/>
  <c r="BK206" i="23"/>
  <c r="BM206" i="23" s="1"/>
  <c r="BN206" i="23" s="1"/>
  <c r="BK199" i="23"/>
  <c r="BM199" i="23" s="1"/>
  <c r="BN199" i="23" s="1"/>
  <c r="AX225" i="23"/>
  <c r="AW225" i="23"/>
  <c r="AY238" i="23"/>
  <c r="BD265" i="23"/>
  <c r="BF265" i="23" s="1"/>
  <c r="BG265" i="23" s="1"/>
  <c r="BD254" i="23"/>
  <c r="BF254" i="23" s="1"/>
  <c r="BG254" i="23" s="1"/>
  <c r="BD252" i="23"/>
  <c r="BF252" i="23" s="1"/>
  <c r="BG252" i="23" s="1"/>
  <c r="BN93" i="23"/>
  <c r="BM91" i="23"/>
  <c r="BN91" i="23" s="1"/>
  <c r="CA149" i="23"/>
  <c r="CB149" i="23" s="1"/>
  <c r="BU172" i="23"/>
  <c r="BF177" i="23"/>
  <c r="BG177" i="23" s="1"/>
  <c r="BU187" i="23"/>
  <c r="BG201" i="23"/>
  <c r="BU208" i="23"/>
  <c r="BF210" i="23"/>
  <c r="BG210" i="23" s="1"/>
  <c r="BU227" i="23"/>
  <c r="BM232" i="23"/>
  <c r="BN232" i="23" s="1"/>
  <c r="BU256" i="23"/>
  <c r="CB260" i="23"/>
  <c r="BK263" i="23"/>
  <c r="BM263" i="23" s="1"/>
  <c r="BN263" i="23" s="1"/>
  <c r="BK258" i="23"/>
  <c r="BM258" i="23" s="1"/>
  <c r="BN258" i="23" s="1"/>
  <c r="BK259" i="23"/>
  <c r="BM259" i="23" s="1"/>
  <c r="BN259" i="23" s="1"/>
  <c r="BK261" i="23"/>
  <c r="BM261" i="23" s="1"/>
  <c r="BN261" i="23" s="1"/>
  <c r="BK255" i="23"/>
  <c r="BM255" i="23" s="1"/>
  <c r="BN255" i="23" s="1"/>
  <c r="BK254" i="23"/>
  <c r="BM254" i="23" s="1"/>
  <c r="BN254" i="23" s="1"/>
  <c r="BK253" i="23"/>
  <c r="BM253" i="23" s="1"/>
  <c r="BN253" i="23" s="1"/>
  <c r="AX307" i="23"/>
  <c r="AW307" i="23"/>
  <c r="AX308" i="23"/>
  <c r="AW308" i="23"/>
  <c r="BU320" i="23"/>
  <c r="AQ345" i="23"/>
  <c r="AP345" i="23"/>
  <c r="AQ348" i="23"/>
  <c r="AP348" i="23"/>
  <c r="AI388" i="23"/>
  <c r="AJ388" i="23"/>
  <c r="BF395" i="23"/>
  <c r="BG395" i="23" s="1"/>
  <c r="AY398" i="23"/>
  <c r="AQ427" i="23"/>
  <c r="AP427" i="23"/>
  <c r="AC452" i="23"/>
  <c r="AB452" i="23"/>
  <c r="AB543" i="23"/>
  <c r="AC543" i="23"/>
  <c r="BM75" i="23"/>
  <c r="BN75" i="23" s="1"/>
  <c r="AQ92" i="23"/>
  <c r="AR92" i="23" s="1"/>
  <c r="AP93" i="23"/>
  <c r="AR93" i="23" s="1"/>
  <c r="AI94" i="23"/>
  <c r="AK94" i="23" s="1"/>
  <c r="AW98" i="23"/>
  <c r="AY98" i="23" s="1"/>
  <c r="BT102" i="23"/>
  <c r="BU102" i="23" s="1"/>
  <c r="AW116" i="23"/>
  <c r="AY116" i="23" s="1"/>
  <c r="AQ120" i="23"/>
  <c r="AR120" i="23" s="1"/>
  <c r="AI124" i="23"/>
  <c r="AK124" i="23" s="1"/>
  <c r="AX127" i="23"/>
  <c r="AY127" i="23" s="1"/>
  <c r="BF145" i="23"/>
  <c r="BG145" i="23" s="1"/>
  <c r="CA145" i="23"/>
  <c r="CB145" i="23" s="1"/>
  <c r="AW146" i="23"/>
  <c r="AY146" i="23" s="1"/>
  <c r="AJ147" i="23"/>
  <c r="CA151" i="23"/>
  <c r="CB151" i="23" s="1"/>
  <c r="AW152" i="23"/>
  <c r="AY152" i="23" s="1"/>
  <c r="AB153" i="23"/>
  <c r="AD153" i="23" s="1"/>
  <c r="BY153" i="23"/>
  <c r="CA153" i="23" s="1"/>
  <c r="CB153" i="23" s="1"/>
  <c r="AQ173" i="23"/>
  <c r="AR173" i="23" s="1"/>
  <c r="AY176" i="23"/>
  <c r="AC177" i="23"/>
  <c r="AD177" i="23" s="1"/>
  <c r="AX178" i="23"/>
  <c r="AY178" i="23" s="1"/>
  <c r="BT178" i="23"/>
  <c r="BU178" i="23" s="1"/>
  <c r="BR180" i="23"/>
  <c r="BT180" i="23" s="1"/>
  <c r="BU180" i="23" s="1"/>
  <c r="AQ183" i="23"/>
  <c r="AR183" i="23" s="1"/>
  <c r="BT198" i="23"/>
  <c r="BU198" i="23" s="1"/>
  <c r="BT202" i="23"/>
  <c r="BU202" i="23" s="1"/>
  <c r="AC204" i="23"/>
  <c r="AD204" i="23" s="1"/>
  <c r="AW204" i="23"/>
  <c r="AB207" i="23"/>
  <c r="BF207" i="23"/>
  <c r="BG207" i="23" s="1"/>
  <c r="AX209" i="23"/>
  <c r="AY209" i="23" s="1"/>
  <c r="AI210" i="23"/>
  <c r="AK210" i="23" s="1"/>
  <c r="AQ212" i="23"/>
  <c r="AR212" i="23" s="1"/>
  <c r="AI236" i="23"/>
  <c r="AK236" i="23" s="1"/>
  <c r="AB238" i="23"/>
  <c r="AD238" i="23" s="1"/>
  <c r="BD251" i="23"/>
  <c r="BF251" i="23" s="1"/>
  <c r="BG251" i="23" s="1"/>
  <c r="BK265" i="23"/>
  <c r="BM265" i="23" s="1"/>
  <c r="BN265" i="23" s="1"/>
  <c r="BT307" i="23"/>
  <c r="BU307" i="23" s="1"/>
  <c r="AQ317" i="23"/>
  <c r="AP317" i="23"/>
  <c r="AI392" i="23"/>
  <c r="AJ392" i="23"/>
  <c r="AQ400" i="23"/>
  <c r="AP400" i="23"/>
  <c r="AR400" i="23" s="1"/>
  <c r="AW402" i="23"/>
  <c r="AX402" i="23"/>
  <c r="AP417" i="23"/>
  <c r="AQ417" i="23"/>
  <c r="AB421" i="23"/>
  <c r="AC421" i="23"/>
  <c r="AW440" i="23"/>
  <c r="AX440" i="23"/>
  <c r="AY440" i="23" s="1"/>
  <c r="CB95" i="23"/>
  <c r="AY96" i="23"/>
  <c r="AR99" i="23"/>
  <c r="AK100" i="23"/>
  <c r="AD121" i="23"/>
  <c r="AD123" i="23"/>
  <c r="AD127" i="23"/>
  <c r="BY127" i="23"/>
  <c r="CA127" i="23" s="1"/>
  <c r="CB127" i="23" s="1"/>
  <c r="AY156" i="23"/>
  <c r="AD157" i="23"/>
  <c r="AD159" i="23"/>
  <c r="BR183" i="23"/>
  <c r="BT183" i="23" s="1"/>
  <c r="BR185" i="23"/>
  <c r="BT185" i="23" s="1"/>
  <c r="BU185" i="23" s="1"/>
  <c r="BF205" i="23"/>
  <c r="BG205" i="23" s="1"/>
  <c r="AB211" i="23"/>
  <c r="AD211" i="23" s="1"/>
  <c r="BR212" i="23"/>
  <c r="BT212" i="23" s="1"/>
  <c r="BU212" i="23" s="1"/>
  <c r="AX213" i="23"/>
  <c r="AY213" i="23" s="1"/>
  <c r="AX229" i="23"/>
  <c r="AY229" i="23" s="1"/>
  <c r="BM230" i="23"/>
  <c r="BN230" i="23" s="1"/>
  <c r="BT232" i="23"/>
  <c r="BU232" i="23" s="1"/>
  <c r="AD235" i="23"/>
  <c r="AC237" i="23"/>
  <c r="AD237" i="23" s="1"/>
  <c r="BK252" i="23"/>
  <c r="BM252" i="23" s="1"/>
  <c r="BN252" i="23" s="1"/>
  <c r="BY256" i="23"/>
  <c r="CA256" i="23" s="1"/>
  <c r="BY252" i="23"/>
  <c r="CA252" i="23" s="1"/>
  <c r="CB252" i="23" s="1"/>
  <c r="AX309" i="23"/>
  <c r="AW309" i="23"/>
  <c r="BY311" i="23"/>
  <c r="CA311" i="23" s="1"/>
  <c r="CB311" i="23" s="1"/>
  <c r="BY313" i="23"/>
  <c r="CA313" i="23" s="1"/>
  <c r="CB313" i="23" s="1"/>
  <c r="AJ338" i="23"/>
  <c r="AI338" i="23"/>
  <c r="AJ340" i="23"/>
  <c r="AI340" i="23"/>
  <c r="AP401" i="23"/>
  <c r="AQ401" i="23"/>
  <c r="AP526" i="23"/>
  <c r="AQ526" i="23"/>
  <c r="AX87" i="23"/>
  <c r="AI90" i="23"/>
  <c r="AK90" i="23" s="1"/>
  <c r="AW92" i="23"/>
  <c r="AY92" i="23" s="1"/>
  <c r="CA92" i="23"/>
  <c r="CB92" i="23" s="1"/>
  <c r="AJ117" i="23"/>
  <c r="CA117" i="23"/>
  <c r="CB117" i="23" s="1"/>
  <c r="CA119" i="23"/>
  <c r="CB119" i="23" s="1"/>
  <c r="BY121" i="23"/>
  <c r="CA121" i="23" s="1"/>
  <c r="CB121" i="23" s="1"/>
  <c r="BY125" i="23"/>
  <c r="CA125" i="23" s="1"/>
  <c r="CB125" i="23" s="1"/>
  <c r="AP129" i="23"/>
  <c r="AR129" i="23" s="1"/>
  <c r="AI130" i="23"/>
  <c r="AK130" i="23" s="1"/>
  <c r="BY131" i="23"/>
  <c r="CA131" i="23" s="1"/>
  <c r="CB131" i="23" s="1"/>
  <c r="AP147" i="23"/>
  <c r="AR147" i="23" s="1"/>
  <c r="AX160" i="23"/>
  <c r="AY160" i="23" s="1"/>
  <c r="AJ172" i="23"/>
  <c r="AK172" i="23" s="1"/>
  <c r="CA172" i="23"/>
  <c r="BT176" i="23"/>
  <c r="BU176" i="23" s="1"/>
  <c r="AQ179" i="23"/>
  <c r="AR179" i="23" s="1"/>
  <c r="AJ182" i="23"/>
  <c r="AK182" i="23" s="1"/>
  <c r="CA182" i="23"/>
  <c r="CB182" i="23" s="1"/>
  <c r="AJ184" i="23"/>
  <c r="AK184" i="23" s="1"/>
  <c r="AJ186" i="23"/>
  <c r="AK186" i="23" s="1"/>
  <c r="AC198" i="23"/>
  <c r="AD198" i="23" s="1"/>
  <c r="BF198" i="23"/>
  <c r="BG198" i="23" s="1"/>
  <c r="AX199" i="23"/>
  <c r="AY199" i="23" s="1"/>
  <c r="BG202" i="23"/>
  <c r="AC208" i="23"/>
  <c r="AD208" i="23" s="1"/>
  <c r="BF208" i="23"/>
  <c r="BG208" i="23" s="1"/>
  <c r="AQ210" i="23"/>
  <c r="AR210" i="23" s="1"/>
  <c r="BG227" i="23"/>
  <c r="BK257" i="23"/>
  <c r="BM257" i="23" s="1"/>
  <c r="BN257" i="23" s="1"/>
  <c r="BK260" i="23"/>
  <c r="BK264" i="23"/>
  <c r="BM264" i="23" s="1"/>
  <c r="BN264" i="23" s="1"/>
  <c r="BG289" i="23"/>
  <c r="BG292" i="23"/>
  <c r="BT308" i="23"/>
  <c r="BU308" i="23" s="1"/>
  <c r="BD318" i="23"/>
  <c r="BF318" i="23" s="1"/>
  <c r="BG318" i="23" s="1"/>
  <c r="BD315" i="23"/>
  <c r="BF315" i="23" s="1"/>
  <c r="BG315" i="23" s="1"/>
  <c r="BD319" i="23"/>
  <c r="BF319" i="23" s="1"/>
  <c r="BG319" i="23" s="1"/>
  <c r="BD316" i="23"/>
  <c r="BF316" i="23" s="1"/>
  <c r="BG316" i="23" s="1"/>
  <c r="BD322" i="23"/>
  <c r="BF322" i="23" s="1"/>
  <c r="BD320" i="23"/>
  <c r="BF320" i="23" s="1"/>
  <c r="BG320" i="23" s="1"/>
  <c r="BD317" i="23"/>
  <c r="BF317" i="23" s="1"/>
  <c r="BG317" i="23" s="1"/>
  <c r="AQ336" i="23"/>
  <c r="AP336" i="23"/>
  <c r="AC344" i="23"/>
  <c r="AB344" i="23"/>
  <c r="AD344" i="23" s="1"/>
  <c r="AC368" i="23"/>
  <c r="AB368" i="23"/>
  <c r="AI376" i="23"/>
  <c r="AJ376" i="23"/>
  <c r="AP391" i="23"/>
  <c r="AQ391" i="23"/>
  <c r="AD399" i="23"/>
  <c r="BF399" i="23"/>
  <c r="BG399" i="23" s="1"/>
  <c r="AI420" i="23"/>
  <c r="AJ420" i="23"/>
  <c r="AB426" i="23"/>
  <c r="AC426" i="23"/>
  <c r="AC439" i="23"/>
  <c r="AB439" i="23"/>
  <c r="AQ448" i="23"/>
  <c r="AP448" i="23"/>
  <c r="AY118" i="23"/>
  <c r="AY122" i="23"/>
  <c r="AR151" i="23"/>
  <c r="AK152" i="23"/>
  <c r="AY203" i="23"/>
  <c r="AI204" i="23"/>
  <c r="AC206" i="23"/>
  <c r="AD206" i="23" s="1"/>
  <c r="BT206" i="23"/>
  <c r="BU206" i="23" s="1"/>
  <c r="AJ211" i="23"/>
  <c r="AK211" i="23" s="1"/>
  <c r="AK225" i="23"/>
  <c r="AK227" i="23"/>
  <c r="AQ230" i="23"/>
  <c r="AR230" i="23" s="1"/>
  <c r="AQ236" i="23"/>
  <c r="AR236" i="23" s="1"/>
  <c r="AX237" i="23"/>
  <c r="AY237" i="23" s="1"/>
  <c r="BK239" i="23"/>
  <c r="BM239" i="23" s="1"/>
  <c r="BN239" i="23" s="1"/>
  <c r="BG239" i="23"/>
  <c r="BY262" i="23"/>
  <c r="CA262" i="23" s="1"/>
  <c r="CB262" i="23" s="1"/>
  <c r="BK294" i="23"/>
  <c r="BM294" i="23" s="1"/>
  <c r="BN294" i="23" s="1"/>
  <c r="BK289" i="23"/>
  <c r="BM289" i="23" s="1"/>
  <c r="BN289" i="23" s="1"/>
  <c r="BK288" i="23"/>
  <c r="BM288" i="23" s="1"/>
  <c r="BN288" i="23" s="1"/>
  <c r="BK287" i="23"/>
  <c r="BM287" i="23" s="1"/>
  <c r="BN287" i="23" s="1"/>
  <c r="BK286" i="23"/>
  <c r="BM286" i="23" s="1"/>
  <c r="BN286" i="23" s="1"/>
  <c r="BK293" i="23"/>
  <c r="BM293" i="23" s="1"/>
  <c r="BN293" i="23" s="1"/>
  <c r="BK283" i="23"/>
  <c r="BM283" i="23" s="1"/>
  <c r="BN283" i="23" s="1"/>
  <c r="BK282" i="23"/>
  <c r="BM282" i="23" s="1"/>
  <c r="BN282" i="23" s="1"/>
  <c r="BK292" i="23"/>
  <c r="BM292" i="23" s="1"/>
  <c r="BN292" i="23" s="1"/>
  <c r="AJ311" i="23"/>
  <c r="AI311" i="23"/>
  <c r="AC318" i="23"/>
  <c r="AB318" i="23"/>
  <c r="AC320" i="23"/>
  <c r="AB320" i="23"/>
  <c r="AQ339" i="23"/>
  <c r="AP339" i="23"/>
  <c r="AX362" i="23"/>
  <c r="AW362" i="23"/>
  <c r="AP387" i="23"/>
  <c r="AQ387" i="23"/>
  <c r="AI390" i="23"/>
  <c r="AJ390" i="23"/>
  <c r="AW447" i="23"/>
  <c r="AY447" i="23" s="1"/>
  <c r="AX447" i="23"/>
  <c r="CA87" i="23"/>
  <c r="CB87" i="23" s="1"/>
  <c r="AP89" i="23"/>
  <c r="AR89" i="23" s="1"/>
  <c r="AC92" i="23"/>
  <c r="AD92" i="23" s="1"/>
  <c r="AC118" i="23"/>
  <c r="AD118" i="23" s="1"/>
  <c r="AJ123" i="23"/>
  <c r="CA123" i="23"/>
  <c r="CB123" i="23" s="1"/>
  <c r="AC128" i="23"/>
  <c r="BF117" i="23"/>
  <c r="BG117" i="23" s="1"/>
  <c r="AP145" i="23"/>
  <c r="AQ148" i="23"/>
  <c r="BF152" i="23"/>
  <c r="BG152" i="23" s="1"/>
  <c r="BY152" i="23"/>
  <c r="CA152" i="23" s="1"/>
  <c r="CB152" i="23" s="1"/>
  <c r="AC158" i="23"/>
  <c r="AD158" i="23" s="1"/>
  <c r="AJ159" i="23"/>
  <c r="AK159" i="23" s="1"/>
  <c r="BF160" i="23"/>
  <c r="BG160" i="23" s="1"/>
  <c r="AD173" i="23"/>
  <c r="BT177" i="23"/>
  <c r="BU177" i="23" s="1"/>
  <c r="AJ178" i="23"/>
  <c r="AK178" i="23" s="1"/>
  <c r="CA178" i="23"/>
  <c r="CB178" i="23" s="1"/>
  <c r="AJ180" i="23"/>
  <c r="AK180" i="23" s="1"/>
  <c r="AC185" i="23"/>
  <c r="AD185" i="23" s="1"/>
  <c r="CB187" i="23"/>
  <c r="BF199" i="23"/>
  <c r="BG199" i="23" s="1"/>
  <c r="BT200" i="23"/>
  <c r="AI208" i="23"/>
  <c r="AW210" i="23"/>
  <c r="AY210" i="23" s="1"/>
  <c r="BF213" i="23"/>
  <c r="BG213" i="23" s="1"/>
  <c r="BT226" i="23"/>
  <c r="BU226" i="23" s="1"/>
  <c r="AY231" i="23"/>
  <c r="BG232" i="23"/>
  <c r="AY234" i="23"/>
  <c r="BK256" i="23"/>
  <c r="BT265" i="23"/>
  <c r="BU265" i="23" s="1"/>
  <c r="AJ294" i="23"/>
  <c r="AI294" i="23"/>
  <c r="AC308" i="23"/>
  <c r="AB308" i="23"/>
  <c r="AC309" i="23"/>
  <c r="AB309" i="23"/>
  <c r="AJ313" i="23"/>
  <c r="AI313" i="23"/>
  <c r="AK313" i="23" s="1"/>
  <c r="BN314" i="23"/>
  <c r="AQ335" i="23"/>
  <c r="AP335" i="23"/>
  <c r="BT338" i="23"/>
  <c r="BU338" i="23" s="1"/>
  <c r="AC349" i="23"/>
  <c r="AB349" i="23"/>
  <c r="AX365" i="23"/>
  <c r="AW365" i="23"/>
  <c r="AY365" i="23" s="1"/>
  <c r="AC370" i="23"/>
  <c r="AB370" i="23"/>
  <c r="AK374" i="23"/>
  <c r="AK398" i="23"/>
  <c r="BF212" i="23"/>
  <c r="BG212" i="23" s="1"/>
  <c r="BT225" i="23"/>
  <c r="BU225" i="23" s="1"/>
  <c r="BT230" i="23"/>
  <c r="BU230" i="23" s="1"/>
  <c r="BT236" i="23"/>
  <c r="BU236" i="23" s="1"/>
  <c r="BT237" i="23"/>
  <c r="BU237" i="23" s="1"/>
  <c r="BM256" i="23"/>
  <c r="BN256" i="23" s="1"/>
  <c r="BM262" i="23"/>
  <c r="BN262" i="23" s="1"/>
  <c r="BD282" i="23"/>
  <c r="BF282" i="23" s="1"/>
  <c r="BG282" i="23" s="1"/>
  <c r="BD285" i="23"/>
  <c r="BF285" i="23" s="1"/>
  <c r="BG285" i="23" s="1"/>
  <c r="BR285" i="23"/>
  <c r="BT285" i="23" s="1"/>
  <c r="BU285" i="23" s="1"/>
  <c r="BM290" i="23"/>
  <c r="BN290" i="23" s="1"/>
  <c r="BD308" i="23"/>
  <c r="BF308" i="23" s="1"/>
  <c r="BG308" i="23" s="1"/>
  <c r="BY309" i="23"/>
  <c r="CA309" i="23" s="1"/>
  <c r="CB309" i="23" s="1"/>
  <c r="BR311" i="23"/>
  <c r="BT311" i="23" s="1"/>
  <c r="BU311" i="23" s="1"/>
  <c r="BN315" i="23"/>
  <c r="BT317" i="23"/>
  <c r="BU317" i="23" s="1"/>
  <c r="BK318" i="23"/>
  <c r="BM318" i="23" s="1"/>
  <c r="BN318" i="23" s="1"/>
  <c r="BF335" i="23"/>
  <c r="BG335" i="23" s="1"/>
  <c r="BR337" i="23"/>
  <c r="BT337" i="23" s="1"/>
  <c r="BU337" i="23" s="1"/>
  <c r="BK340" i="23"/>
  <c r="BM340" i="23" s="1"/>
  <c r="BN340" i="23" s="1"/>
  <c r="BF344" i="23"/>
  <c r="BG344" i="23" s="1"/>
  <c r="BF347" i="23"/>
  <c r="BG347" i="23" s="1"/>
  <c r="BR362" i="23"/>
  <c r="BT362" i="23" s="1"/>
  <c r="BU362" i="23" s="1"/>
  <c r="BT364" i="23"/>
  <c r="BU364" i="23" s="1"/>
  <c r="BT366" i="23"/>
  <c r="BU366" i="23" s="1"/>
  <c r="BF368" i="23"/>
  <c r="BG368" i="23" s="1"/>
  <c r="BF370" i="23"/>
  <c r="BG370" i="23" s="1"/>
  <c r="BR371" i="23"/>
  <c r="BT371" i="23" s="1"/>
  <c r="BU371" i="23" s="1"/>
  <c r="BF373" i="23"/>
  <c r="BG373" i="23" s="1"/>
  <c r="BR373" i="23"/>
  <c r="BT373" i="23" s="1"/>
  <c r="BU373" i="23" s="1"/>
  <c r="BK374" i="23"/>
  <c r="BM374" i="23" s="1"/>
  <c r="BN374" i="23" s="1"/>
  <c r="BR375" i="23"/>
  <c r="BT375" i="23" s="1"/>
  <c r="BU375" i="23" s="1"/>
  <c r="BD388" i="23"/>
  <c r="BF388" i="23" s="1"/>
  <c r="BG388" i="23" s="1"/>
  <c r="BM389" i="23"/>
  <c r="BN389" i="23" s="1"/>
  <c r="BM391" i="23"/>
  <c r="BN391" i="23" s="1"/>
  <c r="BD392" i="23"/>
  <c r="BF392" i="23" s="1"/>
  <c r="BG392" i="23" s="1"/>
  <c r="AR393" i="23"/>
  <c r="AD396" i="23"/>
  <c r="CA413" i="23"/>
  <c r="CB413" i="23" s="1"/>
  <c r="BT422" i="23"/>
  <c r="BU422" i="23" s="1"/>
  <c r="AR423" i="23"/>
  <c r="AK439" i="23"/>
  <c r="AQ441" i="23"/>
  <c r="AP441" i="23"/>
  <c r="BF446" i="23"/>
  <c r="BG446" i="23" s="1"/>
  <c r="AI525" i="23"/>
  <c r="AJ525" i="23"/>
  <c r="AB414" i="23"/>
  <c r="AC414" i="23"/>
  <c r="AB416" i="23"/>
  <c r="AC416" i="23"/>
  <c r="AC440" i="23"/>
  <c r="AB440" i="23"/>
  <c r="AQ442" i="23"/>
  <c r="AP442" i="23"/>
  <c r="AR442" i="23" s="1"/>
  <c r="AK446" i="23"/>
  <c r="AQ454" i="23"/>
  <c r="AP454" i="23"/>
  <c r="BF480" i="23"/>
  <c r="BG480" i="23" s="1"/>
  <c r="BF495" i="23"/>
  <c r="BG495" i="23" s="1"/>
  <c r="BM280" i="23"/>
  <c r="BN280" i="23" s="1"/>
  <c r="BG286" i="23"/>
  <c r="BU289" i="23"/>
  <c r="BD307" i="23"/>
  <c r="BF307" i="23" s="1"/>
  <c r="BG307" i="23" s="1"/>
  <c r="BD310" i="23"/>
  <c r="BF310" i="23" s="1"/>
  <c r="BG310" i="23" s="1"/>
  <c r="BN313" i="23"/>
  <c r="AI320" i="23"/>
  <c r="AK320" i="23" s="1"/>
  <c r="AW321" i="23"/>
  <c r="AY321" i="23" s="1"/>
  <c r="BR321" i="23"/>
  <c r="BT321" i="23" s="1"/>
  <c r="BU321" i="23" s="1"/>
  <c r="AI322" i="23"/>
  <c r="AK322" i="23" s="1"/>
  <c r="AW335" i="23"/>
  <c r="AY335" i="23" s="1"/>
  <c r="AW336" i="23"/>
  <c r="AY336" i="23" s="1"/>
  <c r="AB337" i="23"/>
  <c r="AD337" i="23" s="1"/>
  <c r="AP338" i="23"/>
  <c r="AR338" i="23" s="1"/>
  <c r="BT339" i="23"/>
  <c r="BU339" i="23" s="1"/>
  <c r="BT341" i="23"/>
  <c r="BU341" i="23" s="1"/>
  <c r="BK342" i="23"/>
  <c r="BM342" i="23" s="1"/>
  <c r="BN342" i="23" s="1"/>
  <c r="AI344" i="23"/>
  <c r="AK344" i="23" s="1"/>
  <c r="AW345" i="23"/>
  <c r="AY345" i="23" s="1"/>
  <c r="AB347" i="23"/>
  <c r="AD347" i="23" s="1"/>
  <c r="AW348" i="23"/>
  <c r="AY348" i="23" s="1"/>
  <c r="AI349" i="23"/>
  <c r="AK349" i="23" s="1"/>
  <c r="AB362" i="23"/>
  <c r="BG362" i="23"/>
  <c r="AI368" i="23"/>
  <c r="AK368" i="23" s="1"/>
  <c r="AI370" i="23"/>
  <c r="AK370" i="23" s="1"/>
  <c r="BK372" i="23"/>
  <c r="BM372" i="23" s="1"/>
  <c r="BN372" i="23" s="1"/>
  <c r="AP388" i="23"/>
  <c r="AR388" i="23" s="1"/>
  <c r="AW389" i="23"/>
  <c r="AY389" i="23" s="1"/>
  <c r="AP390" i="23"/>
  <c r="AR390" i="23" s="1"/>
  <c r="AC391" i="23"/>
  <c r="AD391" i="23" s="1"/>
  <c r="AW391" i="23"/>
  <c r="AY391" i="23" s="1"/>
  <c r="AP392" i="23"/>
  <c r="AR392" i="23" s="1"/>
  <c r="BM393" i="23"/>
  <c r="BN393" i="23" s="1"/>
  <c r="AJ394" i="23"/>
  <c r="AK394" i="23" s="1"/>
  <c r="BN395" i="23"/>
  <c r="AP397" i="23"/>
  <c r="AR397" i="23" s="1"/>
  <c r="BF397" i="23"/>
  <c r="BG397" i="23" s="1"/>
  <c r="AI399" i="23"/>
  <c r="AK399" i="23" s="1"/>
  <c r="AW399" i="23"/>
  <c r="AY399" i="23" s="1"/>
  <c r="BN399" i="23"/>
  <c r="AW401" i="23"/>
  <c r="AY401" i="23" s="1"/>
  <c r="AW417" i="23"/>
  <c r="AX417" i="23"/>
  <c r="AJ421" i="23"/>
  <c r="AK421" i="23" s="1"/>
  <c r="AW423" i="23"/>
  <c r="AX423" i="23"/>
  <c r="BF439" i="23"/>
  <c r="BG439" i="23" s="1"/>
  <c r="AX441" i="23"/>
  <c r="AY441" i="23" s="1"/>
  <c r="AQ452" i="23"/>
  <c r="AP452" i="23"/>
  <c r="BM212" i="23"/>
  <c r="BN212" i="23" s="1"/>
  <c r="BM228" i="23"/>
  <c r="BN228" i="23" s="1"/>
  <c r="BT229" i="23"/>
  <c r="BU229" i="23" s="1"/>
  <c r="BT233" i="23"/>
  <c r="BU233" i="23" s="1"/>
  <c r="AR235" i="23"/>
  <c r="BF238" i="23"/>
  <c r="BG238" i="23" s="1"/>
  <c r="BT240" i="23"/>
  <c r="BU240" i="23" s="1"/>
  <c r="BM260" i="23"/>
  <c r="BN260" i="23" s="1"/>
  <c r="BT290" i="23"/>
  <c r="BU290" i="23" s="1"/>
  <c r="BD288" i="23"/>
  <c r="BF288" i="23" s="1"/>
  <c r="BG288" i="23" s="1"/>
  <c r="BD291" i="23"/>
  <c r="BF291" i="23" s="1"/>
  <c r="BG291" i="23" s="1"/>
  <c r="BR291" i="23"/>
  <c r="BT291" i="23" s="1"/>
  <c r="BU291" i="23" s="1"/>
  <c r="AI293" i="23"/>
  <c r="AK293" i="23" s="1"/>
  <c r="BD294" i="23"/>
  <c r="BF294" i="23" s="1"/>
  <c r="BG294" i="23" s="1"/>
  <c r="BM307" i="23"/>
  <c r="BN307" i="23" s="1"/>
  <c r="AP307" i="23"/>
  <c r="AR307" i="23" s="1"/>
  <c r="BY308" i="23"/>
  <c r="CA308" i="23" s="1"/>
  <c r="CB308" i="23" s="1"/>
  <c r="AP310" i="23"/>
  <c r="AR310" i="23" s="1"/>
  <c r="AB311" i="23"/>
  <c r="AD311" i="23" s="1"/>
  <c r="BR313" i="23"/>
  <c r="BT313" i="23" s="1"/>
  <c r="BU313" i="23" s="1"/>
  <c r="AP314" i="23"/>
  <c r="AR314" i="23" s="1"/>
  <c r="BR316" i="23"/>
  <c r="BT316" i="23" s="1"/>
  <c r="BU316" i="23" s="1"/>
  <c r="BK317" i="23"/>
  <c r="BM317" i="23" s="1"/>
  <c r="BN317" i="23" s="1"/>
  <c r="AW318" i="23"/>
  <c r="AY318" i="23" s="1"/>
  <c r="BT319" i="23"/>
  <c r="BU319" i="23" s="1"/>
  <c r="CB335" i="23"/>
  <c r="BR336" i="23"/>
  <c r="BT336" i="23" s="1"/>
  <c r="BU336" i="23" s="1"/>
  <c r="CA337" i="23"/>
  <c r="CB337" i="23" s="1"/>
  <c r="BF339" i="23"/>
  <c r="BG339" i="23" s="1"/>
  <c r="AW340" i="23"/>
  <c r="AB341" i="23"/>
  <c r="AD341" i="23" s="1"/>
  <c r="BF341" i="23"/>
  <c r="BG341" i="23" s="1"/>
  <c r="AP342" i="23"/>
  <c r="AR342" i="23" s="1"/>
  <c r="AW343" i="23"/>
  <c r="AY343" i="23" s="1"/>
  <c r="BT343" i="23"/>
  <c r="BU343" i="23" s="1"/>
  <c r="BR346" i="23"/>
  <c r="BT346" i="23" s="1"/>
  <c r="BU346" i="23" s="1"/>
  <c r="BF350" i="23"/>
  <c r="BG350" i="23" s="1"/>
  <c r="AI364" i="23"/>
  <c r="AK364" i="23" s="1"/>
  <c r="AI366" i="23"/>
  <c r="AK366" i="23" s="1"/>
  <c r="BK368" i="23"/>
  <c r="BM368" i="23" s="1"/>
  <c r="BN368" i="23" s="1"/>
  <c r="BK370" i="23"/>
  <c r="BM370" i="23" s="1"/>
  <c r="BN370" i="23" s="1"/>
  <c r="AP372" i="23"/>
  <c r="AR372" i="23" s="1"/>
  <c r="AI373" i="23"/>
  <c r="AK373" i="23" s="1"/>
  <c r="BK373" i="23"/>
  <c r="BM373" i="23" s="1"/>
  <c r="BN373" i="23" s="1"/>
  <c r="AX374" i="23"/>
  <c r="AY374" i="23" s="1"/>
  <c r="AQ375" i="23"/>
  <c r="AR375" i="23" s="1"/>
  <c r="AP376" i="23"/>
  <c r="AR376" i="23" s="1"/>
  <c r="BK376" i="23"/>
  <c r="AD387" i="23"/>
  <c r="AW387" i="23"/>
  <c r="AY387" i="23" s="1"/>
  <c r="AC389" i="23"/>
  <c r="AD389" i="23" s="1"/>
  <c r="AC393" i="23"/>
  <c r="AD393" i="23" s="1"/>
  <c r="AW393" i="23"/>
  <c r="AY393" i="23" s="1"/>
  <c r="AR394" i="23"/>
  <c r="AY395" i="23"/>
  <c r="AJ396" i="23"/>
  <c r="AB398" i="23"/>
  <c r="AD398" i="23" s="1"/>
  <c r="AP398" i="23"/>
  <c r="AR398" i="23" s="1"/>
  <c r="BD398" i="23"/>
  <c r="BF398" i="23" s="1"/>
  <c r="BG398" i="23" s="1"/>
  <c r="BM400" i="23"/>
  <c r="BN400" i="23" s="1"/>
  <c r="AD401" i="23"/>
  <c r="AJ402" i="23"/>
  <c r="AK402" i="23" s="1"/>
  <c r="AB415" i="23"/>
  <c r="AD415" i="23" s="1"/>
  <c r="AY418" i="23"/>
  <c r="BF419" i="23"/>
  <c r="BG419" i="23" s="1"/>
  <c r="AY420" i="23"/>
  <c r="BT420" i="23"/>
  <c r="BU420" i="23" s="1"/>
  <c r="AK422" i="23"/>
  <c r="AX424" i="23"/>
  <c r="AY424" i="23" s="1"/>
  <c r="BT425" i="23"/>
  <c r="BU425" i="23" s="1"/>
  <c r="AP439" i="23"/>
  <c r="AR439" i="23" s="1"/>
  <c r="AY442" i="23"/>
  <c r="AD448" i="23"/>
  <c r="AR449" i="23"/>
  <c r="AR480" i="23"/>
  <c r="AR495" i="23"/>
  <c r="AR396" i="23"/>
  <c r="AW425" i="23"/>
  <c r="AX425" i="23"/>
  <c r="BK428" i="23"/>
  <c r="BM428" i="23" s="1"/>
  <c r="BN428" i="23" s="1"/>
  <c r="BK425" i="23"/>
  <c r="BM425" i="23" s="1"/>
  <c r="BN425" i="23" s="1"/>
  <c r="BK424" i="23"/>
  <c r="BM424" i="23" s="1"/>
  <c r="BN424" i="23" s="1"/>
  <c r="BK423" i="23"/>
  <c r="BM423" i="23" s="1"/>
  <c r="BN423" i="23" s="1"/>
  <c r="BK422" i="23"/>
  <c r="BM422" i="23" s="1"/>
  <c r="BN422" i="23" s="1"/>
  <c r="BK421" i="23"/>
  <c r="BM421" i="23" s="1"/>
  <c r="BN421" i="23" s="1"/>
  <c r="BK420" i="23"/>
  <c r="BM420" i="23" s="1"/>
  <c r="BN420" i="23" s="1"/>
  <c r="BK415" i="23"/>
  <c r="AC451" i="23"/>
  <c r="AB451" i="23"/>
  <c r="BT228" i="23"/>
  <c r="BU228" i="23" s="1"/>
  <c r="BF234" i="23"/>
  <c r="BG234" i="23" s="1"/>
  <c r="AD236" i="23"/>
  <c r="BK251" i="23"/>
  <c r="BM251" i="23" s="1"/>
  <c r="BN251" i="23" s="1"/>
  <c r="BD279" i="23"/>
  <c r="BF279" i="23" s="1"/>
  <c r="BG279" i="23" s="1"/>
  <c r="BD281" i="23"/>
  <c r="BF281" i="23" s="1"/>
  <c r="BG281" i="23" s="1"/>
  <c r="BT281" i="23"/>
  <c r="BU281" i="23" s="1"/>
  <c r="BM284" i="23"/>
  <c r="BN284" i="23" s="1"/>
  <c r="BY307" i="23"/>
  <c r="CA307" i="23" s="1"/>
  <c r="CB307" i="23" s="1"/>
  <c r="BD309" i="23"/>
  <c r="BF309" i="23" s="1"/>
  <c r="BG309" i="23" s="1"/>
  <c r="BY310" i="23"/>
  <c r="CA310" i="23" s="1"/>
  <c r="CB310" i="23" s="1"/>
  <c r="BR315" i="23"/>
  <c r="BT315" i="23" s="1"/>
  <c r="BU315" i="23" s="1"/>
  <c r="BR318" i="23"/>
  <c r="BT318" i="23" s="1"/>
  <c r="BU318" i="23" s="1"/>
  <c r="AB335" i="23"/>
  <c r="BK337" i="23"/>
  <c r="BM337" i="23" s="1"/>
  <c r="BN337" i="23" s="1"/>
  <c r="AB339" i="23"/>
  <c r="AD339" i="23" s="1"/>
  <c r="BF340" i="23"/>
  <c r="BG340" i="23" s="1"/>
  <c r="AI341" i="23"/>
  <c r="AK341" i="23" s="1"/>
  <c r="AW342" i="23"/>
  <c r="AY342" i="23" s="1"/>
  <c r="BF343" i="23"/>
  <c r="BG343" i="23" s="1"/>
  <c r="CA343" i="23"/>
  <c r="CB343" i="23" s="1"/>
  <c r="BR344" i="23"/>
  <c r="BT344" i="23" s="1"/>
  <c r="BU344" i="23" s="1"/>
  <c r="CA345" i="23"/>
  <c r="CB345" i="23" s="1"/>
  <c r="AP347" i="23"/>
  <c r="AR347" i="23" s="1"/>
  <c r="BR347" i="23"/>
  <c r="BT347" i="23" s="1"/>
  <c r="BU347" i="23" s="1"/>
  <c r="CA348" i="23"/>
  <c r="CB348" i="23" s="1"/>
  <c r="BK362" i="23"/>
  <c r="BM362" i="23" s="1"/>
  <c r="BN362" i="23" s="1"/>
  <c r="AP364" i="23"/>
  <c r="BM364" i="23"/>
  <c r="AI365" i="23"/>
  <c r="BK365" i="23"/>
  <c r="BM365" i="23" s="1"/>
  <c r="BN365" i="23" s="1"/>
  <c r="AP366" i="23"/>
  <c r="AR366" i="23" s="1"/>
  <c r="BM366" i="23"/>
  <c r="BN366" i="23" s="1"/>
  <c r="AI367" i="23"/>
  <c r="AK367" i="23" s="1"/>
  <c r="BK367" i="23"/>
  <c r="BM367" i="23" s="1"/>
  <c r="BN367" i="23" s="1"/>
  <c r="BY367" i="23"/>
  <c r="AW372" i="23"/>
  <c r="AY372" i="23" s="1"/>
  <c r="AB376" i="23"/>
  <c r="AD376" i="23" s="1"/>
  <c r="AX376" i="23"/>
  <c r="AY376" i="23" s="1"/>
  <c r="BT374" i="23"/>
  <c r="BU374" i="23" s="1"/>
  <c r="AK387" i="23"/>
  <c r="AX388" i="23"/>
  <c r="AY388" i="23" s="1"/>
  <c r="AI389" i="23"/>
  <c r="AK389" i="23" s="1"/>
  <c r="AX390" i="23"/>
  <c r="AY390" i="23" s="1"/>
  <c r="AI391" i="23"/>
  <c r="AK391" i="23" s="1"/>
  <c r="BF391" i="23"/>
  <c r="BG391" i="23" s="1"/>
  <c r="AD392" i="23"/>
  <c r="AX392" i="23"/>
  <c r="AY392" i="23" s="1"/>
  <c r="BD393" i="23"/>
  <c r="BF393" i="23" s="1"/>
  <c r="BG393" i="23" s="1"/>
  <c r="AP396" i="23"/>
  <c r="BM396" i="23"/>
  <c r="BN396" i="23" s="1"/>
  <c r="AW397" i="23"/>
  <c r="AY397" i="23" s="1"/>
  <c r="AJ401" i="23"/>
  <c r="AK401" i="23" s="1"/>
  <c r="AQ402" i="23"/>
  <c r="AR402" i="23" s="1"/>
  <c r="BU415" i="23"/>
  <c r="AW421" i="23"/>
  <c r="AX421" i="23"/>
  <c r="AC423" i="23"/>
  <c r="AD423" i="23" s="1"/>
  <c r="AB424" i="23"/>
  <c r="AC424" i="23"/>
  <c r="BG424" i="23"/>
  <c r="AX426" i="23"/>
  <c r="AY426" i="23" s="1"/>
  <c r="BG450" i="23"/>
  <c r="AK473" i="23"/>
  <c r="AR477" i="23"/>
  <c r="AD480" i="23"/>
  <c r="AD495" i="23"/>
  <c r="BD311" i="23"/>
  <c r="BF311" i="23" s="1"/>
  <c r="BG311" i="23" s="1"/>
  <c r="BF338" i="23"/>
  <c r="BG338" i="23" s="1"/>
  <c r="BK339" i="23"/>
  <c r="BM339" i="23" s="1"/>
  <c r="BN339" i="23" s="1"/>
  <c r="BK341" i="23"/>
  <c r="BM341" i="23" s="1"/>
  <c r="BN341" i="23" s="1"/>
  <c r="BF346" i="23"/>
  <c r="BG346" i="23" s="1"/>
  <c r="CA350" i="23"/>
  <c r="CB350" i="23" s="1"/>
  <c r="BM375" i="23"/>
  <c r="BN375" i="23" s="1"/>
  <c r="BT376" i="23"/>
  <c r="BU376" i="23" s="1"/>
  <c r="AY396" i="23"/>
  <c r="AK400" i="23"/>
  <c r="AR414" i="23"/>
  <c r="AR416" i="23"/>
  <c r="AB418" i="23"/>
  <c r="AC418" i="23"/>
  <c r="AQ419" i="23"/>
  <c r="AP419" i="23"/>
  <c r="AR419" i="23" s="1"/>
  <c r="AB420" i="23"/>
  <c r="AC420" i="23"/>
  <c r="AK423" i="23"/>
  <c r="AD425" i="23"/>
  <c r="BT428" i="23"/>
  <c r="BU428" i="23" s="1"/>
  <c r="AQ447" i="23"/>
  <c r="AP447" i="23"/>
  <c r="AR450" i="23"/>
  <c r="AK451" i="23"/>
  <c r="AR453" i="23"/>
  <c r="AC576" i="23"/>
  <c r="AB576" i="23"/>
  <c r="BF418" i="23"/>
  <c r="BG418" i="23" s="1"/>
  <c r="BF426" i="23"/>
  <c r="BG426" i="23" s="1"/>
  <c r="BF441" i="23"/>
  <c r="BG441" i="23" s="1"/>
  <c r="BF447" i="23"/>
  <c r="BG447" i="23" s="1"/>
  <c r="BN465" i="23"/>
  <c r="BD473" i="23"/>
  <c r="BF473" i="23" s="1"/>
  <c r="BG473" i="23" s="1"/>
  <c r="BD476" i="23"/>
  <c r="BF476" i="23" s="1"/>
  <c r="BG476" i="23" s="1"/>
  <c r="BU494" i="23"/>
  <c r="BG497" i="23"/>
  <c r="AX499" i="23"/>
  <c r="AW499" i="23"/>
  <c r="AW500" i="23"/>
  <c r="AX500" i="23"/>
  <c r="AP503" i="23"/>
  <c r="AQ503" i="23"/>
  <c r="AW546" i="23"/>
  <c r="AX546" i="23"/>
  <c r="AQ554" i="23"/>
  <c r="AP554" i="23"/>
  <c r="AC584" i="23"/>
  <c r="AB584" i="23"/>
  <c r="BT414" i="23"/>
  <c r="AQ418" i="23"/>
  <c r="AR418" i="23" s="1"/>
  <c r="AQ420" i="23"/>
  <c r="AR420" i="23" s="1"/>
  <c r="BF422" i="23"/>
  <c r="BG422" i="23" s="1"/>
  <c r="AQ424" i="23"/>
  <c r="AR424" i="23" s="1"/>
  <c r="AQ426" i="23"/>
  <c r="AR426" i="23" s="1"/>
  <c r="AQ428" i="23"/>
  <c r="AR428" i="23" s="1"/>
  <c r="BK439" i="23"/>
  <c r="BM439" i="23" s="1"/>
  <c r="BN439" i="23" s="1"/>
  <c r="BF443" i="23"/>
  <c r="BG443" i="23" s="1"/>
  <c r="BK445" i="23"/>
  <c r="BM445" i="23" s="1"/>
  <c r="BN445" i="23" s="1"/>
  <c r="BF449" i="23"/>
  <c r="BG449" i="23" s="1"/>
  <c r="BM467" i="23"/>
  <c r="BN467" i="23" s="1"/>
  <c r="BF468" i="23"/>
  <c r="BG468" i="23" s="1"/>
  <c r="AJ472" i="23"/>
  <c r="AK472" i="23" s="1"/>
  <c r="AJ494" i="23"/>
  <c r="AK494" i="23" s="1"/>
  <c r="AP498" i="23"/>
  <c r="AR498" i="23" s="1"/>
  <c r="AB499" i="23"/>
  <c r="AD499" i="23" s="1"/>
  <c r="AP501" i="23"/>
  <c r="AQ501" i="23"/>
  <c r="AI502" i="23"/>
  <c r="AK502" i="23" s="1"/>
  <c r="AJ502" i="23"/>
  <c r="AW525" i="23"/>
  <c r="AX525" i="23"/>
  <c r="BF530" i="23"/>
  <c r="BG530" i="23" s="1"/>
  <c r="BF548" i="23"/>
  <c r="BG548" i="23" s="1"/>
  <c r="BF556" i="23"/>
  <c r="BG556" i="23" s="1"/>
  <c r="AQ576" i="23"/>
  <c r="AP576" i="23"/>
  <c r="AY577" i="23"/>
  <c r="AD595" i="23"/>
  <c r="AK597" i="23"/>
  <c r="AC607" i="23"/>
  <c r="AB607" i="23"/>
  <c r="AY465" i="23"/>
  <c r="BR480" i="23"/>
  <c r="BT480" i="23" s="1"/>
  <c r="BU480" i="23" s="1"/>
  <c r="BR478" i="23"/>
  <c r="BT478" i="23" s="1"/>
  <c r="BU478" i="23" s="1"/>
  <c r="BR475" i="23"/>
  <c r="BT475" i="23" s="1"/>
  <c r="BU475" i="23" s="1"/>
  <c r="BR479" i="23"/>
  <c r="BT479" i="23" s="1"/>
  <c r="BU479" i="23" s="1"/>
  <c r="BR477" i="23"/>
  <c r="BT477" i="23" s="1"/>
  <c r="BU477" i="23" s="1"/>
  <c r="BR474" i="23"/>
  <c r="BT474" i="23" s="1"/>
  <c r="BR471" i="23"/>
  <c r="BT471" i="23" s="1"/>
  <c r="BU471" i="23" s="1"/>
  <c r="AB522" i="23"/>
  <c r="AC522" i="23"/>
  <c r="AI552" i="23"/>
  <c r="AK552" i="23" s="1"/>
  <c r="AJ552" i="23"/>
  <c r="AC558" i="23"/>
  <c r="AB558" i="23"/>
  <c r="AJ569" i="23"/>
  <c r="AI569" i="23"/>
  <c r="AJ575" i="23"/>
  <c r="AI575" i="23"/>
  <c r="AX580" i="23"/>
  <c r="AW580" i="23"/>
  <c r="AQ584" i="23"/>
  <c r="AP584" i="23"/>
  <c r="AY419" i="23"/>
  <c r="AD422" i="23"/>
  <c r="BK442" i="23"/>
  <c r="BM442" i="23" s="1"/>
  <c r="BN442" i="23" s="1"/>
  <c r="AD443" i="23"/>
  <c r="BK443" i="23"/>
  <c r="BM443" i="23" s="1"/>
  <c r="BN443" i="23" s="1"/>
  <c r="BK448" i="23"/>
  <c r="BK449" i="23"/>
  <c r="BM449" i="23" s="1"/>
  <c r="BN449" i="23" s="1"/>
  <c r="AR451" i="23"/>
  <c r="BK454" i="23"/>
  <c r="BM454" i="23" s="1"/>
  <c r="BN454" i="23" s="1"/>
  <c r="AK465" i="23"/>
  <c r="BR465" i="23"/>
  <c r="BT465" i="23" s="1"/>
  <c r="BU465" i="23" s="1"/>
  <c r="AD468" i="23"/>
  <c r="BM468" i="23"/>
  <c r="BN468" i="23" s="1"/>
  <c r="AB469" i="23"/>
  <c r="AD469" i="23" s="1"/>
  <c r="AP469" i="23"/>
  <c r="AR469" i="23" s="1"/>
  <c r="AI470" i="23"/>
  <c r="AK470" i="23" s="1"/>
  <c r="AW470" i="23"/>
  <c r="AY470" i="23" s="1"/>
  <c r="BM470" i="23"/>
  <c r="BN470" i="23" s="1"/>
  <c r="AB476" i="23"/>
  <c r="AD476" i="23" s="1"/>
  <c r="AR476" i="23"/>
  <c r="AY477" i="23"/>
  <c r="CA480" i="23"/>
  <c r="CB480" i="23" s="1"/>
  <c r="BM497" i="23"/>
  <c r="BN497" i="23" s="1"/>
  <c r="AJ499" i="23"/>
  <c r="AI499" i="23"/>
  <c r="AW502" i="23"/>
  <c r="AX502" i="23"/>
  <c r="BG503" i="23"/>
  <c r="BF504" i="23"/>
  <c r="BG504" i="23" s="1"/>
  <c r="AB505" i="23"/>
  <c r="AC505" i="23"/>
  <c r="BN518" i="23"/>
  <c r="AC520" i="23"/>
  <c r="AD520" i="23" s="1"/>
  <c r="AK523" i="23"/>
  <c r="BM529" i="23"/>
  <c r="BN529" i="23" s="1"/>
  <c r="AC530" i="23"/>
  <c r="AD530" i="23" s="1"/>
  <c r="CB530" i="23"/>
  <c r="BD528" i="23"/>
  <c r="BF528" i="23" s="1"/>
  <c r="BG528" i="23" s="1"/>
  <c r="BD525" i="23"/>
  <c r="BF525" i="23" s="1"/>
  <c r="BG525" i="23" s="1"/>
  <c r="BD518" i="23"/>
  <c r="BF518" i="23" s="1"/>
  <c r="BG518" i="23" s="1"/>
  <c r="BD531" i="23"/>
  <c r="BF531" i="23" s="1"/>
  <c r="BG531" i="23" s="1"/>
  <c r="BD523" i="23"/>
  <c r="BF523" i="23" s="1"/>
  <c r="BG523" i="23" s="1"/>
  <c r="BD521" i="23"/>
  <c r="BD519" i="23"/>
  <c r="BD524" i="23"/>
  <c r="BF524" i="23" s="1"/>
  <c r="BG524" i="23" s="1"/>
  <c r="BD532" i="23"/>
  <c r="BF532" i="23" s="1"/>
  <c r="BG532" i="23" s="1"/>
  <c r="BD527" i="23"/>
  <c r="BF527" i="23" s="1"/>
  <c r="BG527" i="23" s="1"/>
  <c r="AJ557" i="23"/>
  <c r="AI557" i="23"/>
  <c r="AR581" i="23"/>
  <c r="BF599" i="23"/>
  <c r="BG599" i="23" s="1"/>
  <c r="BK450" i="23"/>
  <c r="AD473" i="23"/>
  <c r="AR492" i="23"/>
  <c r="CB494" i="23"/>
  <c r="AD497" i="23"/>
  <c r="BR505" i="23"/>
  <c r="BT505" i="23" s="1"/>
  <c r="BU505" i="23" s="1"/>
  <c r="BR495" i="23"/>
  <c r="BT495" i="23" s="1"/>
  <c r="BR503" i="23"/>
  <c r="BT503" i="23" s="1"/>
  <c r="BR493" i="23"/>
  <c r="BT493" i="23" s="1"/>
  <c r="BU493" i="23" s="1"/>
  <c r="BR500" i="23"/>
  <c r="BT500" i="23" s="1"/>
  <c r="BU500" i="23" s="1"/>
  <c r="AP522" i="23"/>
  <c r="AQ522" i="23"/>
  <c r="AB532" i="23"/>
  <c r="AC532" i="23"/>
  <c r="AW552" i="23"/>
  <c r="AX552" i="23"/>
  <c r="AX575" i="23"/>
  <c r="AW575" i="23"/>
  <c r="AJ583" i="23"/>
  <c r="AI583" i="23"/>
  <c r="AX678" i="23"/>
  <c r="AW678" i="23"/>
  <c r="AY413" i="23"/>
  <c r="BT418" i="23"/>
  <c r="BU418" i="23" s="1"/>
  <c r="BT419" i="23"/>
  <c r="BU419" i="23" s="1"/>
  <c r="BT426" i="23"/>
  <c r="BU426" i="23" s="1"/>
  <c r="AK427" i="23"/>
  <c r="BT427" i="23"/>
  <c r="BU427" i="23" s="1"/>
  <c r="BM466" i="23"/>
  <c r="BN466" i="23" s="1"/>
  <c r="AX476" i="23"/>
  <c r="AY476" i="23" s="1"/>
  <c r="BR476" i="23"/>
  <c r="BT476" i="23" s="1"/>
  <c r="BU476" i="23" s="1"/>
  <c r="AI477" i="23"/>
  <c r="AK477" i="23" s="1"/>
  <c r="BD477" i="23"/>
  <c r="BF477" i="23" s="1"/>
  <c r="BG477" i="23" s="1"/>
  <c r="AR491" i="23"/>
  <c r="BM492" i="23"/>
  <c r="BN492" i="23" s="1"/>
  <c r="AX496" i="23"/>
  <c r="AY496" i="23" s="1"/>
  <c r="BY498" i="23"/>
  <c r="CA498" i="23" s="1"/>
  <c r="BY497" i="23"/>
  <c r="CA497" i="23" s="1"/>
  <c r="CB497" i="23" s="1"/>
  <c r="BY500" i="23"/>
  <c r="CA500" i="23" s="1"/>
  <c r="CB500" i="23" s="1"/>
  <c r="BY501" i="23"/>
  <c r="CA501" i="23" s="1"/>
  <c r="CB501" i="23" s="1"/>
  <c r="AP520" i="23"/>
  <c r="AQ520" i="23"/>
  <c r="BT522" i="23"/>
  <c r="BU522" i="23" s="1"/>
  <c r="AB526" i="23"/>
  <c r="AC526" i="23"/>
  <c r="BT530" i="23"/>
  <c r="AC554" i="23"/>
  <c r="AB554" i="23"/>
  <c r="BF569" i="23"/>
  <c r="BG569" i="23" s="1"/>
  <c r="AY570" i="23"/>
  <c r="AD598" i="23"/>
  <c r="AR599" i="23"/>
  <c r="BT468" i="23"/>
  <c r="BU468" i="23" s="1"/>
  <c r="BT497" i="23"/>
  <c r="BU497" i="23" s="1"/>
  <c r="AR500" i="23"/>
  <c r="AW519" i="23"/>
  <c r="AX519" i="23"/>
  <c r="BT520" i="23"/>
  <c r="BU520" i="23" s="1"/>
  <c r="AW529" i="23"/>
  <c r="AX529" i="23"/>
  <c r="AB553" i="23"/>
  <c r="AC553" i="23"/>
  <c r="AD555" i="23"/>
  <c r="AY555" i="23"/>
  <c r="AY557" i="23"/>
  <c r="BF573" i="23"/>
  <c r="BG573" i="23" s="1"/>
  <c r="AX583" i="23"/>
  <c r="AW583" i="23"/>
  <c r="AK602" i="23"/>
  <c r="AY603" i="23"/>
  <c r="AJ635" i="23"/>
  <c r="AI635" i="23"/>
  <c r="AJ659" i="23"/>
  <c r="AI659" i="23"/>
  <c r="BN499" i="23"/>
  <c r="BF501" i="23"/>
  <c r="BG501" i="23" s="1"/>
  <c r="BD505" i="23"/>
  <c r="BF505" i="23" s="1"/>
  <c r="BG505" i="23" s="1"/>
  <c r="BF520" i="23"/>
  <c r="BG520" i="23" s="1"/>
  <c r="BU524" i="23"/>
  <c r="BK531" i="23"/>
  <c r="BM531" i="23" s="1"/>
  <c r="BN531" i="23" s="1"/>
  <c r="BM551" i="23"/>
  <c r="BN551" i="23" s="1"/>
  <c r="BU571" i="23"/>
  <c r="BN575" i="23"/>
  <c r="BD576" i="23"/>
  <c r="BF576" i="23" s="1"/>
  <c r="BG576" i="23" s="1"/>
  <c r="BU579" i="23"/>
  <c r="BK583" i="23"/>
  <c r="BM583" i="23" s="1"/>
  <c r="BN583" i="23" s="1"/>
  <c r="BD584" i="23"/>
  <c r="BF584" i="23" s="1"/>
  <c r="BG584" i="23" s="1"/>
  <c r="BR597" i="23"/>
  <c r="BT597" i="23" s="1"/>
  <c r="BU597" i="23" s="1"/>
  <c r="BG607" i="23"/>
  <c r="BD610" i="23"/>
  <c r="BF610" i="23" s="1"/>
  <c r="BG610" i="23" s="1"/>
  <c r="BD609" i="23"/>
  <c r="BF609" i="23" s="1"/>
  <c r="BG609" i="23" s="1"/>
  <c r="BD608" i="23"/>
  <c r="BF608" i="23" s="1"/>
  <c r="BG608" i="23" s="1"/>
  <c r="BD606" i="23"/>
  <c r="BF606" i="23" s="1"/>
  <c r="BG606" i="23" s="1"/>
  <c r="AC625" i="23"/>
  <c r="AB625" i="23"/>
  <c r="AJ628" i="23"/>
  <c r="AI628" i="23"/>
  <c r="AJ636" i="23"/>
  <c r="AI636" i="23"/>
  <c r="AJ843" i="23"/>
  <c r="AI843" i="23"/>
  <c r="BD494" i="23"/>
  <c r="BF494" i="23" s="1"/>
  <c r="BG494" i="23" s="1"/>
  <c r="BG502" i="23"/>
  <c r="AJ504" i="23"/>
  <c r="AK504" i="23" s="1"/>
  <c r="AX506" i="23"/>
  <c r="AY506" i="23" s="1"/>
  <c r="AQ518" i="23"/>
  <c r="AR518" i="23" s="1"/>
  <c r="BT519" i="23"/>
  <c r="BU519" i="23" s="1"/>
  <c r="AX521" i="23"/>
  <c r="BR521" i="23"/>
  <c r="BT521" i="23" s="1"/>
  <c r="BU521" i="23" s="1"/>
  <c r="AY523" i="23"/>
  <c r="BK523" i="23"/>
  <c r="BR526" i="23"/>
  <c r="BT526" i="23" s="1"/>
  <c r="BU526" i="23" s="1"/>
  <c r="AR528" i="23"/>
  <c r="BK528" i="23"/>
  <c r="BM528" i="23" s="1"/>
  <c r="BN528" i="23" s="1"/>
  <c r="BR529" i="23"/>
  <c r="BT529" i="23" s="1"/>
  <c r="BU529" i="23" s="1"/>
  <c r="AX531" i="23"/>
  <c r="AY531" i="23" s="1"/>
  <c r="AR543" i="23"/>
  <c r="BM543" i="23"/>
  <c r="BN543" i="23" s="1"/>
  <c r="AJ544" i="23"/>
  <c r="AK544" i="23" s="1"/>
  <c r="AC545" i="23"/>
  <c r="AD545" i="23" s="1"/>
  <c r="BD545" i="23"/>
  <c r="BF545" i="23" s="1"/>
  <c r="BG545" i="23" s="1"/>
  <c r="AQ547" i="23"/>
  <c r="AR547" i="23" s="1"/>
  <c r="BM547" i="23"/>
  <c r="BN547" i="23" s="1"/>
  <c r="AJ548" i="23"/>
  <c r="AK548" i="23" s="1"/>
  <c r="AC549" i="23"/>
  <c r="AD549" i="23" s="1"/>
  <c r="BD549" i="23"/>
  <c r="BF549" i="23" s="1"/>
  <c r="BG549" i="23" s="1"/>
  <c r="AX550" i="23"/>
  <c r="AY550" i="23" s="1"/>
  <c r="AQ551" i="23"/>
  <c r="AR551" i="23" s="1"/>
  <c r="BK552" i="23"/>
  <c r="BM552" i="23" s="1"/>
  <c r="BN552" i="23" s="1"/>
  <c r="BK555" i="23"/>
  <c r="BM555" i="23" s="1"/>
  <c r="BN555" i="23" s="1"/>
  <c r="AC557" i="23"/>
  <c r="AD557" i="23" s="1"/>
  <c r="BD558" i="23"/>
  <c r="BF558" i="23" s="1"/>
  <c r="BG558" i="23" s="1"/>
  <c r="AK571" i="23"/>
  <c r="BD571" i="23"/>
  <c r="BF571" i="23" s="1"/>
  <c r="BG571" i="23" s="1"/>
  <c r="BD574" i="23"/>
  <c r="BF574" i="23" s="1"/>
  <c r="BG574" i="23" s="1"/>
  <c r="BD579" i="23"/>
  <c r="BF579" i="23" s="1"/>
  <c r="BG579" i="23" s="1"/>
  <c r="BD582" i="23"/>
  <c r="BF582" i="23" s="1"/>
  <c r="BG582" i="23" s="1"/>
  <c r="BM596" i="23"/>
  <c r="BN596" i="23" s="1"/>
  <c r="CA599" i="23"/>
  <c r="CB599" i="23" s="1"/>
  <c r="CA601" i="23"/>
  <c r="CB601" i="23" s="1"/>
  <c r="BF602" i="23"/>
  <c r="BG602" i="23" s="1"/>
  <c r="BR603" i="23"/>
  <c r="BT603" i="23" s="1"/>
  <c r="BU603" i="23" s="1"/>
  <c r="AW605" i="23"/>
  <c r="AY605" i="23" s="1"/>
  <c r="AK607" i="23"/>
  <c r="AC621" i="23"/>
  <c r="AD621" i="23" s="1"/>
  <c r="AC633" i="23"/>
  <c r="AB633" i="23"/>
  <c r="AQ636" i="23"/>
  <c r="AP636" i="23"/>
  <c r="AC653" i="23"/>
  <c r="AB653" i="23"/>
  <c r="AD653" i="23" s="1"/>
  <c r="BY661" i="23"/>
  <c r="CA661" i="23" s="1"/>
  <c r="CB661" i="23" s="1"/>
  <c r="BY656" i="23"/>
  <c r="CA656" i="23" s="1"/>
  <c r="CB656" i="23" s="1"/>
  <c r="BY652" i="23"/>
  <c r="BY649" i="23"/>
  <c r="CA649" i="23" s="1"/>
  <c r="CB649" i="23" s="1"/>
  <c r="BY647" i="23"/>
  <c r="CA647" i="23" s="1"/>
  <c r="CB647" i="23" s="1"/>
  <c r="BY658" i="23"/>
  <c r="CA658" i="23" s="1"/>
  <c r="CB658" i="23" s="1"/>
  <c r="BY655" i="23"/>
  <c r="CA655" i="23" s="1"/>
  <c r="CB655" i="23" s="1"/>
  <c r="BY662" i="23"/>
  <c r="CA662" i="23" s="1"/>
  <c r="CB662" i="23" s="1"/>
  <c r="BY660" i="23"/>
  <c r="CA660" i="23" s="1"/>
  <c r="CB660" i="23" s="1"/>
  <c r="BY653" i="23"/>
  <c r="CA653" i="23" s="1"/>
  <c r="CB653" i="23" s="1"/>
  <c r="BY650" i="23"/>
  <c r="BY648" i="23"/>
  <c r="CA648" i="23" s="1"/>
  <c r="CB648" i="23" s="1"/>
  <c r="BY654" i="23"/>
  <c r="CA654" i="23" s="1"/>
  <c r="CB654" i="23" s="1"/>
  <c r="BY651" i="23"/>
  <c r="CA651" i="23" s="1"/>
  <c r="CB651" i="23" s="1"/>
  <c r="AC684" i="23"/>
  <c r="AB684" i="23"/>
  <c r="AD684" i="23" s="1"/>
  <c r="AC686" i="23"/>
  <c r="AB686" i="23"/>
  <c r="AJ811" i="23"/>
  <c r="AI811" i="23"/>
  <c r="AC814" i="23"/>
  <c r="AB814" i="23"/>
  <c r="AX815" i="23"/>
  <c r="AW815" i="23"/>
  <c r="AY815" i="23" s="1"/>
  <c r="AK572" i="23"/>
  <c r="AK580" i="23"/>
  <c r="BR605" i="23"/>
  <c r="BT605" i="23" s="1"/>
  <c r="BU605" i="23" s="1"/>
  <c r="BR601" i="23"/>
  <c r="BT601" i="23" s="1"/>
  <c r="BU601" i="23" s="1"/>
  <c r="AX658" i="23"/>
  <c r="AW658" i="23"/>
  <c r="AY504" i="23"/>
  <c r="BF526" i="23"/>
  <c r="BG526" i="23" s="1"/>
  <c r="BM530" i="23"/>
  <c r="BN530" i="23" s="1"/>
  <c r="BU531" i="23"/>
  <c r="BN532" i="23"/>
  <c r="BU543" i="23"/>
  <c r="BU547" i="23"/>
  <c r="BU557" i="23"/>
  <c r="AR569" i="23"/>
  <c r="BD570" i="23"/>
  <c r="BF570" i="23" s="1"/>
  <c r="BG570" i="23" s="1"/>
  <c r="BD572" i="23"/>
  <c r="BF572" i="23" s="1"/>
  <c r="BG572" i="23" s="1"/>
  <c r="AB577" i="23"/>
  <c r="AD577" i="23" s="1"/>
  <c r="AP577" i="23"/>
  <c r="AR577" i="23" s="1"/>
  <c r="BD577" i="23"/>
  <c r="BF577" i="23" s="1"/>
  <c r="BG577" i="23" s="1"/>
  <c r="BD580" i="23"/>
  <c r="BF580" i="23" s="1"/>
  <c r="BG580" i="23" s="1"/>
  <c r="BU583" i="23"/>
  <c r="AI595" i="23"/>
  <c r="AK595" i="23" s="1"/>
  <c r="AW595" i="23"/>
  <c r="AY595" i="23" s="1"/>
  <c r="AB597" i="23"/>
  <c r="AD597" i="23" s="1"/>
  <c r="AI598" i="23"/>
  <c r="AK598" i="23" s="1"/>
  <c r="AW598" i="23"/>
  <c r="AY598" i="23" s="1"/>
  <c r="BN598" i="23"/>
  <c r="AB600" i="23"/>
  <c r="AD600" i="23" s="1"/>
  <c r="AR600" i="23"/>
  <c r="AI601" i="23"/>
  <c r="AK601" i="23" s="1"/>
  <c r="AW601" i="23"/>
  <c r="AY601" i="23" s="1"/>
  <c r="AB602" i="23"/>
  <c r="AD602" i="23" s="1"/>
  <c r="AR602" i="23"/>
  <c r="BN602" i="23"/>
  <c r="BR604" i="23"/>
  <c r="BT604" i="23" s="1"/>
  <c r="BU604" i="23" s="1"/>
  <c r="BN608" i="23"/>
  <c r="AC679" i="23"/>
  <c r="AB679" i="23"/>
  <c r="AX681" i="23"/>
  <c r="AW681" i="23"/>
  <c r="AY681" i="23" s="1"/>
  <c r="AC766" i="23"/>
  <c r="AB766" i="23"/>
  <c r="BR762" i="23"/>
  <c r="BT762" i="23" s="1"/>
  <c r="BU762" i="23" s="1"/>
  <c r="BR766" i="23"/>
  <c r="BT766" i="23" s="1"/>
  <c r="BU766" i="23" s="1"/>
  <c r="BR761" i="23"/>
  <c r="BR759" i="23"/>
  <c r="BT759" i="23" s="1"/>
  <c r="BU759" i="23" s="1"/>
  <c r="BR758" i="23"/>
  <c r="BT758" i="23" s="1"/>
  <c r="BU758" i="23" s="1"/>
  <c r="BR760" i="23"/>
  <c r="BT760" i="23" s="1"/>
  <c r="BR765" i="23"/>
  <c r="BT765" i="23" s="1"/>
  <c r="BU765" i="23" s="1"/>
  <c r="BR756" i="23"/>
  <c r="BT756" i="23" s="1"/>
  <c r="BU756" i="23" s="1"/>
  <c r="BR753" i="23"/>
  <c r="BT753" i="23" s="1"/>
  <c r="BU753" i="23" s="1"/>
  <c r="BR752" i="23"/>
  <c r="BR763" i="23"/>
  <c r="BR754" i="23"/>
  <c r="BT754" i="23" s="1"/>
  <c r="BU754" i="23" s="1"/>
  <c r="BR764" i="23"/>
  <c r="BT764" i="23" s="1"/>
  <c r="BU764" i="23" s="1"/>
  <c r="BR757" i="23"/>
  <c r="BT757" i="23" s="1"/>
  <c r="BU757" i="23" s="1"/>
  <c r="BF506" i="23"/>
  <c r="BG506" i="23" s="1"/>
  <c r="BF519" i="23"/>
  <c r="BG519" i="23" s="1"/>
  <c r="BF521" i="23"/>
  <c r="BG521" i="23" s="1"/>
  <c r="BU523" i="23"/>
  <c r="CB527" i="23"/>
  <c r="BU528" i="23"/>
  <c r="AQ532" i="23"/>
  <c r="AR532" i="23" s="1"/>
  <c r="AX544" i="23"/>
  <c r="AY544" i="23" s="1"/>
  <c r="AX548" i="23"/>
  <c r="AY548" i="23" s="1"/>
  <c r="AQ553" i="23"/>
  <c r="AR553" i="23" s="1"/>
  <c r="BM553" i="23"/>
  <c r="BN553" i="23" s="1"/>
  <c r="BU555" i="23"/>
  <c r="AR558" i="23"/>
  <c r="AB569" i="23"/>
  <c r="AD569" i="23" s="1"/>
  <c r="AP571" i="23"/>
  <c r="AR571" i="23" s="1"/>
  <c r="AP572" i="23"/>
  <c r="AR572" i="23" s="1"/>
  <c r="AB575" i="23"/>
  <c r="AD575" i="23" s="1"/>
  <c r="AP575" i="23"/>
  <c r="AR575" i="23" s="1"/>
  <c r="BD575" i="23"/>
  <c r="BF575" i="23" s="1"/>
  <c r="BG575" i="23" s="1"/>
  <c r="AI576" i="23"/>
  <c r="AK576" i="23" s="1"/>
  <c r="AW576" i="23"/>
  <c r="AY576" i="23" s="1"/>
  <c r="AP580" i="23"/>
  <c r="AR580" i="23" s="1"/>
  <c r="AB583" i="23"/>
  <c r="AD583" i="23" s="1"/>
  <c r="AP583" i="23"/>
  <c r="AR583" i="23" s="1"/>
  <c r="BD583" i="23"/>
  <c r="BF583" i="23" s="1"/>
  <c r="BG583" i="23" s="1"/>
  <c r="AI584" i="23"/>
  <c r="AK584" i="23" s="1"/>
  <c r="AW584" i="23"/>
  <c r="AY584" i="23" s="1"/>
  <c r="BK584" i="23"/>
  <c r="BM584" i="23" s="1"/>
  <c r="BN584" i="23" s="1"/>
  <c r="BT577" i="23"/>
  <c r="BR596" i="23"/>
  <c r="BT596" i="23" s="1"/>
  <c r="BU596" i="23" s="1"/>
  <c r="BN600" i="23"/>
  <c r="AQ603" i="23"/>
  <c r="AR603" i="23" s="1"/>
  <c r="AQ606" i="23"/>
  <c r="AP606" i="23"/>
  <c r="AR606" i="23" s="1"/>
  <c r="AP607" i="23"/>
  <c r="AR607" i="23" s="1"/>
  <c r="AX608" i="23"/>
  <c r="AW608" i="23"/>
  <c r="AP621" i="23"/>
  <c r="AR621" i="23" s="1"/>
  <c r="AP633" i="23"/>
  <c r="AR633" i="23" s="1"/>
  <c r="AX634" i="23"/>
  <c r="AW634" i="23"/>
  <c r="AQ649" i="23"/>
  <c r="AP649" i="23"/>
  <c r="AR649" i="23" s="1"/>
  <c r="BY659" i="23"/>
  <c r="CA659" i="23" s="1"/>
  <c r="CB659" i="23" s="1"/>
  <c r="AC764" i="23"/>
  <c r="AB764" i="23"/>
  <c r="AD764" i="23" s="1"/>
  <c r="BF472" i="23"/>
  <c r="BG472" i="23" s="1"/>
  <c r="BD491" i="23"/>
  <c r="BF491" i="23" s="1"/>
  <c r="BG491" i="23" s="1"/>
  <c r="CB492" i="23"/>
  <c r="BM494" i="23"/>
  <c r="BN494" i="23" s="1"/>
  <c r="BD496" i="23"/>
  <c r="BF496" i="23" s="1"/>
  <c r="BG496" i="23" s="1"/>
  <c r="AC503" i="23"/>
  <c r="AD503" i="23" s="1"/>
  <c r="AJ506" i="23"/>
  <c r="AK506" i="23" s="1"/>
  <c r="AX517" i="23"/>
  <c r="AY517" i="23" s="1"/>
  <c r="AC518" i="23"/>
  <c r="AD518" i="23" s="1"/>
  <c r="AJ519" i="23"/>
  <c r="AK519" i="23" s="1"/>
  <c r="AK521" i="23"/>
  <c r="CA521" i="23"/>
  <c r="CB521" i="23" s="1"/>
  <c r="AQ524" i="23"/>
  <c r="AR524" i="23" s="1"/>
  <c r="BR525" i="23"/>
  <c r="BT525" i="23" s="1"/>
  <c r="BU525" i="23" s="1"/>
  <c r="BK526" i="23"/>
  <c r="BM526" i="23" s="1"/>
  <c r="BN526" i="23" s="1"/>
  <c r="AX527" i="23"/>
  <c r="AY527" i="23" s="1"/>
  <c r="AJ529" i="23"/>
  <c r="AK529" i="23" s="1"/>
  <c r="CB532" i="23"/>
  <c r="BD543" i="23"/>
  <c r="BF543" i="23" s="1"/>
  <c r="BG543" i="23" s="1"/>
  <c r="AQ545" i="23"/>
  <c r="AR545" i="23" s="1"/>
  <c r="BM545" i="23"/>
  <c r="BN545" i="23" s="1"/>
  <c r="AJ546" i="23"/>
  <c r="AK546" i="23" s="1"/>
  <c r="AD547" i="23"/>
  <c r="AQ549" i="23"/>
  <c r="AR549" i="23" s="1"/>
  <c r="BM549" i="23"/>
  <c r="BN549" i="23" s="1"/>
  <c r="AJ550" i="23"/>
  <c r="AK550" i="23" s="1"/>
  <c r="AD551" i="23"/>
  <c r="BF551" i="23"/>
  <c r="BG551" i="23" s="1"/>
  <c r="BD552" i="23"/>
  <c r="BF552" i="23" s="1"/>
  <c r="BG552" i="23" s="1"/>
  <c r="AJ554" i="23"/>
  <c r="AK554" i="23" s="1"/>
  <c r="BD555" i="23"/>
  <c r="BF555" i="23" s="1"/>
  <c r="BG555" i="23" s="1"/>
  <c r="AJ556" i="23"/>
  <c r="AK556" i="23" s="1"/>
  <c r="AP558" i="23"/>
  <c r="AW569" i="23"/>
  <c r="AY569" i="23" s="1"/>
  <c r="AP570" i="23"/>
  <c r="AR570" i="23" s="1"/>
  <c r="BM571" i="23"/>
  <c r="BN571" i="23" s="1"/>
  <c r="BK574" i="23"/>
  <c r="BM574" i="23" s="1"/>
  <c r="BN574" i="23" s="1"/>
  <c r="BK579" i="23"/>
  <c r="BM579" i="23" s="1"/>
  <c r="BN579" i="23" s="1"/>
  <c r="BR599" i="23"/>
  <c r="BT599" i="23" s="1"/>
  <c r="BU599" i="23" s="1"/>
  <c r="AX602" i="23"/>
  <c r="AY602" i="23" s="1"/>
  <c r="CA603" i="23"/>
  <c r="BD604" i="23"/>
  <c r="BF604" i="23" s="1"/>
  <c r="BG604" i="23" s="1"/>
  <c r="AJ605" i="23"/>
  <c r="AI605" i="23"/>
  <c r="AY607" i="23"/>
  <c r="AQ623" i="23"/>
  <c r="AX624" i="23"/>
  <c r="AW624" i="23"/>
  <c r="AX626" i="23"/>
  <c r="AW626" i="23"/>
  <c r="AY626" i="23" s="1"/>
  <c r="CA628" i="23"/>
  <c r="CB628" i="23" s="1"/>
  <c r="CA634" i="23"/>
  <c r="CB634" i="23" s="1"/>
  <c r="BF636" i="23"/>
  <c r="BG636" i="23" s="1"/>
  <c r="AX652" i="23"/>
  <c r="AW652" i="23"/>
  <c r="AY652" i="23" s="1"/>
  <c r="BK688" i="23"/>
  <c r="BM688" i="23" s="1"/>
  <c r="BN688" i="23" s="1"/>
  <c r="BK678" i="23"/>
  <c r="BM678" i="23" s="1"/>
  <c r="BN678" i="23" s="1"/>
  <c r="BK677" i="23"/>
  <c r="BM677" i="23" s="1"/>
  <c r="BN677" i="23" s="1"/>
  <c r="BK687" i="23"/>
  <c r="BM687" i="23" s="1"/>
  <c r="BN687" i="23" s="1"/>
  <c r="BK685" i="23"/>
  <c r="BM685" i="23" s="1"/>
  <c r="BK681" i="23"/>
  <c r="BM681" i="23" s="1"/>
  <c r="BN681" i="23" s="1"/>
  <c r="BK683" i="23"/>
  <c r="BM683" i="23" s="1"/>
  <c r="BN683" i="23" s="1"/>
  <c r="BK679" i="23"/>
  <c r="BM679" i="23" s="1"/>
  <c r="BN679" i="23" s="1"/>
  <c r="BK675" i="23"/>
  <c r="BM675" i="23" s="1"/>
  <c r="BN675" i="23" s="1"/>
  <c r="BK673" i="23"/>
  <c r="BM673" i="23" s="1"/>
  <c r="BN673" i="23" s="1"/>
  <c r="BK684" i="23"/>
  <c r="BM684" i="23" s="1"/>
  <c r="BN684" i="23" s="1"/>
  <c r="BK682" i="23"/>
  <c r="BM682" i="23" s="1"/>
  <c r="BN682" i="23" s="1"/>
  <c r="BK676" i="23"/>
  <c r="BK686" i="23"/>
  <c r="BM686" i="23" s="1"/>
  <c r="BN686" i="23" s="1"/>
  <c r="BK680" i="23"/>
  <c r="BM680" i="23" s="1"/>
  <c r="BN680" i="23" s="1"/>
  <c r="BK674" i="23"/>
  <c r="BM674" i="23" s="1"/>
  <c r="BN674" i="23" s="1"/>
  <c r="AQ709" i="23"/>
  <c r="AP709" i="23"/>
  <c r="BD714" i="23"/>
  <c r="BF714" i="23" s="1"/>
  <c r="BG714" i="23" s="1"/>
  <c r="BD711" i="23"/>
  <c r="BF711" i="23" s="1"/>
  <c r="BG711" i="23" s="1"/>
  <c r="BD710" i="23"/>
  <c r="BF710" i="23" s="1"/>
  <c r="BG710" i="23" s="1"/>
  <c r="BD705" i="23"/>
  <c r="BF705" i="23" s="1"/>
  <c r="BD704" i="23"/>
  <c r="BF704" i="23" s="1"/>
  <c r="BG704" i="23" s="1"/>
  <c r="BD709" i="23"/>
  <c r="BF709" i="23" s="1"/>
  <c r="BG709" i="23" s="1"/>
  <c r="BD700" i="23"/>
  <c r="BF700" i="23" s="1"/>
  <c r="BG700" i="23" s="1"/>
  <c r="BD708" i="23"/>
  <c r="BF708" i="23" s="1"/>
  <c r="BG708" i="23" s="1"/>
  <c r="BD703" i="23"/>
  <c r="BF703" i="23" s="1"/>
  <c r="BG703" i="23" s="1"/>
  <c r="BD702" i="23"/>
  <c r="BF702" i="23" s="1"/>
  <c r="BG702" i="23" s="1"/>
  <c r="BD699" i="23"/>
  <c r="BF699" i="23" s="1"/>
  <c r="BG699" i="23" s="1"/>
  <c r="BD713" i="23"/>
  <c r="BF713" i="23" s="1"/>
  <c r="BD707" i="23"/>
  <c r="BF707" i="23" s="1"/>
  <c r="AR557" i="23"/>
  <c r="BF557" i="23"/>
  <c r="BG557" i="23" s="1"/>
  <c r="AY558" i="23"/>
  <c r="AY571" i="23"/>
  <c r="BT595" i="23"/>
  <c r="BU595" i="23" s="1"/>
  <c r="BT598" i="23"/>
  <c r="BU598" i="23" s="1"/>
  <c r="BR602" i="23"/>
  <c r="BT602" i="23" s="1"/>
  <c r="BU602" i="23" s="1"/>
  <c r="AR605" i="23"/>
  <c r="AC606" i="23"/>
  <c r="AB606" i="23"/>
  <c r="BR607" i="23"/>
  <c r="BT607" i="23" s="1"/>
  <c r="BU607" i="23" s="1"/>
  <c r="AJ608" i="23"/>
  <c r="AI608" i="23"/>
  <c r="AC635" i="23"/>
  <c r="AB635" i="23"/>
  <c r="AD635" i="23" s="1"/>
  <c r="BN624" i="23"/>
  <c r="BT648" i="23"/>
  <c r="BU648" i="23" s="1"/>
  <c r="AC657" i="23"/>
  <c r="AB657" i="23"/>
  <c r="AC662" i="23"/>
  <c r="AB662" i="23"/>
  <c r="AJ680" i="23"/>
  <c r="AI680" i="23"/>
  <c r="AK680" i="23" s="1"/>
  <c r="AJ704" i="23"/>
  <c r="AI704" i="23"/>
  <c r="BY610" i="23"/>
  <c r="CA610" i="23" s="1"/>
  <c r="CB610" i="23" s="1"/>
  <c r="BU621" i="23"/>
  <c r="BY623" i="23"/>
  <c r="CA623" i="23" s="1"/>
  <c r="CB623" i="23" s="1"/>
  <c r="BG625" i="23"/>
  <c r="BY629" i="23"/>
  <c r="CA629" i="23" s="1"/>
  <c r="CB629" i="23" s="1"/>
  <c r="BY632" i="23"/>
  <c r="CA632" i="23" s="1"/>
  <c r="CB632" i="23" s="1"/>
  <c r="BY636" i="23"/>
  <c r="CA636" i="23" s="1"/>
  <c r="CB636" i="23" s="1"/>
  <c r="BR647" i="23"/>
  <c r="BT647" i="23" s="1"/>
  <c r="BU647" i="23" s="1"/>
  <c r="BD662" i="23"/>
  <c r="BF662" i="23" s="1"/>
  <c r="BG662" i="23" s="1"/>
  <c r="BD673" i="23"/>
  <c r="BF673" i="23" s="1"/>
  <c r="BG673" i="23" s="1"/>
  <c r="BD675" i="23"/>
  <c r="BF675" i="23" s="1"/>
  <c r="CB676" i="23"/>
  <c r="BD679" i="23"/>
  <c r="BF679" i="23" s="1"/>
  <c r="BG679" i="23" s="1"/>
  <c r="CB682" i="23"/>
  <c r="BT688" i="23"/>
  <c r="BU688" i="23" s="1"/>
  <c r="BT707" i="23"/>
  <c r="BU707" i="23" s="1"/>
  <c r="BY711" i="23"/>
  <c r="BY712" i="23"/>
  <c r="CA712" i="23" s="1"/>
  <c r="CB712" i="23" s="1"/>
  <c r="CB729" i="23"/>
  <c r="BF730" i="23"/>
  <c r="BG730" i="23" s="1"/>
  <c r="BU739" i="23"/>
  <c r="BR751" i="23"/>
  <c r="BT751" i="23" s="1"/>
  <c r="BU751" i="23" s="1"/>
  <c r="BT755" i="23"/>
  <c r="BU755" i="23" s="1"/>
  <c r="AW760" i="23"/>
  <c r="AX760" i="23"/>
  <c r="AX833" i="23"/>
  <c r="AW833" i="23"/>
  <c r="AJ840" i="23"/>
  <c r="AI840" i="23"/>
  <c r="AK840" i="23" s="1"/>
  <c r="BU857" i="23"/>
  <c r="BY621" i="23"/>
  <c r="CA621" i="23" s="1"/>
  <c r="CB621" i="23" s="1"/>
  <c r="AB647" i="23"/>
  <c r="AI648" i="23"/>
  <c r="AK648" i="23" s="1"/>
  <c r="BR649" i="23"/>
  <c r="BT649" i="23" s="1"/>
  <c r="BU649" i="23" s="1"/>
  <c r="AI650" i="23"/>
  <c r="AK650" i="23" s="1"/>
  <c r="AP651" i="23"/>
  <c r="AR651" i="23" s="1"/>
  <c r="BR652" i="23"/>
  <c r="BT652" i="23" s="1"/>
  <c r="BU652" i="23" s="1"/>
  <c r="BD655" i="23"/>
  <c r="BF655" i="23" s="1"/>
  <c r="BG655" i="23" s="1"/>
  <c r="BR656" i="23"/>
  <c r="BT656" i="23" s="1"/>
  <c r="BU656" i="23" s="1"/>
  <c r="AP661" i="23"/>
  <c r="AB673" i="23"/>
  <c r="AD673" i="23" s="1"/>
  <c r="AI676" i="23"/>
  <c r="AK676" i="23" s="1"/>
  <c r="AW677" i="23"/>
  <c r="AY677" i="23" s="1"/>
  <c r="AB682" i="23"/>
  <c r="AD682" i="23" s="1"/>
  <c r="BD683" i="23"/>
  <c r="BF683" i="23" s="1"/>
  <c r="BD685" i="23"/>
  <c r="BF685" i="23" s="1"/>
  <c r="BG685" i="23" s="1"/>
  <c r="BR685" i="23"/>
  <c r="BT685" i="23" s="1"/>
  <c r="BU685" i="23" s="1"/>
  <c r="BD687" i="23"/>
  <c r="BF687" i="23" s="1"/>
  <c r="BG687" i="23" s="1"/>
  <c r="BR687" i="23"/>
  <c r="BT687" i="23" s="1"/>
  <c r="BU687" i="23" s="1"/>
  <c r="BT699" i="23"/>
  <c r="BU699" i="23" s="1"/>
  <c r="AW700" i="23"/>
  <c r="AY700" i="23" s="1"/>
  <c r="BY701" i="23"/>
  <c r="BY706" i="23"/>
  <c r="CA706" i="23" s="1"/>
  <c r="CB706" i="23" s="1"/>
  <c r="BT708" i="23"/>
  <c r="BU708" i="23" s="1"/>
  <c r="AI710" i="23"/>
  <c r="AK710" i="23" s="1"/>
  <c r="AX714" i="23"/>
  <c r="BT714" i="23"/>
  <c r="BU714" i="23" s="1"/>
  <c r="BN752" i="23"/>
  <c r="CA753" i="23"/>
  <c r="CB753" i="23" s="1"/>
  <c r="AC755" i="23"/>
  <c r="AD755" i="23" s="1"/>
  <c r="CA756" i="23"/>
  <c r="CB756" i="23" s="1"/>
  <c r="BG777" i="23"/>
  <c r="AJ809" i="23"/>
  <c r="AI809" i="23"/>
  <c r="AR810" i="23"/>
  <c r="BF818" i="23"/>
  <c r="BG818" i="23" s="1"/>
  <c r="AX834" i="23"/>
  <c r="AW834" i="23"/>
  <c r="AY834" i="23" s="1"/>
  <c r="AD836" i="23"/>
  <c r="AJ844" i="23"/>
  <c r="AI844" i="23"/>
  <c r="AW855" i="23"/>
  <c r="AX855" i="23"/>
  <c r="AW883" i="23"/>
  <c r="AX883" i="23"/>
  <c r="AI889" i="23"/>
  <c r="AK889" i="23" s="1"/>
  <c r="AJ889" i="23"/>
  <c r="BU673" i="23"/>
  <c r="BU675" i="23"/>
  <c r="BN705" i="23"/>
  <c r="BN731" i="23"/>
  <c r="BD739" i="23"/>
  <c r="BF739" i="23" s="1"/>
  <c r="BG739" i="23" s="1"/>
  <c r="BD726" i="23"/>
  <c r="BF726" i="23" s="1"/>
  <c r="BG726" i="23" s="1"/>
  <c r="BM607" i="23"/>
  <c r="BN607" i="23" s="1"/>
  <c r="BM610" i="23"/>
  <c r="BM609" i="23"/>
  <c r="BN609" i="23" s="1"/>
  <c r="BF626" i="23"/>
  <c r="BG626" i="23" s="1"/>
  <c r="BY630" i="23"/>
  <c r="CA630" i="23" s="1"/>
  <c r="CB630" i="23" s="1"/>
  <c r="BY635" i="23"/>
  <c r="CA635" i="23" s="1"/>
  <c r="CB635" i="23" s="1"/>
  <c r="AI647" i="23"/>
  <c r="AK647" i="23" s="1"/>
  <c r="BN647" i="23"/>
  <c r="BF649" i="23"/>
  <c r="BG649" i="23" s="1"/>
  <c r="AW651" i="23"/>
  <c r="AY651" i="23" s="1"/>
  <c r="AB652" i="23"/>
  <c r="AD652" i="23" s="1"/>
  <c r="AP653" i="23"/>
  <c r="AR653" i="23" s="1"/>
  <c r="AB655" i="23"/>
  <c r="AD655" i="23" s="1"/>
  <c r="AP657" i="23"/>
  <c r="BR657" i="23"/>
  <c r="BT657" i="23" s="1"/>
  <c r="BU657" i="23" s="1"/>
  <c r="BR659" i="23"/>
  <c r="BT659" i="23" s="1"/>
  <c r="BU659" i="23" s="1"/>
  <c r="BT661" i="23"/>
  <c r="BU661" i="23" s="1"/>
  <c r="AI673" i="23"/>
  <c r="AK673" i="23" s="1"/>
  <c r="AI675" i="23"/>
  <c r="AK675" i="23" s="1"/>
  <c r="AP676" i="23"/>
  <c r="AR676" i="23" s="1"/>
  <c r="BM676" i="23"/>
  <c r="BN676" i="23" s="1"/>
  <c r="AB677" i="23"/>
  <c r="AD677" i="23" s="1"/>
  <c r="BD677" i="23"/>
  <c r="BF677" i="23" s="1"/>
  <c r="BG677" i="23" s="1"/>
  <c r="CA679" i="23"/>
  <c r="CB679" i="23" s="1"/>
  <c r="AP686" i="23"/>
  <c r="AR686" i="23" s="1"/>
  <c r="BD688" i="23"/>
  <c r="BF688" i="23" s="1"/>
  <c r="AB699" i="23"/>
  <c r="AD699" i="23" s="1"/>
  <c r="BY699" i="23"/>
  <c r="BY702" i="23"/>
  <c r="CA702" i="23" s="1"/>
  <c r="CB702" i="23" s="1"/>
  <c r="BT704" i="23"/>
  <c r="BU704" i="23" s="1"/>
  <c r="AI706" i="23"/>
  <c r="AK706" i="23" s="1"/>
  <c r="BY708" i="23"/>
  <c r="CA708" i="23" s="1"/>
  <c r="CB708" i="23" s="1"/>
  <c r="BT709" i="23"/>
  <c r="BU709" i="23" s="1"/>
  <c r="BD725" i="23"/>
  <c r="BF725" i="23" s="1"/>
  <c r="BG725" i="23" s="1"/>
  <c r="CB726" i="23"/>
  <c r="BM730" i="23"/>
  <c r="BN730" i="23" s="1"/>
  <c r="BK736" i="23"/>
  <c r="BM736" i="23" s="1"/>
  <c r="BN736" i="23" s="1"/>
  <c r="BK737" i="23"/>
  <c r="BM737" i="23" s="1"/>
  <c r="BN737" i="23" s="1"/>
  <c r="AJ779" i="23"/>
  <c r="AI779" i="23"/>
  <c r="AK779" i="23" s="1"/>
  <c r="CB803" i="23"/>
  <c r="BY627" i="23"/>
  <c r="CA627" i="23" s="1"/>
  <c r="CB627" i="23" s="1"/>
  <c r="CA687" i="23"/>
  <c r="CB687" i="23" s="1"/>
  <c r="AP701" i="23"/>
  <c r="AR701" i="23" s="1"/>
  <c r="BM702" i="23"/>
  <c r="BY703" i="23"/>
  <c r="CA703" i="23" s="1"/>
  <c r="CB703" i="23" s="1"/>
  <c r="AI712" i="23"/>
  <c r="AK712" i="23" s="1"/>
  <c r="BY714" i="23"/>
  <c r="CA714" i="23" s="1"/>
  <c r="CB714" i="23" s="1"/>
  <c r="BU728" i="23"/>
  <c r="AB761" i="23"/>
  <c r="AC761" i="23"/>
  <c r="AQ808" i="23"/>
  <c r="AP808" i="23"/>
  <c r="AD816" i="23"/>
  <c r="AC834" i="23"/>
  <c r="AB834" i="23"/>
  <c r="AW861" i="23"/>
  <c r="AX861" i="23"/>
  <c r="AP887" i="23"/>
  <c r="AQ887" i="23"/>
  <c r="BY624" i="23"/>
  <c r="CA624" i="23" s="1"/>
  <c r="CB624" i="23" s="1"/>
  <c r="BY631" i="23"/>
  <c r="CA631" i="23" s="1"/>
  <c r="CB631" i="23" s="1"/>
  <c r="AD636" i="23"/>
  <c r="AP647" i="23"/>
  <c r="AR647" i="23" s="1"/>
  <c r="AB649" i="23"/>
  <c r="AB651" i="23"/>
  <c r="AD651" i="23" s="1"/>
  <c r="AI652" i="23"/>
  <c r="AW653" i="23"/>
  <c r="AY653" i="23" s="1"/>
  <c r="AB654" i="23"/>
  <c r="AD654" i="23" s="1"/>
  <c r="BF659" i="23"/>
  <c r="BG659" i="23" s="1"/>
  <c r="AB661" i="23"/>
  <c r="AD661" i="23" s="1"/>
  <c r="BD674" i="23"/>
  <c r="BF674" i="23" s="1"/>
  <c r="BG674" i="23" s="1"/>
  <c r="AW676" i="23"/>
  <c r="AY676" i="23" s="1"/>
  <c r="AI677" i="23"/>
  <c r="AK677" i="23" s="1"/>
  <c r="CA678" i="23"/>
  <c r="CB678" i="23" s="1"/>
  <c r="CA683" i="23"/>
  <c r="CB683" i="23" s="1"/>
  <c r="CA685" i="23"/>
  <c r="CB685" i="23" s="1"/>
  <c r="BU700" i="23"/>
  <c r="BY704" i="23"/>
  <c r="CA704" i="23" s="1"/>
  <c r="CB704" i="23" s="1"/>
  <c r="BN707" i="23"/>
  <c r="BM708" i="23"/>
  <c r="BU710" i="23"/>
  <c r="BT725" i="23"/>
  <c r="BU725" i="23" s="1"/>
  <c r="BM726" i="23"/>
  <c r="BN726" i="23" s="1"/>
  <c r="BD727" i="23"/>
  <c r="BF727" i="23" s="1"/>
  <c r="CA732" i="23"/>
  <c r="BM734" i="23"/>
  <c r="BN734" i="23" s="1"/>
  <c r="BK739" i="23"/>
  <c r="BM739" i="23" s="1"/>
  <c r="BN739" i="23" s="1"/>
  <c r="AB870" i="23"/>
  <c r="AC870" i="23"/>
  <c r="BF648" i="23"/>
  <c r="BG648" i="23" s="1"/>
  <c r="BM649" i="23"/>
  <c r="BN649" i="23" s="1"/>
  <c r="CA681" i="23"/>
  <c r="CB681" i="23" s="1"/>
  <c r="BF686" i="23"/>
  <c r="BG686" i="23" s="1"/>
  <c r="CA731" i="23"/>
  <c r="CB731" i="23" s="1"/>
  <c r="AQ756" i="23"/>
  <c r="AP756" i="23"/>
  <c r="AX829" i="23"/>
  <c r="AW829" i="23"/>
  <c r="AC835" i="23"/>
  <c r="AB835" i="23"/>
  <c r="AJ839" i="23"/>
  <c r="AI839" i="23"/>
  <c r="AK839" i="23" s="1"/>
  <c r="AY813" i="23"/>
  <c r="BU815" i="23"/>
  <c r="AR818" i="23"/>
  <c r="AY831" i="23"/>
  <c r="AR840" i="23"/>
  <c r="AI864" i="23"/>
  <c r="AJ864" i="23"/>
  <c r="AB865" i="23"/>
  <c r="AC865" i="23"/>
  <c r="AB866" i="23"/>
  <c r="AC866" i="23"/>
  <c r="AX867" i="23"/>
  <c r="AJ882" i="23"/>
  <c r="AQ885" i="23"/>
  <c r="BU887" i="23"/>
  <c r="AR888" i="23"/>
  <c r="AP893" i="23"/>
  <c r="AR893" i="23" s="1"/>
  <c r="AX913" i="23"/>
  <c r="AY913" i="23" s="1"/>
  <c r="AW918" i="23"/>
  <c r="AX918" i="23"/>
  <c r="AP922" i="23"/>
  <c r="AQ922" i="23"/>
  <c r="AJ936" i="23"/>
  <c r="AK936" i="23" s="1"/>
  <c r="BM740" i="23"/>
  <c r="BN740" i="23" s="1"/>
  <c r="BK759" i="23"/>
  <c r="BM759" i="23" s="1"/>
  <c r="BN759" i="23" s="1"/>
  <c r="BT763" i="23"/>
  <c r="BU763" i="23" s="1"/>
  <c r="BK766" i="23"/>
  <c r="BM766" i="23" s="1"/>
  <c r="BN766" i="23" s="1"/>
  <c r="CB766" i="23"/>
  <c r="BU777" i="23"/>
  <c r="AB786" i="23"/>
  <c r="AD786" i="23" s="1"/>
  <c r="BY786" i="23"/>
  <c r="CA786" i="23" s="1"/>
  <c r="CB786" i="23" s="1"/>
  <c r="AW791" i="23"/>
  <c r="AI805" i="23"/>
  <c r="AK805" i="23" s="1"/>
  <c r="AB810" i="23"/>
  <c r="AD810" i="23" s="1"/>
  <c r="BG810" i="23"/>
  <c r="CA812" i="23"/>
  <c r="CB812" i="23" s="1"/>
  <c r="AP816" i="23"/>
  <c r="AR816" i="23" s="1"/>
  <c r="AI817" i="23"/>
  <c r="AK817" i="23" s="1"/>
  <c r="AP830" i="23"/>
  <c r="AR830" i="23" s="1"/>
  <c r="BM830" i="23"/>
  <c r="BN830" i="23" s="1"/>
  <c r="BU831" i="23"/>
  <c r="AI833" i="23"/>
  <c r="AK833" i="23" s="1"/>
  <c r="BG833" i="23"/>
  <c r="AI834" i="23"/>
  <c r="AK834" i="23" s="1"/>
  <c r="CB837" i="23"/>
  <c r="AP838" i="23"/>
  <c r="AR838" i="23" s="1"/>
  <c r="AP839" i="23"/>
  <c r="BN839" i="23"/>
  <c r="BM840" i="23"/>
  <c r="BN840" i="23" s="1"/>
  <c r="AB842" i="23"/>
  <c r="AD842" i="23" s="1"/>
  <c r="AP843" i="23"/>
  <c r="AR843" i="23" s="1"/>
  <c r="AP844" i="23"/>
  <c r="AR844" i="23" s="1"/>
  <c r="AC855" i="23"/>
  <c r="AD855" i="23" s="1"/>
  <c r="BF857" i="23"/>
  <c r="BG857" i="23" s="1"/>
  <c r="AQ858" i="23"/>
  <c r="AJ859" i="23"/>
  <c r="AK859" i="23" s="1"/>
  <c r="AJ860" i="23"/>
  <c r="AK860" i="23" s="1"/>
  <c r="AP870" i="23"/>
  <c r="AQ870" i="23"/>
  <c r="BT868" i="23"/>
  <c r="BU868" i="23" s="1"/>
  <c r="AJ886" i="23"/>
  <c r="AK886" i="23" s="1"/>
  <c r="AQ888" i="23"/>
  <c r="AI909" i="23"/>
  <c r="AJ909" i="23"/>
  <c r="AX935" i="23"/>
  <c r="AY935" i="23" s="1"/>
  <c r="BT726" i="23"/>
  <c r="BU726" i="23" s="1"/>
  <c r="BF728" i="23"/>
  <c r="CA728" i="23"/>
  <c r="CB728" i="23" s="1"/>
  <c r="BR729" i="23"/>
  <c r="BT729" i="23" s="1"/>
  <c r="BU729" i="23" s="1"/>
  <c r="BR730" i="23"/>
  <c r="BR731" i="23"/>
  <c r="BT731" i="23" s="1"/>
  <c r="BU731" i="23" s="1"/>
  <c r="BR732" i="23"/>
  <c r="BT732" i="23" s="1"/>
  <c r="BU732" i="23" s="1"/>
  <c r="BR733" i="23"/>
  <c r="BT733" i="23" s="1"/>
  <c r="BU733" i="23" s="1"/>
  <c r="AC753" i="23"/>
  <c r="AD753" i="23" s="1"/>
  <c r="BK754" i="23"/>
  <c r="BM754" i="23" s="1"/>
  <c r="BN754" i="23" s="1"/>
  <c r="AQ755" i="23"/>
  <c r="AR755" i="23" s="1"/>
  <c r="AB756" i="23"/>
  <c r="AD756" i="23" s="1"/>
  <c r="BK757" i="23"/>
  <c r="BM757" i="23" s="1"/>
  <c r="BN757" i="23" s="1"/>
  <c r="BY757" i="23"/>
  <c r="CA757" i="23" s="1"/>
  <c r="CB757" i="23" s="1"/>
  <c r="AI759" i="23"/>
  <c r="AK759" i="23" s="1"/>
  <c r="AP762" i="23"/>
  <c r="BK762" i="23"/>
  <c r="BM762" i="23" s="1"/>
  <c r="BN762" i="23" s="1"/>
  <c r="BY762" i="23"/>
  <c r="CA762" i="23" s="1"/>
  <c r="CB762" i="23" s="1"/>
  <c r="BF763" i="23"/>
  <c r="BG763" i="23" s="1"/>
  <c r="AP764" i="23"/>
  <c r="AR764" i="23" s="1"/>
  <c r="BY777" i="23"/>
  <c r="CA777" i="23" s="1"/>
  <c r="CB777" i="23" s="1"/>
  <c r="AB778" i="23"/>
  <c r="BY778" i="23"/>
  <c r="CA778" i="23" s="1"/>
  <c r="CB778" i="23" s="1"/>
  <c r="BY782" i="23"/>
  <c r="BT783" i="23"/>
  <c r="BU783" i="23" s="1"/>
  <c r="BD787" i="23"/>
  <c r="BF787" i="23" s="1"/>
  <c r="BG787" i="23" s="1"/>
  <c r="BY790" i="23"/>
  <c r="CA790" i="23" s="1"/>
  <c r="CB790" i="23" s="1"/>
  <c r="BR804" i="23"/>
  <c r="BT804" i="23" s="1"/>
  <c r="BU804" i="23" s="1"/>
  <c r="AB808" i="23"/>
  <c r="AD808" i="23" s="1"/>
  <c r="BD808" i="23"/>
  <c r="BF808" i="23" s="1"/>
  <c r="BG808" i="23" s="1"/>
  <c r="AW809" i="23"/>
  <c r="AY809" i="23" s="1"/>
  <c r="AW811" i="23"/>
  <c r="AP814" i="23"/>
  <c r="AR814" i="23" s="1"/>
  <c r="AI815" i="23"/>
  <c r="AK815" i="23" s="1"/>
  <c r="CA815" i="23"/>
  <c r="CB815" i="23" s="1"/>
  <c r="BR816" i="23"/>
  <c r="BT816" i="23" s="1"/>
  <c r="BU816" i="23" s="1"/>
  <c r="BR818" i="23"/>
  <c r="BT818" i="23" s="1"/>
  <c r="BU818" i="23" s="1"/>
  <c r="AI829" i="23"/>
  <c r="AK829" i="23" s="1"/>
  <c r="AB831" i="23"/>
  <c r="AD831" i="23" s="1"/>
  <c r="AI832" i="23"/>
  <c r="AK832" i="23" s="1"/>
  <c r="BY834" i="23"/>
  <c r="CA834" i="23" s="1"/>
  <c r="CB834" i="23" s="1"/>
  <c r="BY835" i="23"/>
  <c r="CA835" i="23" s="1"/>
  <c r="CB835" i="23" s="1"/>
  <c r="AP836" i="23"/>
  <c r="AR836" i="23" s="1"/>
  <c r="AP837" i="23"/>
  <c r="AR837" i="23" s="1"/>
  <c r="BN837" i="23"/>
  <c r="BM838" i="23"/>
  <c r="AW841" i="23"/>
  <c r="AY841" i="23" s="1"/>
  <c r="AW842" i="23"/>
  <c r="AY842" i="23" s="1"/>
  <c r="BN844" i="23"/>
  <c r="BN856" i="23"/>
  <c r="AC857" i="23"/>
  <c r="AD857" i="23" s="1"/>
  <c r="BU858" i="23"/>
  <c r="AX863" i="23"/>
  <c r="AY863" i="23" s="1"/>
  <c r="AP864" i="23"/>
  <c r="AQ864" i="23"/>
  <c r="AJ866" i="23"/>
  <c r="AQ881" i="23"/>
  <c r="AR881" i="23" s="1"/>
  <c r="AI883" i="23"/>
  <c r="AJ883" i="23"/>
  <c r="BF884" i="23"/>
  <c r="BG884" i="23" s="1"/>
  <c r="AP890" i="23"/>
  <c r="AQ890" i="23"/>
  <c r="AP891" i="23"/>
  <c r="AR891" i="23" s="1"/>
  <c r="AW894" i="23"/>
  <c r="AX894" i="23"/>
  <c r="AI896" i="23"/>
  <c r="AK896" i="23" s="1"/>
  <c r="AI910" i="23"/>
  <c r="AJ910" i="23"/>
  <c r="BF912" i="23"/>
  <c r="BG912" i="23" s="1"/>
  <c r="CB912" i="23"/>
  <c r="BG916" i="23"/>
  <c r="AY921" i="23"/>
  <c r="CA734" i="23"/>
  <c r="BF751" i="23"/>
  <c r="BG751" i="23" s="1"/>
  <c r="AR754" i="23"/>
  <c r="BF758" i="23"/>
  <c r="BG758" i="23" s="1"/>
  <c r="BK761" i="23"/>
  <c r="BM761" i="23" s="1"/>
  <c r="BN761" i="23" s="1"/>
  <c r="BF779" i="23"/>
  <c r="BG779" i="23" s="1"/>
  <c r="CA782" i="23"/>
  <c r="CB782" i="23" s="1"/>
  <c r="BD783" i="23"/>
  <c r="BF783" i="23" s="1"/>
  <c r="BG783" i="23" s="1"/>
  <c r="BU791" i="23"/>
  <c r="AD806" i="23"/>
  <c r="BD806" i="23"/>
  <c r="BF806" i="23" s="1"/>
  <c r="BG806" i="23" s="1"/>
  <c r="AY807" i="23"/>
  <c r="BR807" i="23"/>
  <c r="BT807" i="23" s="1"/>
  <c r="BU807" i="23" s="1"/>
  <c r="CB808" i="23"/>
  <c r="CA813" i="23"/>
  <c r="CB813" i="23" s="1"/>
  <c r="BY832" i="23"/>
  <c r="CA832" i="23" s="1"/>
  <c r="CB832" i="23" s="1"/>
  <c r="BY833" i="23"/>
  <c r="CA833" i="23" s="1"/>
  <c r="CB833" i="23" s="1"/>
  <c r="AR834" i="23"/>
  <c r="AW840" i="23"/>
  <c r="AY840" i="23" s="1"/>
  <c r="AB841" i="23"/>
  <c r="AD841" i="23" s="1"/>
  <c r="BT842" i="23"/>
  <c r="BU842" i="23" s="1"/>
  <c r="AJ855" i="23"/>
  <c r="AK855" i="23" s="1"/>
  <c r="AC856" i="23"/>
  <c r="AD856" i="23" s="1"/>
  <c r="AX856" i="23"/>
  <c r="AY856" i="23" s="1"/>
  <c r="AK857" i="23"/>
  <c r="BM857" i="23"/>
  <c r="BN857" i="23" s="1"/>
  <c r="AI862" i="23"/>
  <c r="AJ862" i="23"/>
  <c r="AC863" i="23"/>
  <c r="AD863" i="23" s="1"/>
  <c r="AP865" i="23"/>
  <c r="AQ865" i="23"/>
  <c r="BT870" i="23"/>
  <c r="BU870" i="23" s="1"/>
  <c r="BG881" i="23"/>
  <c r="AW882" i="23"/>
  <c r="AX882" i="23"/>
  <c r="AJ884" i="23"/>
  <c r="AK884" i="23" s="1"/>
  <c r="BU885" i="23"/>
  <c r="AI887" i="23"/>
  <c r="AJ887" i="23"/>
  <c r="BT889" i="23"/>
  <c r="AX921" i="23"/>
  <c r="AQ937" i="23"/>
  <c r="AR937" i="23" s="1"/>
  <c r="AY762" i="23"/>
  <c r="BT780" i="23"/>
  <c r="BT788" i="23"/>
  <c r="BU788" i="23" s="1"/>
  <c r="AR790" i="23"/>
  <c r="BF791" i="23"/>
  <c r="BG791" i="23" s="1"/>
  <c r="BT792" i="23"/>
  <c r="BU792" i="23" s="1"/>
  <c r="AR812" i="23"/>
  <c r="AK813" i="23"/>
  <c r="BT814" i="23"/>
  <c r="BU814" i="23" s="1"/>
  <c r="AD830" i="23"/>
  <c r="AK831" i="23"/>
  <c r="BM833" i="23"/>
  <c r="BN833" i="23" s="1"/>
  <c r="AY837" i="23"/>
  <c r="AD838" i="23"/>
  <c r="BT839" i="23"/>
  <c r="BU839" i="23" s="1"/>
  <c r="BF858" i="23"/>
  <c r="BG858" i="23" s="1"/>
  <c r="AW859" i="23"/>
  <c r="AX859" i="23"/>
  <c r="BT860" i="23"/>
  <c r="BU860" i="23" s="1"/>
  <c r="AP861" i="23"/>
  <c r="AQ861" i="23"/>
  <c r="AP862" i="23"/>
  <c r="AQ862" i="23"/>
  <c r="BF863" i="23"/>
  <c r="BG863" i="23" s="1"/>
  <c r="BT864" i="23"/>
  <c r="BU864" i="23" s="1"/>
  <c r="AY865" i="23"/>
  <c r="AB869" i="23"/>
  <c r="AC869" i="23"/>
  <c r="AR884" i="23"/>
  <c r="BM884" i="23"/>
  <c r="BN884" i="23" s="1"/>
  <c r="AD885" i="23"/>
  <c r="AB918" i="23"/>
  <c r="AC918" i="23"/>
  <c r="AB935" i="23"/>
  <c r="AC935" i="23"/>
  <c r="BU896" i="23"/>
  <c r="AI907" i="23"/>
  <c r="AJ907" i="23"/>
  <c r="AP911" i="23"/>
  <c r="AQ911" i="23"/>
  <c r="AI914" i="23"/>
  <c r="AJ914" i="23"/>
  <c r="BN920" i="23"/>
  <c r="BM918" i="23"/>
  <c r="BN918" i="23" s="1"/>
  <c r="BT737" i="23"/>
  <c r="BU737" i="23" s="1"/>
  <c r="BF752" i="23"/>
  <c r="BG752" i="23" s="1"/>
  <c r="BM753" i="23"/>
  <c r="BN753" i="23" s="1"/>
  <c r="BF757" i="23"/>
  <c r="BG757" i="23" s="1"/>
  <c r="BK758" i="23"/>
  <c r="BM758" i="23" s="1"/>
  <c r="BN758" i="23" s="1"/>
  <c r="BF759" i="23"/>
  <c r="BG759" i="23" s="1"/>
  <c r="BK760" i="23"/>
  <c r="BM760" i="23" s="1"/>
  <c r="BN760" i="23" s="1"/>
  <c r="CA765" i="23"/>
  <c r="CB765" i="23" s="1"/>
  <c r="BF766" i="23"/>
  <c r="BG766" i="23" s="1"/>
  <c r="BF781" i="23"/>
  <c r="BG781" i="23" s="1"/>
  <c r="BM783" i="23"/>
  <c r="BN783" i="23" s="1"/>
  <c r="BY784" i="23"/>
  <c r="CA784" i="23" s="1"/>
  <c r="CB784" i="23" s="1"/>
  <c r="BY785" i="23"/>
  <c r="CA785" i="23" s="1"/>
  <c r="CB785" i="23" s="1"/>
  <c r="BT786" i="23"/>
  <c r="BU786" i="23" s="1"/>
  <c r="BY787" i="23"/>
  <c r="CA787" i="23" s="1"/>
  <c r="CB787" i="23" s="1"/>
  <c r="BF789" i="23"/>
  <c r="BG789" i="23" s="1"/>
  <c r="BK803" i="23"/>
  <c r="BM803" i="23" s="1"/>
  <c r="BN803" i="23" s="1"/>
  <c r="CA809" i="23"/>
  <c r="CB809" i="23" s="1"/>
  <c r="BT810" i="23"/>
  <c r="BU810" i="23" s="1"/>
  <c r="BT812" i="23"/>
  <c r="BU812" i="23" s="1"/>
  <c r="BD814" i="23"/>
  <c r="BF814" i="23" s="1"/>
  <c r="BG814" i="23" s="1"/>
  <c r="CA816" i="23"/>
  <c r="CB816" i="23" s="1"/>
  <c r="BM831" i="23"/>
  <c r="BN831" i="23" s="1"/>
  <c r="BF839" i="23"/>
  <c r="BG839" i="23" s="1"/>
  <c r="BY842" i="23"/>
  <c r="CA842" i="23" s="1"/>
  <c r="CB842" i="23" s="1"/>
  <c r="AW857" i="23"/>
  <c r="AX857" i="23"/>
  <c r="AD859" i="23"/>
  <c r="AW862" i="23"/>
  <c r="AX862" i="23"/>
  <c r="BU862" i="23"/>
  <c r="BU866" i="23"/>
  <c r="AP867" i="23"/>
  <c r="AQ867" i="23"/>
  <c r="AR869" i="23"/>
  <c r="BF890" i="23"/>
  <c r="BG890" i="23" s="1"/>
  <c r="AB891" i="23"/>
  <c r="AC891" i="23"/>
  <c r="AB894" i="23"/>
  <c r="AC894" i="23"/>
  <c r="BT907" i="23"/>
  <c r="BU907" i="23" s="1"/>
  <c r="AI919" i="23"/>
  <c r="AJ919" i="23"/>
  <c r="AR920" i="23"/>
  <c r="AP934" i="23"/>
  <c r="AQ934" i="23"/>
  <c r="BT761" i="23"/>
  <c r="BU761" i="23" s="1"/>
  <c r="AK762" i="23"/>
  <c r="BF762" i="23"/>
  <c r="BG762" i="23" s="1"/>
  <c r="BT778" i="23"/>
  <c r="BU778" i="23" s="1"/>
  <c r="BM779" i="23"/>
  <c r="BN779" i="23" s="1"/>
  <c r="CA780" i="23"/>
  <c r="CB780" i="23" s="1"/>
  <c r="CA781" i="23"/>
  <c r="CB781" i="23" s="1"/>
  <c r="BF786" i="23"/>
  <c r="BG786" i="23" s="1"/>
  <c r="CA789" i="23"/>
  <c r="CB789" i="23" s="1"/>
  <c r="BM791" i="23"/>
  <c r="BN791" i="23" s="1"/>
  <c r="CA807" i="23"/>
  <c r="CB807" i="23" s="1"/>
  <c r="BT808" i="23"/>
  <c r="CB814" i="23"/>
  <c r="BT833" i="23"/>
  <c r="BU833" i="23" s="1"/>
  <c r="BF837" i="23"/>
  <c r="BG837" i="23" s="1"/>
  <c r="BM858" i="23"/>
  <c r="BN858" i="23" s="1"/>
  <c r="AB860" i="23"/>
  <c r="AC860" i="23"/>
  <c r="AY867" i="23"/>
  <c r="AP868" i="23"/>
  <c r="AQ868" i="23"/>
  <c r="BD870" i="23"/>
  <c r="BF870" i="23" s="1"/>
  <c r="BG870" i="23" s="1"/>
  <c r="BD866" i="23"/>
  <c r="BF866" i="23" s="1"/>
  <c r="BG866" i="23" s="1"/>
  <c r="BD860" i="23"/>
  <c r="BF860" i="23" s="1"/>
  <c r="BG860" i="23" s="1"/>
  <c r="BD861" i="23"/>
  <c r="BF861" i="23" s="1"/>
  <c r="BG861" i="23" s="1"/>
  <c r="BD859" i="23"/>
  <c r="BF859" i="23" s="1"/>
  <c r="BG859" i="23" s="1"/>
  <c r="BD869" i="23"/>
  <c r="BD867" i="23"/>
  <c r="BF867" i="23" s="1"/>
  <c r="BG867" i="23" s="1"/>
  <c r="BD865" i="23"/>
  <c r="BF865" i="23" s="1"/>
  <c r="BG865" i="23" s="1"/>
  <c r="BD862" i="23"/>
  <c r="BF862" i="23" s="1"/>
  <c r="BG862" i="23" s="1"/>
  <c r="AB881" i="23"/>
  <c r="AC881" i="23"/>
  <c r="AK882" i="23"/>
  <c r="AR885" i="23"/>
  <c r="AB886" i="23"/>
  <c r="AC886" i="23"/>
  <c r="AB892" i="23"/>
  <c r="AD892" i="23" s="1"/>
  <c r="AC892" i="23"/>
  <c r="BF907" i="23"/>
  <c r="BG907" i="23" s="1"/>
  <c r="AW890" i="23"/>
  <c r="AY890" i="23" s="1"/>
  <c r="AI892" i="23"/>
  <c r="AK892" i="23" s="1"/>
  <c r="AX893" i="23"/>
  <c r="AY893" i="23" s="1"/>
  <c r="AI894" i="23"/>
  <c r="AK894" i="23" s="1"/>
  <c r="BU894" i="23"/>
  <c r="CA907" i="23"/>
  <c r="CB907" i="23" s="1"/>
  <c r="AP907" i="23"/>
  <c r="AR907" i="23" s="1"/>
  <c r="AQ910" i="23"/>
  <c r="AR910" i="23" s="1"/>
  <c r="AX911" i="23"/>
  <c r="AY911" i="23" s="1"/>
  <c r="AC913" i="23"/>
  <c r="AD913" i="23" s="1"/>
  <c r="BF915" i="23"/>
  <c r="BG915" i="23" s="1"/>
  <c r="BN922" i="23"/>
  <c r="AX934" i="23"/>
  <c r="AY934" i="23" s="1"/>
  <c r="AJ935" i="23"/>
  <c r="AK935" i="23" s="1"/>
  <c r="AC937" i="23"/>
  <c r="AD937" i="23" s="1"/>
  <c r="M12" i="26"/>
  <c r="M20" i="26"/>
  <c r="N29" i="26"/>
  <c r="L56" i="26"/>
  <c r="N56" i="26" s="1"/>
  <c r="BT857" i="23"/>
  <c r="BT859" i="23"/>
  <c r="BU859" i="23" s="1"/>
  <c r="AR860" i="23"/>
  <c r="BM860" i="23"/>
  <c r="BN860" i="23" s="1"/>
  <c r="AD861" i="23"/>
  <c r="BT861" i="23"/>
  <c r="BU861" i="23" s="1"/>
  <c r="BR865" i="23"/>
  <c r="BT865" i="23" s="1"/>
  <c r="BU865" i="23" s="1"/>
  <c r="AR866" i="23"/>
  <c r="AD867" i="23"/>
  <c r="BM870" i="23"/>
  <c r="BN870" i="23" s="1"/>
  <c r="BF883" i="23"/>
  <c r="BG883" i="23" s="1"/>
  <c r="AY884" i="23"/>
  <c r="AC890" i="23"/>
  <c r="AD890" i="23" s="1"/>
  <c r="AX891" i="23"/>
  <c r="AY891" i="23" s="1"/>
  <c r="BT891" i="23"/>
  <c r="BU891" i="23" s="1"/>
  <c r="BT893" i="23"/>
  <c r="BU893" i="23" s="1"/>
  <c r="AJ895" i="23"/>
  <c r="AK895" i="23" s="1"/>
  <c r="AQ896" i="23"/>
  <c r="AR896" i="23" s="1"/>
  <c r="AC908" i="23"/>
  <c r="AD908" i="23" s="1"/>
  <c r="AW908" i="23"/>
  <c r="AY908" i="23" s="1"/>
  <c r="AP909" i="23"/>
  <c r="AR909" i="23" s="1"/>
  <c r="AY910" i="23"/>
  <c r="AC911" i="23"/>
  <c r="AD911" i="23" s="1"/>
  <c r="AY912" i="23"/>
  <c r="BF913" i="23"/>
  <c r="BG913" i="23" s="1"/>
  <c r="AX914" i="23"/>
  <c r="AC915" i="23"/>
  <c r="AQ916" i="23"/>
  <c r="AR916" i="23" s="1"/>
  <c r="BK916" i="23"/>
  <c r="BM916" i="23" s="1"/>
  <c r="BN916" i="23" s="1"/>
  <c r="AJ918" i="23"/>
  <c r="AK918" i="23" s="1"/>
  <c r="AQ919" i="23"/>
  <c r="AC920" i="23"/>
  <c r="AD920" i="23" s="1"/>
  <c r="BD920" i="23"/>
  <c r="BF920" i="23" s="1"/>
  <c r="BG920" i="23" s="1"/>
  <c r="AJ921" i="23"/>
  <c r="AK921" i="23" s="1"/>
  <c r="AC922" i="23"/>
  <c r="AD922" i="23" s="1"/>
  <c r="AW922" i="23"/>
  <c r="AY922" i="23" s="1"/>
  <c r="AQ933" i="23"/>
  <c r="AR933" i="23" s="1"/>
  <c r="AC934" i="23"/>
  <c r="AD934" i="23" s="1"/>
  <c r="AX936" i="23"/>
  <c r="AY936" i="23" s="1"/>
  <c r="M9" i="26"/>
  <c r="J12" i="26"/>
  <c r="M17" i="26"/>
  <c r="J20" i="26"/>
  <c r="M25" i="26"/>
  <c r="J31" i="26"/>
  <c r="L31" i="26" s="1"/>
  <c r="N31" i="26" s="1"/>
  <c r="J34" i="26"/>
  <c r="L34" i="26" s="1"/>
  <c r="N34" i="26" s="1"/>
  <c r="J37" i="26"/>
  <c r="L37" i="26" s="1"/>
  <c r="N37" i="26" s="1"/>
  <c r="J43" i="26"/>
  <c r="J46" i="26"/>
  <c r="L46" i="26" s="1"/>
  <c r="N46" i="26" s="1"/>
  <c r="J50" i="26"/>
  <c r="L50" i="26" s="1"/>
  <c r="N50" i="26" s="1"/>
  <c r="J53" i="26"/>
  <c r="L53" i="26" s="1"/>
  <c r="N53" i="26" s="1"/>
  <c r="J56" i="26"/>
  <c r="BG895" i="23"/>
  <c r="BD911" i="23"/>
  <c r="BF911" i="23" s="1"/>
  <c r="BG911" i="23" s="1"/>
  <c r="BD917" i="23"/>
  <c r="BF917" i="23" s="1"/>
  <c r="BG917" i="23" s="1"/>
  <c r="BK921" i="23"/>
  <c r="BM921" i="23" s="1"/>
  <c r="BN921" i="23" s="1"/>
  <c r="M6" i="26"/>
  <c r="J9" i="26"/>
  <c r="L9" i="26" s="1"/>
  <c r="N9" i="26" s="1"/>
  <c r="M14" i="26"/>
  <c r="J17" i="26"/>
  <c r="L17" i="26" s="1"/>
  <c r="M22" i="26"/>
  <c r="J25" i="26"/>
  <c r="J28" i="26"/>
  <c r="L28" i="26" s="1"/>
  <c r="N28" i="26" s="1"/>
  <c r="J40" i="26"/>
  <c r="L40" i="26" s="1"/>
  <c r="N40" i="26" s="1"/>
  <c r="L45" i="26"/>
  <c r="N45" i="26" s="1"/>
  <c r="J49" i="26"/>
  <c r="L49" i="26" s="1"/>
  <c r="AY860" i="23"/>
  <c r="AK861" i="23"/>
  <c r="AC864" i="23"/>
  <c r="AD864" i="23" s="1"/>
  <c r="AX864" i="23"/>
  <c r="AX868" i="23"/>
  <c r="AY868" i="23" s="1"/>
  <c r="AJ869" i="23"/>
  <c r="AK869" i="23" s="1"/>
  <c r="BF869" i="23"/>
  <c r="BG869" i="23" s="1"/>
  <c r="AJ881" i="23"/>
  <c r="AK881" i="23" s="1"/>
  <c r="AC882" i="23"/>
  <c r="AD882" i="23" s="1"/>
  <c r="AQ883" i="23"/>
  <c r="AR883" i="23" s="1"/>
  <c r="BM883" i="23"/>
  <c r="BN883" i="23" s="1"/>
  <c r="AC884" i="23"/>
  <c r="AJ885" i="23"/>
  <c r="AK885" i="23" s="1"/>
  <c r="BF885" i="23"/>
  <c r="BG885" i="23" s="1"/>
  <c r="AD887" i="23"/>
  <c r="AD889" i="23"/>
  <c r="AX889" i="23"/>
  <c r="AY889" i="23" s="1"/>
  <c r="BU889" i="23"/>
  <c r="AJ893" i="23"/>
  <c r="AK893" i="23" s="1"/>
  <c r="AR894" i="23"/>
  <c r="AC896" i="23"/>
  <c r="AD896" i="23" s="1"/>
  <c r="BT895" i="23"/>
  <c r="BU895" i="23" s="1"/>
  <c r="AY907" i="23"/>
  <c r="BT908" i="23"/>
  <c r="BU908" i="23" s="1"/>
  <c r="BK909" i="23"/>
  <c r="BM909" i="23" s="1"/>
  <c r="BN909" i="23" s="1"/>
  <c r="BT910" i="23"/>
  <c r="BU910" i="23" s="1"/>
  <c r="AJ911" i="23"/>
  <c r="AK911" i="23" s="1"/>
  <c r="AQ913" i="23"/>
  <c r="AR913" i="23" s="1"/>
  <c r="BK915" i="23"/>
  <c r="AX916" i="23"/>
  <c r="AY916" i="23" s="1"/>
  <c r="AQ918" i="23"/>
  <c r="AR918" i="23" s="1"/>
  <c r="AD919" i="23"/>
  <c r="AX919" i="23"/>
  <c r="AY919" i="23" s="1"/>
  <c r="AJ920" i="23"/>
  <c r="AQ921" i="23"/>
  <c r="AR921" i="23" s="1"/>
  <c r="AX933" i="23"/>
  <c r="AY933" i="23" s="1"/>
  <c r="AJ934" i="23"/>
  <c r="AK934" i="23" s="1"/>
  <c r="AC936" i="23"/>
  <c r="AD936" i="23" s="1"/>
  <c r="AJ937" i="23"/>
  <c r="M53" i="26"/>
  <c r="M8" i="26"/>
  <c r="M16" i="26"/>
  <c r="M24" i="26"/>
  <c r="L27" i="26"/>
  <c r="N27" i="26" s="1"/>
  <c r="L30" i="26"/>
  <c r="L33" i="26"/>
  <c r="L36" i="26"/>
  <c r="L39" i="26"/>
  <c r="L42" i="26"/>
  <c r="M49" i="26"/>
  <c r="J55" i="26"/>
  <c r="L55" i="26" s="1"/>
  <c r="N55" i="26" s="1"/>
  <c r="M5" i="26"/>
  <c r="J8" i="26"/>
  <c r="L8" i="26" s="1"/>
  <c r="N8" i="26" s="1"/>
  <c r="M13" i="26"/>
  <c r="J16" i="26"/>
  <c r="M21" i="26"/>
  <c r="J24" i="26"/>
  <c r="M27" i="26"/>
  <c r="M30" i="26"/>
  <c r="M33" i="26"/>
  <c r="N33" i="26" s="1"/>
  <c r="M36" i="26"/>
  <c r="M42" i="26"/>
  <c r="L44" i="26"/>
  <c r="M52" i="26"/>
  <c r="BM859" i="23"/>
  <c r="BN859" i="23" s="1"/>
  <c r="AD862" i="23"/>
  <c r="BT863" i="23"/>
  <c r="BU863" i="23" s="1"/>
  <c r="AK868" i="23"/>
  <c r="BT881" i="23"/>
  <c r="BU881" i="23" s="1"/>
  <c r="AY881" i="23"/>
  <c r="BT883" i="23"/>
  <c r="BU883" i="23" s="1"/>
  <c r="BM891" i="23"/>
  <c r="BN891" i="23" s="1"/>
  <c r="AY895" i="23"/>
  <c r="AR908" i="23"/>
  <c r="BT918" i="23"/>
  <c r="BU918" i="23" s="1"/>
  <c r="BF919" i="23"/>
  <c r="BG919" i="23" s="1"/>
  <c r="AY920" i="23"/>
  <c r="AK933" i="23"/>
  <c r="M48" i="26"/>
  <c r="L54" i="26"/>
  <c r="N54" i="26" s="1"/>
  <c r="N5" i="27"/>
  <c r="L7" i="27"/>
  <c r="N7" i="27" s="1"/>
  <c r="K13" i="27"/>
  <c r="L34" i="27"/>
  <c r="N34" i="27" s="1"/>
  <c r="K76" i="27"/>
  <c r="M76" i="27" s="1"/>
  <c r="N4" i="27"/>
  <c r="K3" i="27"/>
  <c r="M3" i="27" s="1"/>
  <c r="M51" i="27"/>
  <c r="N49" i="27"/>
  <c r="N33" i="27"/>
  <c r="N47" i="27"/>
  <c r="L37" i="27"/>
  <c r="N37" i="27" s="1"/>
  <c r="N46" i="27"/>
  <c r="K24" i="27"/>
  <c r="M24" i="27" s="1"/>
  <c r="N53" i="27"/>
  <c r="K78" i="27"/>
  <c r="M78" i="27" s="1"/>
  <c r="N25" i="27"/>
  <c r="N66" i="27"/>
  <c r="L56" i="27"/>
  <c r="N56" i="27" s="1"/>
  <c r="L61" i="27"/>
  <c r="N61" i="27" s="1"/>
  <c r="N26" i="27"/>
  <c r="N31" i="27"/>
  <c r="K26" i="27"/>
  <c r="M26" i="27" s="1"/>
  <c r="N18" i="27"/>
  <c r="K48" i="27"/>
  <c r="M48" i="27" s="1"/>
  <c r="K50" i="27"/>
  <c r="M50" i="27" s="1"/>
  <c r="K52" i="27"/>
  <c r="M52" i="27" s="1"/>
  <c r="K64" i="27"/>
  <c r="M64" i="27" s="1"/>
  <c r="N67" i="27"/>
  <c r="N44" i="27"/>
  <c r="N70" i="27"/>
  <c r="N8" i="27"/>
  <c r="N14" i="27"/>
  <c r="N22" i="27"/>
  <c r="L39" i="27"/>
  <c r="N39" i="27" s="1"/>
  <c r="K19" i="27"/>
  <c r="M19" i="27" s="1"/>
  <c r="K74" i="27"/>
  <c r="M74" i="27" s="1"/>
  <c r="K17" i="27"/>
  <c r="M17" i="27" s="1"/>
  <c r="K21" i="27"/>
  <c r="M21" i="27" s="1"/>
  <c r="K23" i="27"/>
  <c r="M23" i="27" s="1"/>
  <c r="L60" i="27"/>
  <c r="N60" i="27" s="1"/>
  <c r="K72" i="27"/>
  <c r="M72" i="27" s="1"/>
  <c r="N28" i="27"/>
  <c r="L38" i="27"/>
  <c r="N38" i="27" s="1"/>
  <c r="K40" i="27"/>
  <c r="L42" i="27"/>
  <c r="N42" i="27" s="1"/>
  <c r="K20" i="27"/>
  <c r="M20" i="27" s="1"/>
  <c r="N54" i="27"/>
  <c r="N13" i="27"/>
  <c r="N15" i="27"/>
  <c r="N17" i="27"/>
  <c r="N19" i="27"/>
  <c r="L30" i="27"/>
  <c r="N30" i="27" s="1"/>
  <c r="K44" i="27"/>
  <c r="M44" i="27" s="1"/>
  <c r="N52" i="27"/>
  <c r="N58" i="27"/>
  <c r="M60" i="27"/>
  <c r="K66" i="27"/>
  <c r="M66" i="27" s="1"/>
  <c r="M13" i="27"/>
  <c r="N41" i="27"/>
  <c r="K4" i="27"/>
  <c r="M4" i="27" s="1"/>
  <c r="L6" i="27"/>
  <c r="N6" i="27" s="1"/>
  <c r="L10" i="27"/>
  <c r="N10" i="27" s="1"/>
  <c r="N23" i="27"/>
  <c r="N27" i="27"/>
  <c r="N29" i="27"/>
  <c r="K41" i="27"/>
  <c r="M41" i="27" s="1"/>
  <c r="K43" i="27"/>
  <c r="M43" i="27" s="1"/>
  <c r="K47" i="27"/>
  <c r="N55" i="27"/>
  <c r="N16" i="27"/>
  <c r="N20" i="27"/>
  <c r="K27" i="27"/>
  <c r="M27" i="27" s="1"/>
  <c r="O27" i="27" s="1"/>
  <c r="K31" i="27"/>
  <c r="M31" i="27" s="1"/>
  <c r="K33" i="27"/>
  <c r="M33" i="27" s="1"/>
  <c r="L45" i="27"/>
  <c r="N45" i="27" s="1"/>
  <c r="K55" i="27"/>
  <c r="M55" i="27" s="1"/>
  <c r="N57" i="27"/>
  <c r="N59" i="27"/>
  <c r="K71" i="27"/>
  <c r="M71" i="27" s="1"/>
  <c r="K73" i="27"/>
  <c r="M73" i="27" s="1"/>
  <c r="K75" i="27"/>
  <c r="M75" i="27" s="1"/>
  <c r="K77" i="27"/>
  <c r="M77" i="27" s="1"/>
  <c r="K16" i="27"/>
  <c r="M16" i="27" s="1"/>
  <c r="M40" i="27"/>
  <c r="L51" i="27"/>
  <c r="N51" i="27" s="1"/>
  <c r="K57" i="27"/>
  <c r="M57" i="27" s="1"/>
  <c r="K59" i="27"/>
  <c r="M59" i="27" s="1"/>
  <c r="L63" i="27"/>
  <c r="N63" i="27" s="1"/>
  <c r="K67" i="27"/>
  <c r="M67" i="27" s="1"/>
  <c r="K14" i="27"/>
  <c r="M14" i="27" s="1"/>
  <c r="L9" i="27"/>
  <c r="N9" i="27" s="1"/>
  <c r="N50" i="27"/>
  <c r="M56" i="27"/>
  <c r="N35" i="27"/>
  <c r="K5" i="27"/>
  <c r="M5" i="27" s="1"/>
  <c r="K8" i="27"/>
  <c r="K11" i="27"/>
  <c r="M11" i="27" s="1"/>
  <c r="K29" i="27"/>
  <c r="M29" i="27" s="1"/>
  <c r="K32" i="27"/>
  <c r="M32" i="27" s="1"/>
  <c r="K35" i="27"/>
  <c r="M35" i="27" s="1"/>
  <c r="N40" i="27"/>
  <c r="N43" i="27"/>
  <c r="K54" i="27"/>
  <c r="M54" i="27" s="1"/>
  <c r="M7" i="27"/>
  <c r="K15" i="27"/>
  <c r="M15" i="27" s="1"/>
  <c r="K18" i="27"/>
  <c r="M18" i="27" s="1"/>
  <c r="K22" i="27"/>
  <c r="M22" i="27" s="1"/>
  <c r="K25" i="27"/>
  <c r="M25" i="27" s="1"/>
  <c r="K28" i="27"/>
  <c r="M28" i="27" s="1"/>
  <c r="M45" i="27"/>
  <c r="K46" i="27"/>
  <c r="M46" i="27" s="1"/>
  <c r="K49" i="27"/>
  <c r="M49" i="27" s="1"/>
  <c r="K53" i="27"/>
  <c r="M53" i="27" s="1"/>
  <c r="K58" i="27"/>
  <c r="M58" i="27" s="1"/>
  <c r="N71" i="27"/>
  <c r="N73" i="27"/>
  <c r="N75" i="27"/>
  <c r="N77" i="27"/>
  <c r="N11" i="27"/>
  <c r="N32" i="27"/>
  <c r="M6" i="27"/>
  <c r="M38" i="27"/>
  <c r="N3" i="27"/>
  <c r="N21" i="27"/>
  <c r="N24" i="27"/>
  <c r="M37" i="27"/>
  <c r="N48" i="27"/>
  <c r="BF933" i="23"/>
  <c r="BG933" i="23" s="1"/>
  <c r="CA935" i="23"/>
  <c r="CB935" i="23" s="1"/>
  <c r="BT936" i="23"/>
  <c r="BU936" i="23" s="1"/>
  <c r="CA934" i="23"/>
  <c r="CB934" i="23" s="1"/>
  <c r="BM937" i="23"/>
  <c r="BN937" i="23" s="1"/>
  <c r="CA933" i="23"/>
  <c r="CB933" i="23" s="1"/>
  <c r="BT933" i="23"/>
  <c r="BU933" i="23" s="1"/>
  <c r="BF937" i="23"/>
  <c r="BG937" i="23" s="1"/>
  <c r="BT935" i="23"/>
  <c r="BU935" i="23" s="1"/>
  <c r="CA937" i="23"/>
  <c r="CB937" i="23" s="1"/>
  <c r="BF936" i="23"/>
  <c r="BG936" i="23" s="1"/>
  <c r="CA936" i="23"/>
  <c r="CB936" i="23" s="1"/>
  <c r="BM933" i="23"/>
  <c r="BN933" i="23" s="1"/>
  <c r="BT934" i="23"/>
  <c r="BU934" i="23" s="1"/>
  <c r="BM936" i="23"/>
  <c r="BN936" i="23" s="1"/>
  <c r="BT937" i="23"/>
  <c r="BU937" i="23" s="1"/>
  <c r="BF935" i="23"/>
  <c r="BG935" i="23" s="1"/>
  <c r="BF934" i="23"/>
  <c r="BG934" i="23" s="1"/>
  <c r="BM935" i="23"/>
  <c r="BN935" i="23" s="1"/>
  <c r="BU35" i="23"/>
  <c r="BU36" i="23"/>
  <c r="BD127" i="23"/>
  <c r="BF127" i="23" s="1"/>
  <c r="BG127" i="23" s="1"/>
  <c r="AD156" i="23"/>
  <c r="AY157" i="23"/>
  <c r="AB13" i="23"/>
  <c r="AD13" i="23" s="1"/>
  <c r="AB16" i="23"/>
  <c r="AD16" i="23" s="1"/>
  <c r="AP18" i="23"/>
  <c r="AR18" i="23" s="1"/>
  <c r="AP19" i="23"/>
  <c r="AR19" i="23" s="1"/>
  <c r="AP21" i="23"/>
  <c r="AR21" i="23" s="1"/>
  <c r="AP22" i="23"/>
  <c r="AR22" i="23" s="1"/>
  <c r="AP23" i="23"/>
  <c r="AR23" i="23" s="1"/>
  <c r="AC38" i="23"/>
  <c r="AD38" i="23" s="1"/>
  <c r="BD61" i="23"/>
  <c r="BF61" i="23" s="1"/>
  <c r="BG61" i="23" s="1"/>
  <c r="AC62" i="23"/>
  <c r="AD62" i="23" s="1"/>
  <c r="AQ64" i="23"/>
  <c r="AR64" i="23" s="1"/>
  <c r="AI66" i="23"/>
  <c r="AK66" i="23" s="1"/>
  <c r="AJ67" i="23"/>
  <c r="AK67" i="23" s="1"/>
  <c r="AW70" i="23"/>
  <c r="AY70" i="23" s="1"/>
  <c r="AD71" i="23"/>
  <c r="AK72" i="23"/>
  <c r="AJ75" i="23"/>
  <c r="AK75" i="23" s="1"/>
  <c r="AX89" i="23"/>
  <c r="AY89" i="23" s="1"/>
  <c r="AC90" i="23"/>
  <c r="AD90" i="23" s="1"/>
  <c r="AR91" i="23"/>
  <c r="AJ93" i="23"/>
  <c r="AK93" i="23" s="1"/>
  <c r="AQ94" i="23"/>
  <c r="AR94" i="23" s="1"/>
  <c r="AD95" i="23"/>
  <c r="AJ97" i="23"/>
  <c r="AK97" i="23" s="1"/>
  <c r="AQ100" i="23"/>
  <c r="AR100" i="23" s="1"/>
  <c r="AQ116" i="23"/>
  <c r="AR116" i="23" s="1"/>
  <c r="AX121" i="23"/>
  <c r="AY121" i="23" s="1"/>
  <c r="AC122" i="23"/>
  <c r="AD122" i="23" s="1"/>
  <c r="BD125" i="23"/>
  <c r="BF125" i="23" s="1"/>
  <c r="BG125" i="23" s="1"/>
  <c r="AJ127" i="23"/>
  <c r="AK127" i="23" s="1"/>
  <c r="AX129" i="23"/>
  <c r="AY129" i="23" s="1"/>
  <c r="AC130" i="23"/>
  <c r="AD130" i="23" s="1"/>
  <c r="AC156" i="23"/>
  <c r="AX157" i="23"/>
  <c r="BK102" i="23"/>
  <c r="BM102" i="23" s="1"/>
  <c r="BN102" i="23" s="1"/>
  <c r="BK100" i="23"/>
  <c r="BM100" i="23" s="1"/>
  <c r="BN100" i="23" s="1"/>
  <c r="BK98" i="23"/>
  <c r="BM98" i="23" s="1"/>
  <c r="BN98" i="23" s="1"/>
  <c r="BK96" i="23"/>
  <c r="BM96" i="23" s="1"/>
  <c r="BN96" i="23" s="1"/>
  <c r="BK94" i="23"/>
  <c r="BM94" i="23" s="1"/>
  <c r="BN94" i="23" s="1"/>
  <c r="BK92" i="23"/>
  <c r="BM92" i="23" s="1"/>
  <c r="BN92" i="23" s="1"/>
  <c r="BK90" i="23"/>
  <c r="BM90" i="23" s="1"/>
  <c r="BN90" i="23" s="1"/>
  <c r="BK88" i="23"/>
  <c r="BM88" i="23" s="1"/>
  <c r="BN88" i="23" s="1"/>
  <c r="AI9" i="23"/>
  <c r="AK9" i="23" s="1"/>
  <c r="AW9" i="23"/>
  <c r="AY9" i="23" s="1"/>
  <c r="AB10" i="23"/>
  <c r="AD10" i="23" s="1"/>
  <c r="AP10" i="23"/>
  <c r="AR10" i="23" s="1"/>
  <c r="AB11" i="23"/>
  <c r="AD11" i="23" s="1"/>
  <c r="AP11" i="23"/>
  <c r="AR11" i="23" s="1"/>
  <c r="AB12" i="23"/>
  <c r="AD12" i="23" s="1"/>
  <c r="AP12" i="23"/>
  <c r="AR12" i="23" s="1"/>
  <c r="AP13" i="23"/>
  <c r="AR13" i="23" s="1"/>
  <c r="AB14" i="23"/>
  <c r="AD14" i="23" s="1"/>
  <c r="AP14" i="23"/>
  <c r="AR14" i="23" s="1"/>
  <c r="AB15" i="23"/>
  <c r="AD15" i="23" s="1"/>
  <c r="AP15" i="23"/>
  <c r="AR15" i="23" s="1"/>
  <c r="AP16" i="23"/>
  <c r="AR16" i="23" s="1"/>
  <c r="AB17" i="23"/>
  <c r="AD17" i="23" s="1"/>
  <c r="AP17" i="23"/>
  <c r="AR17" i="23" s="1"/>
  <c r="AB18" i="23"/>
  <c r="AD18" i="23" s="1"/>
  <c r="AB19" i="23"/>
  <c r="AD19" i="23" s="1"/>
  <c r="AB20" i="23"/>
  <c r="AD20" i="23" s="1"/>
  <c r="AP20" i="23"/>
  <c r="AR20" i="23" s="1"/>
  <c r="AB21" i="23"/>
  <c r="AD21" i="23" s="1"/>
  <c r="AB22" i="23"/>
  <c r="AD22" i="23" s="1"/>
  <c r="AB23" i="23"/>
  <c r="AD23" i="23" s="1"/>
  <c r="AB24" i="23"/>
  <c r="AD24" i="23" s="1"/>
  <c r="AP24" i="23"/>
  <c r="AR24" i="23" s="1"/>
  <c r="AI33" i="23"/>
  <c r="AK33" i="23" s="1"/>
  <c r="AW33" i="23"/>
  <c r="AY33" i="23" s="1"/>
  <c r="AB34" i="23"/>
  <c r="AD34" i="23" s="1"/>
  <c r="AP34" i="23"/>
  <c r="AR34" i="23" s="1"/>
  <c r="AX38" i="23"/>
  <c r="AY38" i="23" s="1"/>
  <c r="AP41" i="23"/>
  <c r="AR41" i="23" s="1"/>
  <c r="AI44" i="23"/>
  <c r="AK44" i="23" s="1"/>
  <c r="AW45" i="23"/>
  <c r="AY45" i="23" s="1"/>
  <c r="BD47" i="23"/>
  <c r="BF47" i="23" s="1"/>
  <c r="BG47" i="23" s="1"/>
  <c r="BD39" i="23"/>
  <c r="BF39" i="23" s="1"/>
  <c r="BG39" i="23" s="1"/>
  <c r="BD45" i="23"/>
  <c r="BF45" i="23" s="1"/>
  <c r="BG45" i="23" s="1"/>
  <c r="BD37" i="23"/>
  <c r="BF37" i="23" s="1"/>
  <c r="BG37" i="23" s="1"/>
  <c r="BD43" i="23"/>
  <c r="BF43" i="23" s="1"/>
  <c r="BG43" i="23" s="1"/>
  <c r="AW37" i="23"/>
  <c r="AY37" i="23" s="1"/>
  <c r="BD38" i="23"/>
  <c r="BF38" i="23" s="1"/>
  <c r="BG38" i="23" s="1"/>
  <c r="AY40" i="23"/>
  <c r="AB41" i="23"/>
  <c r="AD41" i="23" s="1"/>
  <c r="AQ42" i="23"/>
  <c r="AR42" i="23" s="1"/>
  <c r="CA44" i="23"/>
  <c r="CB44" i="23" s="1"/>
  <c r="AI45" i="23"/>
  <c r="AK45" i="23" s="1"/>
  <c r="AK46" i="23"/>
  <c r="BK43" i="23"/>
  <c r="BM43" i="23" s="1"/>
  <c r="BN43" i="23" s="1"/>
  <c r="BK41" i="23"/>
  <c r="BM41" i="23" s="1"/>
  <c r="BN41" i="23" s="1"/>
  <c r="BK47" i="23"/>
  <c r="BM47" i="23" s="1"/>
  <c r="BN47" i="23" s="1"/>
  <c r="BK39" i="23"/>
  <c r="BM39" i="23" s="1"/>
  <c r="BN39" i="23" s="1"/>
  <c r="AR60" i="23"/>
  <c r="AJ61" i="23"/>
  <c r="AK61" i="23" s="1"/>
  <c r="AX63" i="23"/>
  <c r="AY63" i="23" s="1"/>
  <c r="AQ68" i="23"/>
  <c r="AR68" i="23" s="1"/>
  <c r="AX69" i="23"/>
  <c r="AY69" i="23" s="1"/>
  <c r="AD70" i="23"/>
  <c r="AX73" i="23"/>
  <c r="AY73" i="23" s="1"/>
  <c r="AC74" i="23"/>
  <c r="AD74" i="23" s="1"/>
  <c r="AK87" i="23"/>
  <c r="AR88" i="23"/>
  <c r="AY91" i="23"/>
  <c r="CA93" i="23"/>
  <c r="CB93" i="23" s="1"/>
  <c r="AK95" i="23"/>
  <c r="AR98" i="23"/>
  <c r="BK99" i="23"/>
  <c r="BM99" i="23" s="1"/>
  <c r="BN99" i="23" s="1"/>
  <c r="AX101" i="23"/>
  <c r="AY101" i="23" s="1"/>
  <c r="AC102" i="23"/>
  <c r="AD102" i="23" s="1"/>
  <c r="AX119" i="23"/>
  <c r="AY119" i="23" s="1"/>
  <c r="AC120" i="23"/>
  <c r="AD120" i="23" s="1"/>
  <c r="AK123" i="23"/>
  <c r="BD123" i="23"/>
  <c r="BF123" i="23" s="1"/>
  <c r="BG123" i="23" s="1"/>
  <c r="AJ125" i="23"/>
  <c r="AK125" i="23" s="1"/>
  <c r="AQ128" i="23"/>
  <c r="AR128" i="23" s="1"/>
  <c r="AR131" i="23"/>
  <c r="AJ145" i="23"/>
  <c r="AK145" i="23" s="1"/>
  <c r="AQ146" i="23"/>
  <c r="AR146" i="23" s="1"/>
  <c r="AX147" i="23"/>
  <c r="AY147" i="23" s="1"/>
  <c r="AC148" i="23"/>
  <c r="AD148" i="23" s="1"/>
  <c r="AX149" i="23"/>
  <c r="AY149" i="23" s="1"/>
  <c r="AC150" i="23"/>
  <c r="AD150" i="23" s="1"/>
  <c r="AX151" i="23"/>
  <c r="AY151" i="23" s="1"/>
  <c r="AC152" i="23"/>
  <c r="AD152" i="23" s="1"/>
  <c r="AX153" i="23"/>
  <c r="AY153" i="23" s="1"/>
  <c r="AC154" i="23"/>
  <c r="AD154" i="23" s="1"/>
  <c r="AX155" i="23"/>
  <c r="AY155" i="23" s="1"/>
  <c r="AR198" i="23"/>
  <c r="BY212" i="23"/>
  <c r="CA212" i="23" s="1"/>
  <c r="CB212" i="23" s="1"/>
  <c r="BY210" i="23"/>
  <c r="CA210" i="23" s="1"/>
  <c r="CB210" i="23" s="1"/>
  <c r="BY208" i="23"/>
  <c r="CA208" i="23" s="1"/>
  <c r="CB208" i="23" s="1"/>
  <c r="BY206" i="23"/>
  <c r="CA206" i="23" s="1"/>
  <c r="CB206" i="23" s="1"/>
  <c r="BY204" i="23"/>
  <c r="CA204" i="23" s="1"/>
  <c r="CB204" i="23" s="1"/>
  <c r="BY202" i="23"/>
  <c r="CA202" i="23" s="1"/>
  <c r="CB202" i="23" s="1"/>
  <c r="BY200" i="23"/>
  <c r="CA200" i="23" s="1"/>
  <c r="CB200" i="23" s="1"/>
  <c r="BY198" i="23"/>
  <c r="CA198" i="23" s="1"/>
  <c r="CB198" i="23" s="1"/>
  <c r="BY213" i="23"/>
  <c r="CA213" i="23" s="1"/>
  <c r="CB213" i="23" s="1"/>
  <c r="BY211" i="23"/>
  <c r="CA211" i="23" s="1"/>
  <c r="CB211" i="23" s="1"/>
  <c r="BY209" i="23"/>
  <c r="CA209" i="23" s="1"/>
  <c r="CB209" i="23" s="1"/>
  <c r="BY207" i="23"/>
  <c r="CA207" i="23" s="1"/>
  <c r="CB207" i="23" s="1"/>
  <c r="BY205" i="23"/>
  <c r="CA205" i="23" s="1"/>
  <c r="CB205" i="23" s="1"/>
  <c r="BY203" i="23"/>
  <c r="CA203" i="23" s="1"/>
  <c r="CB203" i="23" s="1"/>
  <c r="BY201" i="23"/>
  <c r="CA201" i="23" s="1"/>
  <c r="CB201" i="23" s="1"/>
  <c r="BY199" i="23"/>
  <c r="CA199" i="23" s="1"/>
  <c r="CB199" i="23" s="1"/>
  <c r="AX257" i="23"/>
  <c r="AW257" i="23"/>
  <c r="AC264" i="23"/>
  <c r="AB264" i="23"/>
  <c r="AX281" i="23"/>
  <c r="AW281" i="23"/>
  <c r="AX317" i="23"/>
  <c r="AW317" i="23"/>
  <c r="BD119" i="23"/>
  <c r="BF119" i="23" s="1"/>
  <c r="BG119" i="23" s="1"/>
  <c r="AJ121" i="23"/>
  <c r="AD147" i="23"/>
  <c r="AJ157" i="23"/>
  <c r="AK157" i="23" s="1"/>
  <c r="AC266" i="23"/>
  <c r="AB266" i="23"/>
  <c r="AQ367" i="23"/>
  <c r="AP367" i="23"/>
  <c r="AQ44" i="23"/>
  <c r="AR44" i="23" s="1"/>
  <c r="AB69" i="23"/>
  <c r="AD69" i="23" s="1"/>
  <c r="AD73" i="23"/>
  <c r="AK74" i="23"/>
  <c r="AQ126" i="23"/>
  <c r="AR126" i="23" s="1"/>
  <c r="AX131" i="23"/>
  <c r="AY131" i="23" s="1"/>
  <c r="AB9" i="23"/>
  <c r="AD9" i="23" s="1"/>
  <c r="AP9" i="23"/>
  <c r="AR9" i="23" s="1"/>
  <c r="AI10" i="23"/>
  <c r="AK10" i="23" s="1"/>
  <c r="AW10" i="23"/>
  <c r="AY10" i="23" s="1"/>
  <c r="AI11" i="23"/>
  <c r="AK11" i="23" s="1"/>
  <c r="AW11" i="23"/>
  <c r="AY11" i="23" s="1"/>
  <c r="AI12" i="23"/>
  <c r="AK12" i="23" s="1"/>
  <c r="AW12" i="23"/>
  <c r="AY12" i="23" s="1"/>
  <c r="AI13" i="23"/>
  <c r="AK13" i="23" s="1"/>
  <c r="AW13" i="23"/>
  <c r="AY13" i="23" s="1"/>
  <c r="AI14" i="23"/>
  <c r="AK14" i="23" s="1"/>
  <c r="AW14" i="23"/>
  <c r="AY14" i="23" s="1"/>
  <c r="AI15" i="23"/>
  <c r="AK15" i="23" s="1"/>
  <c r="AW15" i="23"/>
  <c r="AY15" i="23" s="1"/>
  <c r="AI16" i="23"/>
  <c r="AK16" i="23" s="1"/>
  <c r="AW16" i="23"/>
  <c r="AY16" i="23" s="1"/>
  <c r="AI17" i="23"/>
  <c r="AK17" i="23" s="1"/>
  <c r="AW17" i="23"/>
  <c r="AY17" i="23" s="1"/>
  <c r="AI18" i="23"/>
  <c r="AK18" i="23" s="1"/>
  <c r="AW18" i="23"/>
  <c r="AY18" i="23" s="1"/>
  <c r="AI19" i="23"/>
  <c r="AK19" i="23" s="1"/>
  <c r="AW19" i="23"/>
  <c r="AY19" i="23" s="1"/>
  <c r="AI20" i="23"/>
  <c r="AK20" i="23" s="1"/>
  <c r="AW20" i="23"/>
  <c r="AY20" i="23" s="1"/>
  <c r="AI21" i="23"/>
  <c r="AK21" i="23" s="1"/>
  <c r="AW21" i="23"/>
  <c r="AY21" i="23" s="1"/>
  <c r="AI22" i="23"/>
  <c r="AK22" i="23" s="1"/>
  <c r="AW22" i="23"/>
  <c r="AY22" i="23" s="1"/>
  <c r="AI23" i="23"/>
  <c r="AK23" i="23" s="1"/>
  <c r="AW23" i="23"/>
  <c r="AY23" i="23" s="1"/>
  <c r="AI24" i="23"/>
  <c r="AK24" i="23" s="1"/>
  <c r="AW24" i="23"/>
  <c r="AY24" i="23" s="1"/>
  <c r="AB33" i="23"/>
  <c r="AD33" i="23" s="1"/>
  <c r="AP33" i="23"/>
  <c r="AR33" i="23" s="1"/>
  <c r="BD33" i="23"/>
  <c r="BF33" i="23" s="1"/>
  <c r="BG33" i="23" s="1"/>
  <c r="AI34" i="23"/>
  <c r="AK34" i="23" s="1"/>
  <c r="AW34" i="23"/>
  <c r="AY34" i="23" s="1"/>
  <c r="BK35" i="23"/>
  <c r="BM35" i="23" s="1"/>
  <c r="BN35" i="23" s="1"/>
  <c r="AK40" i="23"/>
  <c r="AC42" i="23"/>
  <c r="AD42" i="23" s="1"/>
  <c r="BK45" i="23"/>
  <c r="BM45" i="23" s="1"/>
  <c r="BN45" i="23" s="1"/>
  <c r="AQ46" i="23"/>
  <c r="AR46" i="23" s="1"/>
  <c r="BK46" i="23"/>
  <c r="BM46" i="23" s="1"/>
  <c r="BN46" i="23" s="1"/>
  <c r="CA46" i="23"/>
  <c r="CB46" i="23" s="1"/>
  <c r="AD60" i="23"/>
  <c r="AW60" i="23"/>
  <c r="AY60" i="23" s="1"/>
  <c r="AQ61" i="23"/>
  <c r="AR61" i="23" s="1"/>
  <c r="AR62" i="23"/>
  <c r="AJ63" i="23"/>
  <c r="AK63" i="23" s="1"/>
  <c r="AB65" i="23"/>
  <c r="AD65" i="23" s="1"/>
  <c r="AX65" i="23"/>
  <c r="AY65" i="23" s="1"/>
  <c r="AX67" i="23"/>
  <c r="AD68" i="23"/>
  <c r="AK69" i="23"/>
  <c r="AI70" i="23"/>
  <c r="AK70" i="23" s="1"/>
  <c r="AR71" i="23"/>
  <c r="AY72" i="23"/>
  <c r="AK73" i="23"/>
  <c r="AX75" i="23"/>
  <c r="AY75" i="23" s="1"/>
  <c r="BK87" i="23"/>
  <c r="BM87" i="23" s="1"/>
  <c r="BN87" i="23" s="1"/>
  <c r="AJ89" i="23"/>
  <c r="AK89" i="23" s="1"/>
  <c r="AQ90" i="23"/>
  <c r="AR90" i="23" s="1"/>
  <c r="AD91" i="23"/>
  <c r="AK92" i="23"/>
  <c r="AX93" i="23"/>
  <c r="AY93" i="23" s="1"/>
  <c r="AC94" i="23"/>
  <c r="AD94" i="23" s="1"/>
  <c r="AQ96" i="23"/>
  <c r="AR96" i="23" s="1"/>
  <c r="AD98" i="23"/>
  <c r="AJ101" i="23"/>
  <c r="AK101" i="23" s="1"/>
  <c r="AK117" i="23"/>
  <c r="AJ119" i="23"/>
  <c r="AK119" i="23" s="1"/>
  <c r="AR122" i="23"/>
  <c r="AQ124" i="23"/>
  <c r="AR124" i="23" s="1"/>
  <c r="BN126" i="23"/>
  <c r="AD128" i="23"/>
  <c r="AJ129" i="23"/>
  <c r="AK129" i="23" s="1"/>
  <c r="AQ130" i="23"/>
  <c r="AR130" i="23" s="1"/>
  <c r="BR130" i="23"/>
  <c r="BT130" i="23" s="1"/>
  <c r="BU130" i="23" s="1"/>
  <c r="BR128" i="23"/>
  <c r="BT128" i="23" s="1"/>
  <c r="BU128" i="23" s="1"/>
  <c r="BR126" i="23"/>
  <c r="BT126" i="23" s="1"/>
  <c r="BU126" i="23" s="1"/>
  <c r="BR124" i="23"/>
  <c r="BT124" i="23" s="1"/>
  <c r="BU124" i="23" s="1"/>
  <c r="BR122" i="23"/>
  <c r="BT122" i="23" s="1"/>
  <c r="BU122" i="23" s="1"/>
  <c r="BR120" i="23"/>
  <c r="BT120" i="23" s="1"/>
  <c r="BU120" i="23" s="1"/>
  <c r="BR118" i="23"/>
  <c r="BT118" i="23" s="1"/>
  <c r="BU118" i="23" s="1"/>
  <c r="BR116" i="23"/>
  <c r="BT116" i="23" s="1"/>
  <c r="BU116" i="23" s="1"/>
  <c r="BR131" i="23"/>
  <c r="BT131" i="23" s="1"/>
  <c r="BU131" i="23" s="1"/>
  <c r="BR129" i="23"/>
  <c r="BT129" i="23" s="1"/>
  <c r="BU129" i="23" s="1"/>
  <c r="BR127" i="23"/>
  <c r="BT127" i="23" s="1"/>
  <c r="BU127" i="23" s="1"/>
  <c r="BR125" i="23"/>
  <c r="BT125" i="23" s="1"/>
  <c r="BU125" i="23" s="1"/>
  <c r="BR123" i="23"/>
  <c r="BT123" i="23" s="1"/>
  <c r="BU123" i="23" s="1"/>
  <c r="BR121" i="23"/>
  <c r="BT121" i="23" s="1"/>
  <c r="BU121" i="23" s="1"/>
  <c r="BR119" i="23"/>
  <c r="BT119" i="23" s="1"/>
  <c r="BU119" i="23" s="1"/>
  <c r="BR117" i="23"/>
  <c r="BT117" i="23" s="1"/>
  <c r="BU117" i="23" s="1"/>
  <c r="AY145" i="23"/>
  <c r="AK147" i="23"/>
  <c r="AJ149" i="23"/>
  <c r="AK149" i="23" s="1"/>
  <c r="BG150" i="23"/>
  <c r="AJ151" i="23"/>
  <c r="AK151" i="23" s="1"/>
  <c r="AJ153" i="23"/>
  <c r="AK153" i="23" s="1"/>
  <c r="AJ155" i="23"/>
  <c r="AK155" i="23" s="1"/>
  <c r="AR156" i="23"/>
  <c r="AQ158" i="23"/>
  <c r="AR158" i="23" s="1"/>
  <c r="BY238" i="23"/>
  <c r="CA238" i="23" s="1"/>
  <c r="CB238" i="23" s="1"/>
  <c r="BY236" i="23"/>
  <c r="CA236" i="23" s="1"/>
  <c r="CB236" i="23" s="1"/>
  <c r="BY234" i="23"/>
  <c r="CA234" i="23" s="1"/>
  <c r="CB234" i="23" s="1"/>
  <c r="BY232" i="23"/>
  <c r="CA232" i="23" s="1"/>
  <c r="CB232" i="23" s="1"/>
  <c r="BY230" i="23"/>
  <c r="CA230" i="23" s="1"/>
  <c r="CB230" i="23" s="1"/>
  <c r="BY228" i="23"/>
  <c r="CA228" i="23" s="1"/>
  <c r="CB228" i="23" s="1"/>
  <c r="BY226" i="23"/>
  <c r="CA226" i="23" s="1"/>
  <c r="CB226" i="23" s="1"/>
  <c r="BY239" i="23"/>
  <c r="CA239" i="23" s="1"/>
  <c r="CB239" i="23" s="1"/>
  <c r="BY237" i="23"/>
  <c r="CA237" i="23" s="1"/>
  <c r="CB237" i="23" s="1"/>
  <c r="BY235" i="23"/>
  <c r="CA235" i="23" s="1"/>
  <c r="CB235" i="23" s="1"/>
  <c r="BY233" i="23"/>
  <c r="CA233" i="23" s="1"/>
  <c r="CB233" i="23" s="1"/>
  <c r="BY231" i="23"/>
  <c r="CA231" i="23" s="1"/>
  <c r="CB231" i="23" s="1"/>
  <c r="BY229" i="23"/>
  <c r="CA229" i="23" s="1"/>
  <c r="CB229" i="23" s="1"/>
  <c r="BY227" i="23"/>
  <c r="CA227" i="23" s="1"/>
  <c r="CB227" i="23" s="1"/>
  <c r="BY225" i="23"/>
  <c r="CA225" i="23" s="1"/>
  <c r="CB225" i="23" s="1"/>
  <c r="AJ279" i="23"/>
  <c r="AI279" i="23"/>
  <c r="BR454" i="23"/>
  <c r="BT454" i="23" s="1"/>
  <c r="BU454" i="23" s="1"/>
  <c r="BR452" i="23"/>
  <c r="BT452" i="23" s="1"/>
  <c r="BU452" i="23" s="1"/>
  <c r="BR450" i="23"/>
  <c r="BT450" i="23" s="1"/>
  <c r="BU450" i="23" s="1"/>
  <c r="BR448" i="23"/>
  <c r="BT448" i="23" s="1"/>
  <c r="BU448" i="23" s="1"/>
  <c r="BR446" i="23"/>
  <c r="BT446" i="23" s="1"/>
  <c r="BU446" i="23" s="1"/>
  <c r="BR444" i="23"/>
  <c r="BT444" i="23" s="1"/>
  <c r="BU444" i="23" s="1"/>
  <c r="BR442" i="23"/>
  <c r="BT442" i="23" s="1"/>
  <c r="BU442" i="23" s="1"/>
  <c r="BR440" i="23"/>
  <c r="BT440" i="23" s="1"/>
  <c r="BU440" i="23" s="1"/>
  <c r="BR447" i="23"/>
  <c r="BT447" i="23" s="1"/>
  <c r="BU447" i="23" s="1"/>
  <c r="BR439" i="23"/>
  <c r="BT439" i="23" s="1"/>
  <c r="BU439" i="23" s="1"/>
  <c r="BR453" i="23"/>
  <c r="BT453" i="23" s="1"/>
  <c r="BU453" i="23" s="1"/>
  <c r="BR445" i="23"/>
  <c r="BT445" i="23" s="1"/>
  <c r="BU445" i="23" s="1"/>
  <c r="BR451" i="23"/>
  <c r="BT451" i="23" s="1"/>
  <c r="BU451" i="23" s="1"/>
  <c r="BR443" i="23"/>
  <c r="BT443" i="23" s="1"/>
  <c r="BU443" i="23" s="1"/>
  <c r="BR449" i="23"/>
  <c r="BT449" i="23" s="1"/>
  <c r="BU449" i="23" s="1"/>
  <c r="BR441" i="23"/>
  <c r="BT441" i="23" s="1"/>
  <c r="BU441" i="23" s="1"/>
  <c r="AK121" i="23"/>
  <c r="BD130" i="23"/>
  <c r="BF130" i="23" s="1"/>
  <c r="BG130" i="23" s="1"/>
  <c r="BD128" i="23"/>
  <c r="BF128" i="23" s="1"/>
  <c r="BG128" i="23" s="1"/>
  <c r="BD126" i="23"/>
  <c r="BF126" i="23" s="1"/>
  <c r="BG126" i="23" s="1"/>
  <c r="BD124" i="23"/>
  <c r="BF124" i="23" s="1"/>
  <c r="BG124" i="23" s="1"/>
  <c r="BD122" i="23"/>
  <c r="BF122" i="23" s="1"/>
  <c r="BG122" i="23" s="1"/>
  <c r="BD120" i="23"/>
  <c r="BF120" i="23" s="1"/>
  <c r="BG120" i="23" s="1"/>
  <c r="BD118" i="23"/>
  <c r="BF118" i="23" s="1"/>
  <c r="BG118" i="23" s="1"/>
  <c r="BD116" i="23"/>
  <c r="BF116" i="23" s="1"/>
  <c r="BG116" i="23" s="1"/>
  <c r="AQ316" i="23"/>
  <c r="AP316" i="23"/>
  <c r="AJ38" i="23"/>
  <c r="AK38" i="23" s="1"/>
  <c r="AC64" i="23"/>
  <c r="AD64" i="23" s="1"/>
  <c r="AY67" i="23"/>
  <c r="AW68" i="23"/>
  <c r="AY68" i="23" s="1"/>
  <c r="AR145" i="23"/>
  <c r="AY36" i="23"/>
  <c r="BK37" i="23"/>
  <c r="BM37" i="23" s="1"/>
  <c r="BN37" i="23" s="1"/>
  <c r="BK38" i="23"/>
  <c r="BM38" i="23" s="1"/>
  <c r="BN38" i="23" s="1"/>
  <c r="CA38" i="23"/>
  <c r="CB38" i="23" s="1"/>
  <c r="BD42" i="23"/>
  <c r="BF42" i="23" s="1"/>
  <c r="BG42" i="23" s="1"/>
  <c r="BT42" i="23"/>
  <c r="BU42" i="23" s="1"/>
  <c r="AY44" i="23"/>
  <c r="AY66" i="23"/>
  <c r="BR74" i="23"/>
  <c r="BT74" i="23" s="1"/>
  <c r="BU74" i="23" s="1"/>
  <c r="BR72" i="23"/>
  <c r="BT72" i="23" s="1"/>
  <c r="BU72" i="23" s="1"/>
  <c r="BR70" i="23"/>
  <c r="BT70" i="23" s="1"/>
  <c r="BU70" i="23" s="1"/>
  <c r="BR68" i="23"/>
  <c r="BT68" i="23" s="1"/>
  <c r="BU68" i="23" s="1"/>
  <c r="BR66" i="23"/>
  <c r="BT66" i="23" s="1"/>
  <c r="BU66" i="23" s="1"/>
  <c r="BR64" i="23"/>
  <c r="BT64" i="23" s="1"/>
  <c r="BU64" i="23" s="1"/>
  <c r="BR62" i="23"/>
  <c r="BT62" i="23" s="1"/>
  <c r="BU62" i="23" s="1"/>
  <c r="BR60" i="23"/>
  <c r="BT60" i="23" s="1"/>
  <c r="BU60" i="23" s="1"/>
  <c r="BR75" i="23"/>
  <c r="BT75" i="23" s="1"/>
  <c r="BU75" i="23" s="1"/>
  <c r="BR73" i="23"/>
  <c r="BT73" i="23" s="1"/>
  <c r="BU73" i="23" s="1"/>
  <c r="BR71" i="23"/>
  <c r="BT71" i="23" s="1"/>
  <c r="BU71" i="23" s="1"/>
  <c r="BR69" i="23"/>
  <c r="BT69" i="23" s="1"/>
  <c r="BU69" i="23" s="1"/>
  <c r="BR67" i="23"/>
  <c r="BT67" i="23" s="1"/>
  <c r="BU67" i="23" s="1"/>
  <c r="BR65" i="23"/>
  <c r="BT65" i="23" s="1"/>
  <c r="BU65" i="23" s="1"/>
  <c r="BR63" i="23"/>
  <c r="BT63" i="23" s="1"/>
  <c r="BU63" i="23" s="1"/>
  <c r="BR61" i="23"/>
  <c r="BT61" i="23" s="1"/>
  <c r="BU61" i="23" s="1"/>
  <c r="AY87" i="23"/>
  <c r="AD88" i="23"/>
  <c r="AK91" i="23"/>
  <c r="BK95" i="23"/>
  <c r="BM95" i="23" s="1"/>
  <c r="BN95" i="23" s="1"/>
  <c r="AR102" i="23"/>
  <c r="CA129" i="23"/>
  <c r="CB129" i="23" s="1"/>
  <c r="BD131" i="23"/>
  <c r="BF131" i="23" s="1"/>
  <c r="BG131" i="23" s="1"/>
  <c r="AR148" i="23"/>
  <c r="AR150" i="23"/>
  <c r="AQ266" i="23"/>
  <c r="AP266" i="23"/>
  <c r="AX283" i="23"/>
  <c r="AW283" i="23"/>
  <c r="AC373" i="23"/>
  <c r="AB373" i="23"/>
  <c r="AX42" i="23"/>
  <c r="AY42" i="23" s="1"/>
  <c r="AQ66" i="23"/>
  <c r="AR66" i="23" s="1"/>
  <c r="BD74" i="23"/>
  <c r="BF74" i="23" s="1"/>
  <c r="BG74" i="23" s="1"/>
  <c r="BD72" i="23"/>
  <c r="BF72" i="23" s="1"/>
  <c r="BG72" i="23" s="1"/>
  <c r="BD70" i="23"/>
  <c r="BF70" i="23" s="1"/>
  <c r="BG70" i="23" s="1"/>
  <c r="BD68" i="23"/>
  <c r="BF68" i="23" s="1"/>
  <c r="BG68" i="23" s="1"/>
  <c r="BD66" i="23"/>
  <c r="BF66" i="23" s="1"/>
  <c r="BG66" i="23" s="1"/>
  <c r="BD64" i="23"/>
  <c r="BF64" i="23" s="1"/>
  <c r="BG64" i="23" s="1"/>
  <c r="BD62" i="23"/>
  <c r="BF62" i="23" s="1"/>
  <c r="BG62" i="23" s="1"/>
  <c r="BD60" i="23"/>
  <c r="BF60" i="23" s="1"/>
  <c r="BG60" i="23" s="1"/>
  <c r="BK97" i="23"/>
  <c r="BM97" i="23" s="1"/>
  <c r="BN97" i="23" s="1"/>
  <c r="AX99" i="23"/>
  <c r="AY99" i="23" s="1"/>
  <c r="AC100" i="23"/>
  <c r="AD100" i="23" s="1"/>
  <c r="AC116" i="23"/>
  <c r="AD116" i="23" s="1"/>
  <c r="BK40" i="23"/>
  <c r="BM40" i="23" s="1"/>
  <c r="BN40" i="23" s="1"/>
  <c r="BD41" i="23"/>
  <c r="BF41" i="23" s="1"/>
  <c r="BG41" i="23" s="1"/>
  <c r="BU41" i="23"/>
  <c r="AJ42" i="23"/>
  <c r="AK42" i="23" s="1"/>
  <c r="AD61" i="23"/>
  <c r="AR63" i="23"/>
  <c r="BD65" i="23"/>
  <c r="BF65" i="23" s="1"/>
  <c r="BG65" i="23" s="1"/>
  <c r="BD67" i="23"/>
  <c r="BF67" i="23" s="1"/>
  <c r="BG67" i="23" s="1"/>
  <c r="BD75" i="23"/>
  <c r="BF75" i="23" s="1"/>
  <c r="BG75" i="23" s="1"/>
  <c r="BK89" i="23"/>
  <c r="BM89" i="23" s="1"/>
  <c r="BN89" i="23" s="1"/>
  <c r="AY95" i="23"/>
  <c r="AD96" i="23"/>
  <c r="AY123" i="23"/>
  <c r="AX125" i="23"/>
  <c r="AY125" i="23" s="1"/>
  <c r="AC126" i="23"/>
  <c r="AD126" i="23" s="1"/>
  <c r="AK131" i="23"/>
  <c r="AY159" i="23"/>
  <c r="AI160" i="23"/>
  <c r="AJ160" i="23"/>
  <c r="BR160" i="23"/>
  <c r="BT160" i="23" s="1"/>
  <c r="BU160" i="23" s="1"/>
  <c r="BR158" i="23"/>
  <c r="BT158" i="23" s="1"/>
  <c r="BU158" i="23" s="1"/>
  <c r="BR156" i="23"/>
  <c r="BT156" i="23" s="1"/>
  <c r="BU156" i="23" s="1"/>
  <c r="BR154" i="23"/>
  <c r="BT154" i="23" s="1"/>
  <c r="BU154" i="23" s="1"/>
  <c r="BR152" i="23"/>
  <c r="BT152" i="23" s="1"/>
  <c r="BU152" i="23" s="1"/>
  <c r="BR150" i="23"/>
  <c r="BT150" i="23" s="1"/>
  <c r="BU150" i="23" s="1"/>
  <c r="BR148" i="23"/>
  <c r="BT148" i="23" s="1"/>
  <c r="BU148" i="23" s="1"/>
  <c r="BR146" i="23"/>
  <c r="BT146" i="23" s="1"/>
  <c r="BU146" i="23" s="1"/>
  <c r="BR159" i="23"/>
  <c r="BT159" i="23" s="1"/>
  <c r="BU159" i="23" s="1"/>
  <c r="BR157" i="23"/>
  <c r="BT157" i="23" s="1"/>
  <c r="BU157" i="23" s="1"/>
  <c r="BR155" i="23"/>
  <c r="BT155" i="23" s="1"/>
  <c r="BU155" i="23" s="1"/>
  <c r="BR153" i="23"/>
  <c r="BT153" i="23" s="1"/>
  <c r="BU153" i="23" s="1"/>
  <c r="BR151" i="23"/>
  <c r="BT151" i="23" s="1"/>
  <c r="BU151" i="23" s="1"/>
  <c r="BR149" i="23"/>
  <c r="BT149" i="23" s="1"/>
  <c r="BU149" i="23" s="1"/>
  <c r="BR147" i="23"/>
  <c r="BT147" i="23" s="1"/>
  <c r="BU147" i="23" s="1"/>
  <c r="BR145" i="23"/>
  <c r="BT145" i="23" s="1"/>
  <c r="BU145" i="23" s="1"/>
  <c r="AX239" i="23"/>
  <c r="AW239" i="23"/>
  <c r="AJ347" i="23"/>
  <c r="AI347" i="23"/>
  <c r="BU173" i="23"/>
  <c r="CB180" i="23"/>
  <c r="BU200" i="23"/>
  <c r="BU204" i="23"/>
  <c r="AQ256" i="23"/>
  <c r="AP256" i="23"/>
  <c r="AC260" i="23"/>
  <c r="AB260" i="23"/>
  <c r="AQ262" i="23"/>
  <c r="AP262" i="23"/>
  <c r="AJ263" i="23"/>
  <c r="AI263" i="23"/>
  <c r="AX265" i="23"/>
  <c r="AW265" i="23"/>
  <c r="AQ280" i="23"/>
  <c r="AP280" i="23"/>
  <c r="AQ282" i="23"/>
  <c r="AP282" i="23"/>
  <c r="AQ284" i="23"/>
  <c r="AP284" i="23"/>
  <c r="AQ286" i="23"/>
  <c r="AP286" i="23"/>
  <c r="AQ288" i="23"/>
  <c r="AP288" i="23"/>
  <c r="AQ290" i="23"/>
  <c r="AP290" i="23"/>
  <c r="AQ292" i="23"/>
  <c r="AP292" i="23"/>
  <c r="AQ340" i="23"/>
  <c r="AP340" i="23"/>
  <c r="AQ363" i="23"/>
  <c r="AP363" i="23"/>
  <c r="BY896" i="23"/>
  <c r="CA896" i="23" s="1"/>
  <c r="CB896" i="23" s="1"/>
  <c r="BY894" i="23"/>
  <c r="CA894" i="23" s="1"/>
  <c r="CB894" i="23" s="1"/>
  <c r="BY892" i="23"/>
  <c r="CA892" i="23" s="1"/>
  <c r="CB892" i="23" s="1"/>
  <c r="BY890" i="23"/>
  <c r="CA890" i="23" s="1"/>
  <c r="CB890" i="23" s="1"/>
  <c r="BY888" i="23"/>
  <c r="CA888" i="23" s="1"/>
  <c r="CB888" i="23" s="1"/>
  <c r="BY886" i="23"/>
  <c r="CA886" i="23" s="1"/>
  <c r="CB886" i="23" s="1"/>
  <c r="BY884" i="23"/>
  <c r="CA884" i="23" s="1"/>
  <c r="CB884" i="23" s="1"/>
  <c r="BY882" i="23"/>
  <c r="CA882" i="23" s="1"/>
  <c r="CB882" i="23" s="1"/>
  <c r="BY895" i="23"/>
  <c r="CA895" i="23" s="1"/>
  <c r="CB895" i="23" s="1"/>
  <c r="BY893" i="23"/>
  <c r="CA893" i="23" s="1"/>
  <c r="CB893" i="23" s="1"/>
  <c r="BY891" i="23"/>
  <c r="CA891" i="23" s="1"/>
  <c r="CB891" i="23" s="1"/>
  <c r="BY889" i="23"/>
  <c r="CA889" i="23" s="1"/>
  <c r="CB889" i="23" s="1"/>
  <c r="BY887" i="23"/>
  <c r="CA887" i="23" s="1"/>
  <c r="CB887" i="23" s="1"/>
  <c r="BY885" i="23"/>
  <c r="CA885" i="23" s="1"/>
  <c r="CB885" i="23" s="1"/>
  <c r="BY883" i="23"/>
  <c r="CA883" i="23" s="1"/>
  <c r="CB883" i="23" s="1"/>
  <c r="BR87" i="23"/>
  <c r="BT87" i="23" s="1"/>
  <c r="BU87" i="23" s="1"/>
  <c r="BR89" i="23"/>
  <c r="BT89" i="23" s="1"/>
  <c r="BU89" i="23" s="1"/>
  <c r="BR91" i="23"/>
  <c r="BT91" i="23" s="1"/>
  <c r="BU91" i="23" s="1"/>
  <c r="BR93" i="23"/>
  <c r="BT93" i="23" s="1"/>
  <c r="BU93" i="23" s="1"/>
  <c r="BR95" i="23"/>
  <c r="BT95" i="23" s="1"/>
  <c r="BU95" i="23" s="1"/>
  <c r="BR97" i="23"/>
  <c r="BT97" i="23" s="1"/>
  <c r="BU97" i="23" s="1"/>
  <c r="BR99" i="23"/>
  <c r="BT99" i="23" s="1"/>
  <c r="BU99" i="23" s="1"/>
  <c r="BR101" i="23"/>
  <c r="BT101" i="23" s="1"/>
  <c r="BU101" i="23" s="1"/>
  <c r="AC160" i="23"/>
  <c r="AB160" i="23"/>
  <c r="AC172" i="23"/>
  <c r="AB172" i="23"/>
  <c r="BM176" i="23"/>
  <c r="BN176" i="23" s="1"/>
  <c r="BM180" i="23"/>
  <c r="BN180" i="23" s="1"/>
  <c r="AD203" i="23"/>
  <c r="AK204" i="23"/>
  <c r="AI239" i="23"/>
  <c r="AK239" i="23" s="1"/>
  <c r="AX251" i="23"/>
  <c r="AW251" i="23"/>
  <c r="BT251" i="23"/>
  <c r="BU251" i="23" s="1"/>
  <c r="AQ252" i="23"/>
  <c r="AP252" i="23"/>
  <c r="BT253" i="23"/>
  <c r="BU253" i="23" s="1"/>
  <c r="AQ254" i="23"/>
  <c r="AP254" i="23"/>
  <c r="AJ257" i="23"/>
  <c r="AI257" i="23"/>
  <c r="AX259" i="23"/>
  <c r="AW259" i="23"/>
  <c r="CB264" i="23"/>
  <c r="AJ281" i="23"/>
  <c r="AI281" i="23"/>
  <c r="AJ283" i="23"/>
  <c r="AI283" i="23"/>
  <c r="AJ285" i="23"/>
  <c r="AI285" i="23"/>
  <c r="AJ287" i="23"/>
  <c r="AI287" i="23"/>
  <c r="AJ289" i="23"/>
  <c r="AI289" i="23"/>
  <c r="AJ291" i="23"/>
  <c r="AI291" i="23"/>
  <c r="AD370" i="23"/>
  <c r="AY427" i="23"/>
  <c r="BD88" i="23"/>
  <c r="BF88" i="23" s="1"/>
  <c r="BG88" i="23" s="1"/>
  <c r="BD90" i="23"/>
  <c r="BF90" i="23" s="1"/>
  <c r="BG90" i="23" s="1"/>
  <c r="BD92" i="23"/>
  <c r="BF92" i="23" s="1"/>
  <c r="BG92" i="23" s="1"/>
  <c r="BD94" i="23"/>
  <c r="BF94" i="23" s="1"/>
  <c r="BG94" i="23" s="1"/>
  <c r="BD96" i="23"/>
  <c r="BF96" i="23" s="1"/>
  <c r="BG96" i="23" s="1"/>
  <c r="BD98" i="23"/>
  <c r="BF98" i="23" s="1"/>
  <c r="BG98" i="23" s="1"/>
  <c r="BD100" i="23"/>
  <c r="BF100" i="23" s="1"/>
  <c r="BG100" i="23" s="1"/>
  <c r="BY160" i="23"/>
  <c r="CA160" i="23" s="1"/>
  <c r="CB160" i="23" s="1"/>
  <c r="BM186" i="23"/>
  <c r="BN186" i="23" s="1"/>
  <c r="BM211" i="23"/>
  <c r="BN211" i="23" s="1"/>
  <c r="AC240" i="23"/>
  <c r="AB240" i="23"/>
  <c r="AD240" i="23" s="1"/>
  <c r="AJ253" i="23"/>
  <c r="AI253" i="23"/>
  <c r="AJ255" i="23"/>
  <c r="AI255" i="23"/>
  <c r="AK255" i="23" s="1"/>
  <c r="AC258" i="23"/>
  <c r="AB258" i="23"/>
  <c r="BT259" i="23"/>
  <c r="BU259" i="23" s="1"/>
  <c r="AQ260" i="23"/>
  <c r="AP260" i="23"/>
  <c r="AJ261" i="23"/>
  <c r="AI261" i="23"/>
  <c r="AX263" i="23"/>
  <c r="AW263" i="23"/>
  <c r="BY265" i="23"/>
  <c r="CA265" i="23" s="1"/>
  <c r="CB265" i="23" s="1"/>
  <c r="BY263" i="23"/>
  <c r="CA263" i="23" s="1"/>
  <c r="CB263" i="23" s="1"/>
  <c r="BY261" i="23"/>
  <c r="CA261" i="23" s="1"/>
  <c r="CB261" i="23" s="1"/>
  <c r="BY259" i="23"/>
  <c r="CA259" i="23" s="1"/>
  <c r="CB259" i="23" s="1"/>
  <c r="BY257" i="23"/>
  <c r="CA257" i="23" s="1"/>
  <c r="CB257" i="23" s="1"/>
  <c r="BY255" i="23"/>
  <c r="CA255" i="23" s="1"/>
  <c r="CB255" i="23" s="1"/>
  <c r="BY253" i="23"/>
  <c r="CA253" i="23" s="1"/>
  <c r="CB253" i="23" s="1"/>
  <c r="BY251" i="23"/>
  <c r="CA251" i="23" s="1"/>
  <c r="CB251" i="23" s="1"/>
  <c r="AD362" i="23"/>
  <c r="AC369" i="23"/>
  <c r="AB369" i="23"/>
  <c r="AD369" i="23" s="1"/>
  <c r="AX285" i="23"/>
  <c r="AW285" i="23"/>
  <c r="AX287" i="23"/>
  <c r="AW287" i="23"/>
  <c r="AY287" i="23" s="1"/>
  <c r="AX289" i="23"/>
  <c r="AW289" i="23"/>
  <c r="AX291" i="23"/>
  <c r="AW291" i="23"/>
  <c r="AY291" i="23" s="1"/>
  <c r="AJ339" i="23"/>
  <c r="AI339" i="23"/>
  <c r="AC365" i="23"/>
  <c r="AB365" i="23"/>
  <c r="AD365" i="23" s="1"/>
  <c r="BR88" i="23"/>
  <c r="BT88" i="23" s="1"/>
  <c r="BU88" i="23" s="1"/>
  <c r="BR90" i="23"/>
  <c r="BT90" i="23" s="1"/>
  <c r="BU90" i="23" s="1"/>
  <c r="BR92" i="23"/>
  <c r="BT92" i="23" s="1"/>
  <c r="BU92" i="23" s="1"/>
  <c r="BR94" i="23"/>
  <c r="BT94" i="23" s="1"/>
  <c r="BU94" i="23" s="1"/>
  <c r="BR96" i="23"/>
  <c r="BT96" i="23" s="1"/>
  <c r="BU96" i="23" s="1"/>
  <c r="BR98" i="23"/>
  <c r="BT98" i="23" s="1"/>
  <c r="BU98" i="23" s="1"/>
  <c r="BR100" i="23"/>
  <c r="BT100" i="23" s="1"/>
  <c r="BU100" i="23" s="1"/>
  <c r="BY159" i="23"/>
  <c r="CA159" i="23" s="1"/>
  <c r="CB159" i="23" s="1"/>
  <c r="AQ160" i="23"/>
  <c r="AP160" i="23"/>
  <c r="CB172" i="23"/>
  <c r="AD207" i="23"/>
  <c r="AK208" i="23"/>
  <c r="BU234" i="23"/>
  <c r="AC256" i="23"/>
  <c r="AB256" i="23"/>
  <c r="CB256" i="23"/>
  <c r="AC262" i="23"/>
  <c r="AB262" i="23"/>
  <c r="AQ264" i="23"/>
  <c r="AP264" i="23"/>
  <c r="AJ265" i="23"/>
  <c r="AI265" i="23"/>
  <c r="AX279" i="23"/>
  <c r="AW279" i="23"/>
  <c r="AC280" i="23"/>
  <c r="AB280" i="23"/>
  <c r="CB280" i="23"/>
  <c r="AC282" i="23"/>
  <c r="AB282" i="23"/>
  <c r="AC284" i="23"/>
  <c r="AB284" i="23"/>
  <c r="AD284" i="23" s="1"/>
  <c r="AC286" i="23"/>
  <c r="AB286" i="23"/>
  <c r="AC288" i="23"/>
  <c r="AB288" i="23"/>
  <c r="CB288" i="23"/>
  <c r="AC290" i="23"/>
  <c r="AB290" i="23"/>
  <c r="AD290" i="23" s="1"/>
  <c r="CB290" i="23"/>
  <c r="AC292" i="23"/>
  <c r="AB292" i="23"/>
  <c r="AW310" i="23"/>
  <c r="AY310" i="23" s="1"/>
  <c r="AI312" i="23"/>
  <c r="AK312" i="23" s="1"/>
  <c r="AW337" i="23"/>
  <c r="AY337" i="23" s="1"/>
  <c r="AC361" i="23"/>
  <c r="AB361" i="23"/>
  <c r="AD361" i="23" s="1"/>
  <c r="BY155" i="23"/>
  <c r="CA155" i="23" s="1"/>
  <c r="CB155" i="23" s="1"/>
  <c r="BM172" i="23"/>
  <c r="BN172" i="23" s="1"/>
  <c r="BU179" i="23"/>
  <c r="BU183" i="23"/>
  <c r="AR203" i="23"/>
  <c r="AY204" i="23"/>
  <c r="BU210" i="23"/>
  <c r="BR213" i="23"/>
  <c r="BT213" i="23" s="1"/>
  <c r="BU213" i="23" s="1"/>
  <c r="BR211" i="23"/>
  <c r="BT211" i="23" s="1"/>
  <c r="BU211" i="23" s="1"/>
  <c r="BR209" i="23"/>
  <c r="BT209" i="23" s="1"/>
  <c r="BU209" i="23" s="1"/>
  <c r="BR207" i="23"/>
  <c r="BT207" i="23" s="1"/>
  <c r="BU207" i="23" s="1"/>
  <c r="BR205" i="23"/>
  <c r="BT205" i="23" s="1"/>
  <c r="BU205" i="23" s="1"/>
  <c r="BR203" i="23"/>
  <c r="BT203" i="23" s="1"/>
  <c r="BU203" i="23" s="1"/>
  <c r="BR201" i="23"/>
  <c r="BT201" i="23" s="1"/>
  <c r="BU201" i="23" s="1"/>
  <c r="BR199" i="23"/>
  <c r="BT199" i="23" s="1"/>
  <c r="BU199" i="23" s="1"/>
  <c r="BM227" i="23"/>
  <c r="BN227" i="23" s="1"/>
  <c r="AQ240" i="23"/>
  <c r="AP240" i="23"/>
  <c r="AJ251" i="23"/>
  <c r="AI251" i="23"/>
  <c r="AC252" i="23"/>
  <c r="AB252" i="23"/>
  <c r="AD252" i="23" s="1"/>
  <c r="AX253" i="23"/>
  <c r="AW253" i="23"/>
  <c r="AC254" i="23"/>
  <c r="AB254" i="23"/>
  <c r="AX255" i="23"/>
  <c r="AW255" i="23"/>
  <c r="BT257" i="23"/>
  <c r="BU257" i="23" s="1"/>
  <c r="AQ258" i="23"/>
  <c r="AP258" i="23"/>
  <c r="AR258" i="23" s="1"/>
  <c r="AJ259" i="23"/>
  <c r="AI259" i="23"/>
  <c r="AX261" i="23"/>
  <c r="AW261" i="23"/>
  <c r="CB266" i="23"/>
  <c r="AI308" i="23"/>
  <c r="AK308" i="23" s="1"/>
  <c r="AR309" i="23"/>
  <c r="AC346" i="23"/>
  <c r="AB346" i="23"/>
  <c r="AW349" i="23"/>
  <c r="AY349" i="23" s="1"/>
  <c r="AR364" i="23"/>
  <c r="AQ371" i="23"/>
  <c r="AP371" i="23"/>
  <c r="BR402" i="23"/>
  <c r="BT402" i="23" s="1"/>
  <c r="BU402" i="23" s="1"/>
  <c r="BR400" i="23"/>
  <c r="BT400" i="23" s="1"/>
  <c r="BU400" i="23" s="1"/>
  <c r="BR398" i="23"/>
  <c r="BT398" i="23" s="1"/>
  <c r="BU398" i="23" s="1"/>
  <c r="BR396" i="23"/>
  <c r="BT396" i="23" s="1"/>
  <c r="BU396" i="23" s="1"/>
  <c r="BR394" i="23"/>
  <c r="BT394" i="23" s="1"/>
  <c r="BU394" i="23" s="1"/>
  <c r="BR391" i="23"/>
  <c r="BT391" i="23" s="1"/>
  <c r="BU391" i="23" s="1"/>
  <c r="BR387" i="23"/>
  <c r="BT387" i="23" s="1"/>
  <c r="BU387" i="23" s="1"/>
  <c r="BR401" i="23"/>
  <c r="BT401" i="23" s="1"/>
  <c r="BU401" i="23" s="1"/>
  <c r="BR399" i="23"/>
  <c r="BT399" i="23" s="1"/>
  <c r="BU399" i="23" s="1"/>
  <c r="BR390" i="23"/>
  <c r="BT390" i="23" s="1"/>
  <c r="BU390" i="23" s="1"/>
  <c r="BR397" i="23"/>
  <c r="BT397" i="23" s="1"/>
  <c r="BU397" i="23" s="1"/>
  <c r="BR389" i="23"/>
  <c r="BT389" i="23" s="1"/>
  <c r="BU389" i="23" s="1"/>
  <c r="BR393" i="23"/>
  <c r="BT393" i="23" s="1"/>
  <c r="BU393" i="23" s="1"/>
  <c r="BR392" i="23"/>
  <c r="BT392" i="23" s="1"/>
  <c r="BU392" i="23" s="1"/>
  <c r="BR395" i="23"/>
  <c r="BT395" i="23" s="1"/>
  <c r="BU395" i="23" s="1"/>
  <c r="BR388" i="23"/>
  <c r="BT388" i="23" s="1"/>
  <c r="BU388" i="23" s="1"/>
  <c r="BD240" i="23"/>
  <c r="BF240" i="23" s="1"/>
  <c r="BG240" i="23" s="1"/>
  <c r="BD256" i="23"/>
  <c r="BF256" i="23" s="1"/>
  <c r="BG256" i="23" s="1"/>
  <c r="BD258" i="23"/>
  <c r="BF258" i="23" s="1"/>
  <c r="BG258" i="23" s="1"/>
  <c r="BD260" i="23"/>
  <c r="BF260" i="23" s="1"/>
  <c r="BG260" i="23" s="1"/>
  <c r="BD262" i="23"/>
  <c r="BF262" i="23" s="1"/>
  <c r="BG262" i="23" s="1"/>
  <c r="BD264" i="23"/>
  <c r="BF264" i="23" s="1"/>
  <c r="BG264" i="23" s="1"/>
  <c r="BD266" i="23"/>
  <c r="BF266" i="23" s="1"/>
  <c r="BG266" i="23" s="1"/>
  <c r="AY294" i="23"/>
  <c r="AD319" i="23"/>
  <c r="AY322" i="23"/>
  <c r="AD335" i="23"/>
  <c r="CA340" i="23"/>
  <c r="CB340" i="23" s="1"/>
  <c r="CA344" i="23"/>
  <c r="CB344" i="23" s="1"/>
  <c r="AK350" i="23"/>
  <c r="CA363" i="23"/>
  <c r="CB363" i="23" s="1"/>
  <c r="BN364" i="23"/>
  <c r="BG365" i="23"/>
  <c r="CA367" i="23"/>
  <c r="CB367" i="23" s="1"/>
  <c r="BG369" i="23"/>
  <c r="CA371" i="23"/>
  <c r="CB371" i="23" s="1"/>
  <c r="BY401" i="23"/>
  <c r="CA401" i="23" s="1"/>
  <c r="CB401" i="23" s="1"/>
  <c r="BY399" i="23"/>
  <c r="CA399" i="23" s="1"/>
  <c r="CB399" i="23" s="1"/>
  <c r="BY397" i="23"/>
  <c r="CA397" i="23" s="1"/>
  <c r="CB397" i="23" s="1"/>
  <c r="BY395" i="23"/>
  <c r="CA395" i="23" s="1"/>
  <c r="CB395" i="23" s="1"/>
  <c r="BY393" i="23"/>
  <c r="CA393" i="23" s="1"/>
  <c r="CB393" i="23" s="1"/>
  <c r="BY391" i="23"/>
  <c r="CA391" i="23" s="1"/>
  <c r="CB391" i="23" s="1"/>
  <c r="BY389" i="23"/>
  <c r="CA389" i="23" s="1"/>
  <c r="CB389" i="23" s="1"/>
  <c r="BY402" i="23"/>
  <c r="CA402" i="23" s="1"/>
  <c r="CB402" i="23" s="1"/>
  <c r="BY400" i="23"/>
  <c r="CA400" i="23" s="1"/>
  <c r="CB400" i="23" s="1"/>
  <c r="BY398" i="23"/>
  <c r="CA398" i="23" s="1"/>
  <c r="CB398" i="23" s="1"/>
  <c r="BY396" i="23"/>
  <c r="CA396" i="23" s="1"/>
  <c r="CB396" i="23" s="1"/>
  <c r="BY394" i="23"/>
  <c r="CA394" i="23" s="1"/>
  <c r="CB394" i="23" s="1"/>
  <c r="BY392" i="23"/>
  <c r="CA392" i="23" s="1"/>
  <c r="CB392" i="23" s="1"/>
  <c r="BY390" i="23"/>
  <c r="CA390" i="23" s="1"/>
  <c r="CB390" i="23" s="1"/>
  <c r="BY388" i="23"/>
  <c r="CA388" i="23" s="1"/>
  <c r="CB388" i="23" s="1"/>
  <c r="AX659" i="23"/>
  <c r="AW659" i="23"/>
  <c r="AP172" i="23"/>
  <c r="AR172" i="23" s="1"/>
  <c r="AI173" i="23"/>
  <c r="AK173" i="23" s="1"/>
  <c r="AW173" i="23"/>
  <c r="AY173" i="23" s="1"/>
  <c r="AB174" i="23"/>
  <c r="AD174" i="23" s="1"/>
  <c r="AP174" i="23"/>
  <c r="AR174" i="23" s="1"/>
  <c r="AI175" i="23"/>
  <c r="AK175" i="23" s="1"/>
  <c r="AW175" i="23"/>
  <c r="AY175" i="23" s="1"/>
  <c r="AB176" i="23"/>
  <c r="AD176" i="23" s="1"/>
  <c r="AP176" i="23"/>
  <c r="AR176" i="23" s="1"/>
  <c r="AI177" i="23"/>
  <c r="AK177" i="23" s="1"/>
  <c r="AW177" i="23"/>
  <c r="AY177" i="23" s="1"/>
  <c r="AB178" i="23"/>
  <c r="AD178" i="23" s="1"/>
  <c r="AP178" i="23"/>
  <c r="AR178" i="23" s="1"/>
  <c r="AI179" i="23"/>
  <c r="AK179" i="23" s="1"/>
  <c r="AW179" i="23"/>
  <c r="AY179" i="23" s="1"/>
  <c r="AB180" i="23"/>
  <c r="AD180" i="23" s="1"/>
  <c r="AP180" i="23"/>
  <c r="AR180" i="23" s="1"/>
  <c r="AI181" i="23"/>
  <c r="AK181" i="23" s="1"/>
  <c r="AW181" i="23"/>
  <c r="AY181" i="23" s="1"/>
  <c r="AB182" i="23"/>
  <c r="AD182" i="23" s="1"/>
  <c r="AP182" i="23"/>
  <c r="AR182" i="23" s="1"/>
  <c r="AI183" i="23"/>
  <c r="AK183" i="23" s="1"/>
  <c r="AW183" i="23"/>
  <c r="AY183" i="23" s="1"/>
  <c r="AB184" i="23"/>
  <c r="AD184" i="23" s="1"/>
  <c r="AP184" i="23"/>
  <c r="AR184" i="23" s="1"/>
  <c r="BD184" i="23"/>
  <c r="BF184" i="23" s="1"/>
  <c r="BG184" i="23" s="1"/>
  <c r="AI185" i="23"/>
  <c r="AK185" i="23" s="1"/>
  <c r="AW185" i="23"/>
  <c r="AY185" i="23" s="1"/>
  <c r="AB186" i="23"/>
  <c r="AD186" i="23" s="1"/>
  <c r="AP186" i="23"/>
  <c r="AR186" i="23" s="1"/>
  <c r="BD186" i="23"/>
  <c r="BF186" i="23" s="1"/>
  <c r="BG186" i="23" s="1"/>
  <c r="AI187" i="23"/>
  <c r="AK187" i="23" s="1"/>
  <c r="AW187" i="23"/>
  <c r="AY187" i="23" s="1"/>
  <c r="AI198" i="23"/>
  <c r="AK198" i="23" s="1"/>
  <c r="AW198" i="23"/>
  <c r="AY198" i="23" s="1"/>
  <c r="AB199" i="23"/>
  <c r="AD199" i="23" s="1"/>
  <c r="AP199" i="23"/>
  <c r="AR199" i="23" s="1"/>
  <c r="AI200" i="23"/>
  <c r="AK200" i="23" s="1"/>
  <c r="AW200" i="23"/>
  <c r="AY200" i="23" s="1"/>
  <c r="AB201" i="23"/>
  <c r="AD201" i="23" s="1"/>
  <c r="AP201" i="23"/>
  <c r="AR201" i="23" s="1"/>
  <c r="AI202" i="23"/>
  <c r="AK202" i="23" s="1"/>
  <c r="AW202" i="23"/>
  <c r="AY202" i="23" s="1"/>
  <c r="AW208" i="23"/>
  <c r="AY208" i="23" s="1"/>
  <c r="AB209" i="23"/>
  <c r="AD209" i="23" s="1"/>
  <c r="AP209" i="23"/>
  <c r="AR209" i="23" s="1"/>
  <c r="AI212" i="23"/>
  <c r="AK212" i="23" s="1"/>
  <c r="AW212" i="23"/>
  <c r="AY212" i="23" s="1"/>
  <c r="AB213" i="23"/>
  <c r="AD213" i="23" s="1"/>
  <c r="AP213" i="23"/>
  <c r="AR213" i="23" s="1"/>
  <c r="AB225" i="23"/>
  <c r="AD225" i="23" s="1"/>
  <c r="AP225" i="23"/>
  <c r="AR225" i="23" s="1"/>
  <c r="AI226" i="23"/>
  <c r="AK226" i="23" s="1"/>
  <c r="AW226" i="23"/>
  <c r="AY226" i="23" s="1"/>
  <c r="AB227" i="23"/>
  <c r="AD227" i="23" s="1"/>
  <c r="AP227" i="23"/>
  <c r="AR227" i="23" s="1"/>
  <c r="AI228" i="23"/>
  <c r="AK228" i="23" s="1"/>
  <c r="AW228" i="23"/>
  <c r="AY228" i="23" s="1"/>
  <c r="AB229" i="23"/>
  <c r="AD229" i="23" s="1"/>
  <c r="AP229" i="23"/>
  <c r="AR229" i="23" s="1"/>
  <c r="AI230" i="23"/>
  <c r="AK230" i="23" s="1"/>
  <c r="AW230" i="23"/>
  <c r="AY230" i="23" s="1"/>
  <c r="AB231" i="23"/>
  <c r="AD231" i="23" s="1"/>
  <c r="AP231" i="23"/>
  <c r="AR231" i="23" s="1"/>
  <c r="AI232" i="23"/>
  <c r="AK232" i="23" s="1"/>
  <c r="AW232" i="23"/>
  <c r="AY232" i="23" s="1"/>
  <c r="AB233" i="23"/>
  <c r="AD233" i="23" s="1"/>
  <c r="AP233" i="23"/>
  <c r="AR233" i="23" s="1"/>
  <c r="BD233" i="23"/>
  <c r="BF233" i="23" s="1"/>
  <c r="BG233" i="23" s="1"/>
  <c r="BD235" i="23"/>
  <c r="BF235" i="23" s="1"/>
  <c r="BG235" i="23" s="1"/>
  <c r="BD237" i="23"/>
  <c r="BF237" i="23" s="1"/>
  <c r="BG237" i="23" s="1"/>
  <c r="BN308" i="23"/>
  <c r="BN312" i="23"/>
  <c r="AB375" i="23"/>
  <c r="AC375" i="23"/>
  <c r="BY375" i="23"/>
  <c r="CA375" i="23" s="1"/>
  <c r="CB375" i="23" s="1"/>
  <c r="BY376" i="23"/>
  <c r="CA376" i="23" s="1"/>
  <c r="CB376" i="23" s="1"/>
  <c r="BY373" i="23"/>
  <c r="CA373" i="23" s="1"/>
  <c r="CB373" i="23" s="1"/>
  <c r="BY374" i="23"/>
  <c r="CA374" i="23" s="1"/>
  <c r="CB374" i="23" s="1"/>
  <c r="BY372" i="23"/>
  <c r="CA372" i="23" s="1"/>
  <c r="CB372" i="23" s="1"/>
  <c r="BY370" i="23"/>
  <c r="CA370" i="23" s="1"/>
  <c r="CB370" i="23" s="1"/>
  <c r="BY368" i="23"/>
  <c r="CA368" i="23" s="1"/>
  <c r="CB368" i="23" s="1"/>
  <c r="BY366" i="23"/>
  <c r="CA366" i="23" s="1"/>
  <c r="CB366" i="23" s="1"/>
  <c r="BY364" i="23"/>
  <c r="CA364" i="23" s="1"/>
  <c r="CB364" i="23" s="1"/>
  <c r="BY362" i="23"/>
  <c r="CA362" i="23" s="1"/>
  <c r="CB362" i="23" s="1"/>
  <c r="BR258" i="23"/>
  <c r="BT258" i="23" s="1"/>
  <c r="BU258" i="23" s="1"/>
  <c r="BR260" i="23"/>
  <c r="BT260" i="23" s="1"/>
  <c r="BU260" i="23" s="1"/>
  <c r="BR262" i="23"/>
  <c r="BT262" i="23" s="1"/>
  <c r="BU262" i="23" s="1"/>
  <c r="BR264" i="23"/>
  <c r="BT264" i="23" s="1"/>
  <c r="BU264" i="23" s="1"/>
  <c r="BR266" i="23"/>
  <c r="BT266" i="23" s="1"/>
  <c r="BU266" i="23" s="1"/>
  <c r="BR280" i="23"/>
  <c r="BT280" i="23" s="1"/>
  <c r="BU280" i="23" s="1"/>
  <c r="BR282" i="23"/>
  <c r="BT282" i="23" s="1"/>
  <c r="BU282" i="23" s="1"/>
  <c r="BR284" i="23"/>
  <c r="BT284" i="23" s="1"/>
  <c r="BU284" i="23" s="1"/>
  <c r="BR286" i="23"/>
  <c r="BT286" i="23" s="1"/>
  <c r="BU286" i="23" s="1"/>
  <c r="BR288" i="23"/>
  <c r="BT288" i="23" s="1"/>
  <c r="BU288" i="23" s="1"/>
  <c r="AW293" i="23"/>
  <c r="AY293" i="23" s="1"/>
  <c r="AB294" i="23"/>
  <c r="AD294" i="23" s="1"/>
  <c r="AW315" i="23"/>
  <c r="AY315" i="23" s="1"/>
  <c r="AD317" i="23"/>
  <c r="AI319" i="23"/>
  <c r="AK319" i="23" s="1"/>
  <c r="CA320" i="23"/>
  <c r="CB320" i="23" s="1"/>
  <c r="AB322" i="23"/>
  <c r="AD322" i="23" s="1"/>
  <c r="BG322" i="23"/>
  <c r="AI335" i="23"/>
  <c r="AK335" i="23" s="1"/>
  <c r="AB336" i="23"/>
  <c r="AD336" i="23" s="1"/>
  <c r="BG336" i="23"/>
  <c r="AR339" i="23"/>
  <c r="AY340" i="23"/>
  <c r="AI343" i="23"/>
  <c r="AK343" i="23" s="1"/>
  <c r="AK346" i="23"/>
  <c r="AP350" i="23"/>
  <c r="AR350" i="23" s="1"/>
  <c r="AY363" i="23"/>
  <c r="AK365" i="23"/>
  <c r="AK369" i="23"/>
  <c r="AY371" i="23"/>
  <c r="AQ374" i="23"/>
  <c r="AP374" i="23"/>
  <c r="AK388" i="23"/>
  <c r="AK396" i="23"/>
  <c r="BU577" i="23"/>
  <c r="AI240" i="23"/>
  <c r="AK240" i="23" s="1"/>
  <c r="AW240" i="23"/>
  <c r="AY240" i="23" s="1"/>
  <c r="AB251" i="23"/>
  <c r="AD251" i="23" s="1"/>
  <c r="AP251" i="23"/>
  <c r="AR251" i="23" s="1"/>
  <c r="AI252" i="23"/>
  <c r="AK252" i="23" s="1"/>
  <c r="AW252" i="23"/>
  <c r="AY252" i="23" s="1"/>
  <c r="AB253" i="23"/>
  <c r="AD253" i="23" s="1"/>
  <c r="AP253" i="23"/>
  <c r="AR253" i="23" s="1"/>
  <c r="AI254" i="23"/>
  <c r="AK254" i="23" s="1"/>
  <c r="AW254" i="23"/>
  <c r="AY254" i="23" s="1"/>
  <c r="AB255" i="23"/>
  <c r="AD255" i="23" s="1"/>
  <c r="AP255" i="23"/>
  <c r="AR255" i="23" s="1"/>
  <c r="BD255" i="23"/>
  <c r="BF255" i="23" s="1"/>
  <c r="BG255" i="23" s="1"/>
  <c r="AI256" i="23"/>
  <c r="AK256" i="23" s="1"/>
  <c r="AW256" i="23"/>
  <c r="AY256" i="23" s="1"/>
  <c r="AB257" i="23"/>
  <c r="AD257" i="23" s="1"/>
  <c r="AP257" i="23"/>
  <c r="AR257" i="23" s="1"/>
  <c r="BD257" i="23"/>
  <c r="BF257" i="23" s="1"/>
  <c r="BG257" i="23" s="1"/>
  <c r="AI258" i="23"/>
  <c r="AK258" i="23" s="1"/>
  <c r="AW258" i="23"/>
  <c r="AY258" i="23" s="1"/>
  <c r="AB259" i="23"/>
  <c r="AD259" i="23" s="1"/>
  <c r="AP259" i="23"/>
  <c r="AR259" i="23" s="1"/>
  <c r="BD259" i="23"/>
  <c r="BF259" i="23" s="1"/>
  <c r="BG259" i="23" s="1"/>
  <c r="AI260" i="23"/>
  <c r="AK260" i="23" s="1"/>
  <c r="AW260" i="23"/>
  <c r="AY260" i="23" s="1"/>
  <c r="AB261" i="23"/>
  <c r="AD261" i="23" s="1"/>
  <c r="AP261" i="23"/>
  <c r="AR261" i="23" s="1"/>
  <c r="BD261" i="23"/>
  <c r="BF261" i="23" s="1"/>
  <c r="BG261" i="23" s="1"/>
  <c r="AI262" i="23"/>
  <c r="AK262" i="23" s="1"/>
  <c r="AW262" i="23"/>
  <c r="AY262" i="23" s="1"/>
  <c r="AB263" i="23"/>
  <c r="AD263" i="23" s="1"/>
  <c r="AP263" i="23"/>
  <c r="AR263" i="23" s="1"/>
  <c r="BD263" i="23"/>
  <c r="BF263" i="23" s="1"/>
  <c r="BG263" i="23" s="1"/>
  <c r="AI264" i="23"/>
  <c r="AK264" i="23" s="1"/>
  <c r="AW264" i="23"/>
  <c r="AY264" i="23" s="1"/>
  <c r="AB265" i="23"/>
  <c r="AD265" i="23" s="1"/>
  <c r="AP265" i="23"/>
  <c r="AR265" i="23" s="1"/>
  <c r="AI266" i="23"/>
  <c r="AK266" i="23" s="1"/>
  <c r="AW266" i="23"/>
  <c r="AY266" i="23" s="1"/>
  <c r="AB279" i="23"/>
  <c r="AD279" i="23" s="1"/>
  <c r="AP279" i="23"/>
  <c r="AR279" i="23" s="1"/>
  <c r="AI280" i="23"/>
  <c r="AK280" i="23" s="1"/>
  <c r="AW280" i="23"/>
  <c r="AY280" i="23" s="1"/>
  <c r="AB281" i="23"/>
  <c r="AD281" i="23" s="1"/>
  <c r="AP281" i="23"/>
  <c r="AR281" i="23" s="1"/>
  <c r="AI282" i="23"/>
  <c r="AK282" i="23" s="1"/>
  <c r="AW282" i="23"/>
  <c r="AY282" i="23" s="1"/>
  <c r="AB283" i="23"/>
  <c r="AD283" i="23" s="1"/>
  <c r="AP283" i="23"/>
  <c r="AR283" i="23" s="1"/>
  <c r="AI284" i="23"/>
  <c r="AK284" i="23" s="1"/>
  <c r="AW284" i="23"/>
  <c r="AY284" i="23" s="1"/>
  <c r="AB285" i="23"/>
  <c r="AD285" i="23" s="1"/>
  <c r="AP285" i="23"/>
  <c r="AR285" i="23" s="1"/>
  <c r="AI286" i="23"/>
  <c r="AK286" i="23" s="1"/>
  <c r="AW286" i="23"/>
  <c r="AY286" i="23" s="1"/>
  <c r="AB287" i="23"/>
  <c r="AD287" i="23" s="1"/>
  <c r="AP287" i="23"/>
  <c r="AR287" i="23" s="1"/>
  <c r="AI288" i="23"/>
  <c r="AK288" i="23" s="1"/>
  <c r="AW288" i="23"/>
  <c r="AY288" i="23" s="1"/>
  <c r="AB289" i="23"/>
  <c r="AD289" i="23" s="1"/>
  <c r="AP289" i="23"/>
  <c r="AR289" i="23" s="1"/>
  <c r="AI290" i="23"/>
  <c r="AK290" i="23" s="1"/>
  <c r="AW290" i="23"/>
  <c r="AY290" i="23" s="1"/>
  <c r="AB291" i="23"/>
  <c r="AD291" i="23" s="1"/>
  <c r="AP291" i="23"/>
  <c r="AR291" i="23" s="1"/>
  <c r="AI292" i="23"/>
  <c r="AK292" i="23" s="1"/>
  <c r="AW292" i="23"/>
  <c r="AY292" i="23" s="1"/>
  <c r="AD315" i="23"/>
  <c r="AI317" i="23"/>
  <c r="AK317" i="23" s="1"/>
  <c r="AR319" i="23"/>
  <c r="BN335" i="23"/>
  <c r="AK336" i="23"/>
  <c r="AW339" i="23"/>
  <c r="AY339" i="23" s="1"/>
  <c r="AB340" i="23"/>
  <c r="AD340" i="23" s="1"/>
  <c r="AR343" i="23"/>
  <c r="AP346" i="23"/>
  <c r="AR346" i="23" s="1"/>
  <c r="AW347" i="23"/>
  <c r="AY347" i="23" s="1"/>
  <c r="AY350" i="23"/>
  <c r="AP361" i="23"/>
  <c r="AR361" i="23" s="1"/>
  <c r="CA361" i="23"/>
  <c r="CB361" i="23" s="1"/>
  <c r="AB363" i="23"/>
  <c r="AD363" i="23" s="1"/>
  <c r="AP365" i="23"/>
  <c r="AR365" i="23" s="1"/>
  <c r="CA365" i="23"/>
  <c r="CB365" i="23" s="1"/>
  <c r="AB367" i="23"/>
  <c r="AD367" i="23" s="1"/>
  <c r="BG367" i="23"/>
  <c r="AP369" i="23"/>
  <c r="AR369" i="23" s="1"/>
  <c r="CA369" i="23"/>
  <c r="CB369" i="23" s="1"/>
  <c r="AB371" i="23"/>
  <c r="AD371" i="23" s="1"/>
  <c r="BG371" i="23"/>
  <c r="AP373" i="23"/>
  <c r="AR373" i="23" s="1"/>
  <c r="BD183" i="23"/>
  <c r="BF183" i="23" s="1"/>
  <c r="BG183" i="23" s="1"/>
  <c r="BD185" i="23"/>
  <c r="BF185" i="23" s="1"/>
  <c r="BG185" i="23" s="1"/>
  <c r="BR293" i="23"/>
  <c r="BT293" i="23" s="1"/>
  <c r="BU293" i="23" s="1"/>
  <c r="BR294" i="23"/>
  <c r="BT294" i="23" s="1"/>
  <c r="BU294" i="23" s="1"/>
  <c r="BR292" i="23"/>
  <c r="BT292" i="23" s="1"/>
  <c r="BU292" i="23" s="1"/>
  <c r="AC293" i="23"/>
  <c r="AB293" i="23"/>
  <c r="CA318" i="23"/>
  <c r="CB318" i="23" s="1"/>
  <c r="CA322" i="23"/>
  <c r="CB322" i="23" s="1"/>
  <c r="CA342" i="23"/>
  <c r="CB342" i="23" s="1"/>
  <c r="AK392" i="23"/>
  <c r="BM427" i="23"/>
  <c r="BN427" i="23" s="1"/>
  <c r="AQ502" i="23"/>
  <c r="AP502" i="23"/>
  <c r="BK321" i="23"/>
  <c r="BM321" i="23" s="1"/>
  <c r="BN321" i="23" s="1"/>
  <c r="BK343" i="23"/>
  <c r="BM343" i="23" s="1"/>
  <c r="BN343" i="23" s="1"/>
  <c r="BK345" i="23"/>
  <c r="BM345" i="23" s="1"/>
  <c r="BN345" i="23" s="1"/>
  <c r="BK347" i="23"/>
  <c r="BM347" i="23" s="1"/>
  <c r="BN347" i="23" s="1"/>
  <c r="BK349" i="23"/>
  <c r="BM349" i="23" s="1"/>
  <c r="BN349" i="23" s="1"/>
  <c r="BM387" i="23"/>
  <c r="BN387" i="23" s="1"/>
  <c r="BM390" i="23"/>
  <c r="BN390" i="23" s="1"/>
  <c r="BM440" i="23"/>
  <c r="BN440" i="23" s="1"/>
  <c r="BM448" i="23"/>
  <c r="BN448" i="23" s="1"/>
  <c r="BY453" i="23"/>
  <c r="CA453" i="23" s="1"/>
  <c r="CB453" i="23" s="1"/>
  <c r="BY451" i="23"/>
  <c r="CA451" i="23" s="1"/>
  <c r="CB451" i="23" s="1"/>
  <c r="BY449" i="23"/>
  <c r="CA449" i="23" s="1"/>
  <c r="CB449" i="23" s="1"/>
  <c r="BY447" i="23"/>
  <c r="CA447" i="23" s="1"/>
  <c r="CB447" i="23" s="1"/>
  <c r="BY445" i="23"/>
  <c r="CA445" i="23" s="1"/>
  <c r="CB445" i="23" s="1"/>
  <c r="BY443" i="23"/>
  <c r="CA443" i="23" s="1"/>
  <c r="CB443" i="23" s="1"/>
  <c r="BY441" i="23"/>
  <c r="CA441" i="23" s="1"/>
  <c r="CB441" i="23" s="1"/>
  <c r="BY439" i="23"/>
  <c r="CA439" i="23" s="1"/>
  <c r="CB439" i="23" s="1"/>
  <c r="BY454" i="23"/>
  <c r="CA454" i="23" s="1"/>
  <c r="CB454" i="23" s="1"/>
  <c r="BY452" i="23"/>
  <c r="CA452" i="23" s="1"/>
  <c r="CB452" i="23" s="1"/>
  <c r="BY450" i="23"/>
  <c r="CA450" i="23" s="1"/>
  <c r="CB450" i="23" s="1"/>
  <c r="BY448" i="23"/>
  <c r="CA448" i="23" s="1"/>
  <c r="CB448" i="23" s="1"/>
  <c r="BY446" i="23"/>
  <c r="CA446" i="23" s="1"/>
  <c r="CB446" i="23" s="1"/>
  <c r="BY444" i="23"/>
  <c r="CA444" i="23" s="1"/>
  <c r="CB444" i="23" s="1"/>
  <c r="BY442" i="23"/>
  <c r="CA442" i="23" s="1"/>
  <c r="CB442" i="23" s="1"/>
  <c r="BY440" i="23"/>
  <c r="CA440" i="23" s="1"/>
  <c r="CB440" i="23" s="1"/>
  <c r="BM477" i="23"/>
  <c r="BN477" i="23" s="1"/>
  <c r="BU495" i="23"/>
  <c r="BM597" i="23"/>
  <c r="BN597" i="23" s="1"/>
  <c r="AB374" i="23"/>
  <c r="AD374" i="23" s="1"/>
  <c r="BM376" i="23"/>
  <c r="BN376" i="23" s="1"/>
  <c r="BY387" i="23"/>
  <c r="CA387" i="23" s="1"/>
  <c r="CB387" i="23" s="1"/>
  <c r="BU414" i="23"/>
  <c r="BM450" i="23"/>
  <c r="BN450" i="23" s="1"/>
  <c r="BM473" i="23"/>
  <c r="BN473" i="23" s="1"/>
  <c r="BU474" i="23"/>
  <c r="BM498" i="23"/>
  <c r="BN498" i="23" s="1"/>
  <c r="BU499" i="23"/>
  <c r="CB498" i="23"/>
  <c r="AQ683" i="23"/>
  <c r="AP683" i="23"/>
  <c r="AP293" i="23"/>
  <c r="AR293" i="23" s="1"/>
  <c r="BK320" i="23"/>
  <c r="BM320" i="23" s="1"/>
  <c r="BN320" i="23" s="1"/>
  <c r="BK344" i="23"/>
  <c r="BM344" i="23" s="1"/>
  <c r="BN344" i="23" s="1"/>
  <c r="BK346" i="23"/>
  <c r="BM346" i="23" s="1"/>
  <c r="BN346" i="23" s="1"/>
  <c r="BK348" i="23"/>
  <c r="BM348" i="23" s="1"/>
  <c r="BN348" i="23" s="1"/>
  <c r="BM388" i="23"/>
  <c r="BN388" i="23" s="1"/>
  <c r="BM392" i="23"/>
  <c r="BN392" i="23" s="1"/>
  <c r="BM398" i="23"/>
  <c r="BN398" i="23" s="1"/>
  <c r="BM415" i="23"/>
  <c r="BN415" i="23" s="1"/>
  <c r="BM444" i="23"/>
  <c r="BN444" i="23" s="1"/>
  <c r="BM452" i="23"/>
  <c r="BN452" i="23" s="1"/>
  <c r="BM469" i="23"/>
  <c r="BN469" i="23" s="1"/>
  <c r="BM496" i="23"/>
  <c r="BN496" i="23" s="1"/>
  <c r="BU503" i="23"/>
  <c r="AK517" i="23"/>
  <c r="BM394" i="23"/>
  <c r="BN394" i="23" s="1"/>
  <c r="BM402" i="23"/>
  <c r="BN402" i="23" s="1"/>
  <c r="BM475" i="23"/>
  <c r="BN475" i="23" s="1"/>
  <c r="AY521" i="23"/>
  <c r="BM554" i="23"/>
  <c r="BN554" i="23" s="1"/>
  <c r="AC675" i="23"/>
  <c r="AB675" i="23"/>
  <c r="BY415" i="23"/>
  <c r="CA415" i="23" s="1"/>
  <c r="CB415" i="23" s="1"/>
  <c r="BY417" i="23"/>
  <c r="CA417" i="23" s="1"/>
  <c r="CB417" i="23" s="1"/>
  <c r="BY419" i="23"/>
  <c r="CA419" i="23" s="1"/>
  <c r="CB419" i="23" s="1"/>
  <c r="BY421" i="23"/>
  <c r="CA421" i="23" s="1"/>
  <c r="CB421" i="23" s="1"/>
  <c r="BY423" i="23"/>
  <c r="CA423" i="23" s="1"/>
  <c r="CB423" i="23" s="1"/>
  <c r="BY425" i="23"/>
  <c r="CA425" i="23" s="1"/>
  <c r="CB425" i="23" s="1"/>
  <c r="BY427" i="23"/>
  <c r="CA427" i="23" s="1"/>
  <c r="CB427" i="23" s="1"/>
  <c r="BY465" i="23"/>
  <c r="CA465" i="23" s="1"/>
  <c r="CB465" i="23" s="1"/>
  <c r="BY467" i="23"/>
  <c r="CA467" i="23" s="1"/>
  <c r="CB467" i="23" s="1"/>
  <c r="BY469" i="23"/>
  <c r="CA469" i="23" s="1"/>
  <c r="CB469" i="23" s="1"/>
  <c r="BY471" i="23"/>
  <c r="CA471" i="23" s="1"/>
  <c r="CB471" i="23" s="1"/>
  <c r="BY473" i="23"/>
  <c r="CA473" i="23" s="1"/>
  <c r="CB473" i="23" s="1"/>
  <c r="BY475" i="23"/>
  <c r="CA475" i="23" s="1"/>
  <c r="CB475" i="23" s="1"/>
  <c r="BY477" i="23"/>
  <c r="CA477" i="23" s="1"/>
  <c r="CB477" i="23" s="1"/>
  <c r="BY479" i="23"/>
  <c r="CA479" i="23" s="1"/>
  <c r="CB479" i="23" s="1"/>
  <c r="AX501" i="23"/>
  <c r="AW501" i="23"/>
  <c r="AY501" i="23" s="1"/>
  <c r="BM519" i="23"/>
  <c r="BN519" i="23" s="1"/>
  <c r="BU530" i="23"/>
  <c r="BM550" i="23"/>
  <c r="BN550" i="23" s="1"/>
  <c r="BR558" i="23"/>
  <c r="BT558" i="23" s="1"/>
  <c r="BU558" i="23" s="1"/>
  <c r="BR556" i="23"/>
  <c r="BT556" i="23" s="1"/>
  <c r="BU556" i="23" s="1"/>
  <c r="BR554" i="23"/>
  <c r="BT554" i="23" s="1"/>
  <c r="BU554" i="23" s="1"/>
  <c r="BR552" i="23"/>
  <c r="BT552" i="23" s="1"/>
  <c r="BU552" i="23" s="1"/>
  <c r="BR550" i="23"/>
  <c r="BT550" i="23" s="1"/>
  <c r="BU550" i="23" s="1"/>
  <c r="BR548" i="23"/>
  <c r="BT548" i="23" s="1"/>
  <c r="BU548" i="23" s="1"/>
  <c r="BR546" i="23"/>
  <c r="BT546" i="23" s="1"/>
  <c r="BU546" i="23" s="1"/>
  <c r="BR544" i="23"/>
  <c r="BT544" i="23" s="1"/>
  <c r="BU544" i="23" s="1"/>
  <c r="BR569" i="23"/>
  <c r="BT569" i="23" s="1"/>
  <c r="BU569" i="23" s="1"/>
  <c r="BM601" i="23"/>
  <c r="BN601" i="23" s="1"/>
  <c r="AJ609" i="23"/>
  <c r="AI609" i="23"/>
  <c r="AK609" i="23" s="1"/>
  <c r="AC650" i="23"/>
  <c r="AB650" i="23"/>
  <c r="AC656" i="23"/>
  <c r="AB656" i="23"/>
  <c r="BM504" i="23"/>
  <c r="BN504" i="23" s="1"/>
  <c r="BY557" i="23"/>
  <c r="CA557" i="23" s="1"/>
  <c r="CB557" i="23" s="1"/>
  <c r="BY555" i="23"/>
  <c r="CA555" i="23" s="1"/>
  <c r="CB555" i="23" s="1"/>
  <c r="BY553" i="23"/>
  <c r="CA553" i="23" s="1"/>
  <c r="CB553" i="23" s="1"/>
  <c r="BY551" i="23"/>
  <c r="CA551" i="23" s="1"/>
  <c r="CB551" i="23" s="1"/>
  <c r="BY549" i="23"/>
  <c r="CA549" i="23" s="1"/>
  <c r="CB549" i="23" s="1"/>
  <c r="BY547" i="23"/>
  <c r="CA547" i="23" s="1"/>
  <c r="CB547" i="23" s="1"/>
  <c r="BY545" i="23"/>
  <c r="CA545" i="23" s="1"/>
  <c r="CB545" i="23" s="1"/>
  <c r="BY543" i="23"/>
  <c r="CA543" i="23" s="1"/>
  <c r="CB543" i="23" s="1"/>
  <c r="BY558" i="23"/>
  <c r="CA558" i="23" s="1"/>
  <c r="CB558" i="23" s="1"/>
  <c r="BY556" i="23"/>
  <c r="CA556" i="23" s="1"/>
  <c r="CB556" i="23" s="1"/>
  <c r="BY554" i="23"/>
  <c r="CA554" i="23" s="1"/>
  <c r="CB554" i="23" s="1"/>
  <c r="BY552" i="23"/>
  <c r="CA552" i="23" s="1"/>
  <c r="CB552" i="23" s="1"/>
  <c r="BY550" i="23"/>
  <c r="CA550" i="23" s="1"/>
  <c r="CB550" i="23" s="1"/>
  <c r="BY548" i="23"/>
  <c r="CA548" i="23" s="1"/>
  <c r="CB548" i="23" s="1"/>
  <c r="BY546" i="23"/>
  <c r="CA546" i="23" s="1"/>
  <c r="CB546" i="23" s="1"/>
  <c r="BY544" i="23"/>
  <c r="CA544" i="23" s="1"/>
  <c r="CB544" i="23" s="1"/>
  <c r="BM576" i="23"/>
  <c r="BN576" i="23" s="1"/>
  <c r="BM595" i="23"/>
  <c r="BN595" i="23" s="1"/>
  <c r="AQ609" i="23"/>
  <c r="AP609" i="23"/>
  <c r="AX674" i="23"/>
  <c r="AW674" i="23"/>
  <c r="AY674" i="23" s="1"/>
  <c r="AC502" i="23"/>
  <c r="AB502" i="23"/>
  <c r="BM506" i="23"/>
  <c r="BN506" i="23" s="1"/>
  <c r="CB525" i="23"/>
  <c r="BM527" i="23"/>
  <c r="BN527" i="23" s="1"/>
  <c r="BM544" i="23"/>
  <c r="BN544" i="23" s="1"/>
  <c r="BR584" i="23"/>
  <c r="BT584" i="23" s="1"/>
  <c r="BU584" i="23" s="1"/>
  <c r="BR582" i="23"/>
  <c r="BT582" i="23" s="1"/>
  <c r="BU582" i="23" s="1"/>
  <c r="BR580" i="23"/>
  <c r="BT580" i="23" s="1"/>
  <c r="BU580" i="23" s="1"/>
  <c r="BR578" i="23"/>
  <c r="BT578" i="23" s="1"/>
  <c r="BU578" i="23" s="1"/>
  <c r="BR576" i="23"/>
  <c r="BT576" i="23" s="1"/>
  <c r="BU576" i="23" s="1"/>
  <c r="BR574" i="23"/>
  <c r="BT574" i="23" s="1"/>
  <c r="BU574" i="23" s="1"/>
  <c r="BR572" i="23"/>
  <c r="BT572" i="23" s="1"/>
  <c r="BU572" i="23" s="1"/>
  <c r="BR570" i="23"/>
  <c r="BT570" i="23" s="1"/>
  <c r="BU570" i="23" s="1"/>
  <c r="BM605" i="23"/>
  <c r="BN605" i="23" s="1"/>
  <c r="BF623" i="23"/>
  <c r="BG623" i="23" s="1"/>
  <c r="AR627" i="23"/>
  <c r="AY634" i="23"/>
  <c r="AX649" i="23"/>
  <c r="AW649" i="23"/>
  <c r="AX655" i="23"/>
  <c r="AW655" i="23"/>
  <c r="AY655" i="23" s="1"/>
  <c r="AP673" i="23"/>
  <c r="AR673" i="23" s="1"/>
  <c r="AW680" i="23"/>
  <c r="AY680" i="23" s="1"/>
  <c r="AB681" i="23"/>
  <c r="AD681" i="23" s="1"/>
  <c r="BG681" i="23"/>
  <c r="AJ682" i="23"/>
  <c r="AI682" i="23"/>
  <c r="BR506" i="23"/>
  <c r="BT506" i="23" s="1"/>
  <c r="BU506" i="23" s="1"/>
  <c r="BR504" i="23"/>
  <c r="BT504" i="23" s="1"/>
  <c r="BU504" i="23" s="1"/>
  <c r="BR502" i="23"/>
  <c r="BT502" i="23" s="1"/>
  <c r="BU502" i="23" s="1"/>
  <c r="BY583" i="23"/>
  <c r="CA583" i="23" s="1"/>
  <c r="CB583" i="23" s="1"/>
  <c r="BY581" i="23"/>
  <c r="CA581" i="23" s="1"/>
  <c r="CB581" i="23" s="1"/>
  <c r="BY579" i="23"/>
  <c r="CA579" i="23" s="1"/>
  <c r="CB579" i="23" s="1"/>
  <c r="BY577" i="23"/>
  <c r="CA577" i="23" s="1"/>
  <c r="CB577" i="23" s="1"/>
  <c r="BY575" i="23"/>
  <c r="CA575" i="23" s="1"/>
  <c r="CB575" i="23" s="1"/>
  <c r="BY573" i="23"/>
  <c r="CA573" i="23" s="1"/>
  <c r="CB573" i="23" s="1"/>
  <c r="BY571" i="23"/>
  <c r="CA571" i="23" s="1"/>
  <c r="CB571" i="23" s="1"/>
  <c r="BY584" i="23"/>
  <c r="CA584" i="23" s="1"/>
  <c r="CB584" i="23" s="1"/>
  <c r="BY582" i="23"/>
  <c r="CA582" i="23" s="1"/>
  <c r="CB582" i="23" s="1"/>
  <c r="BY580" i="23"/>
  <c r="CA580" i="23" s="1"/>
  <c r="CB580" i="23" s="1"/>
  <c r="BY578" i="23"/>
  <c r="CA578" i="23" s="1"/>
  <c r="CB578" i="23" s="1"/>
  <c r="BY576" i="23"/>
  <c r="CA576" i="23" s="1"/>
  <c r="CB576" i="23" s="1"/>
  <c r="BY574" i="23"/>
  <c r="CA574" i="23" s="1"/>
  <c r="CB574" i="23" s="1"/>
  <c r="BY572" i="23"/>
  <c r="CA572" i="23" s="1"/>
  <c r="CB572" i="23" s="1"/>
  <c r="BY570" i="23"/>
  <c r="CA570" i="23" s="1"/>
  <c r="CB570" i="23" s="1"/>
  <c r="AP648" i="23"/>
  <c r="AR648" i="23" s="1"/>
  <c r="AI653" i="23"/>
  <c r="AK653" i="23" s="1"/>
  <c r="AP654" i="23"/>
  <c r="AR654" i="23" s="1"/>
  <c r="AY662" i="23"/>
  <c r="BY416" i="23"/>
  <c r="CA416" i="23" s="1"/>
  <c r="CB416" i="23" s="1"/>
  <c r="BY418" i="23"/>
  <c r="CA418" i="23" s="1"/>
  <c r="CB418" i="23" s="1"/>
  <c r="BY420" i="23"/>
  <c r="CA420" i="23" s="1"/>
  <c r="CB420" i="23" s="1"/>
  <c r="BY422" i="23"/>
  <c r="CA422" i="23" s="1"/>
  <c r="CB422" i="23" s="1"/>
  <c r="BY424" i="23"/>
  <c r="CA424" i="23" s="1"/>
  <c r="CB424" i="23" s="1"/>
  <c r="BY426" i="23"/>
  <c r="CA426" i="23" s="1"/>
  <c r="CB426" i="23" s="1"/>
  <c r="BY466" i="23"/>
  <c r="CA466" i="23" s="1"/>
  <c r="CB466" i="23" s="1"/>
  <c r="BY468" i="23"/>
  <c r="CA468" i="23" s="1"/>
  <c r="CB468" i="23" s="1"/>
  <c r="BY470" i="23"/>
  <c r="CA470" i="23" s="1"/>
  <c r="CB470" i="23" s="1"/>
  <c r="BY472" i="23"/>
  <c r="CA472" i="23" s="1"/>
  <c r="CB472" i="23" s="1"/>
  <c r="BY474" i="23"/>
  <c r="CA474" i="23" s="1"/>
  <c r="CB474" i="23" s="1"/>
  <c r="BY476" i="23"/>
  <c r="CA476" i="23" s="1"/>
  <c r="CB476" i="23" s="1"/>
  <c r="BY478" i="23"/>
  <c r="CA478" i="23" s="1"/>
  <c r="CB478" i="23" s="1"/>
  <c r="AJ501" i="23"/>
  <c r="AI501" i="23"/>
  <c r="BY505" i="23"/>
  <c r="CA505" i="23" s="1"/>
  <c r="CB505" i="23" s="1"/>
  <c r="BY503" i="23"/>
  <c r="CA503" i="23" s="1"/>
  <c r="CB503" i="23" s="1"/>
  <c r="BY506" i="23"/>
  <c r="CA506" i="23" s="1"/>
  <c r="CB506" i="23" s="1"/>
  <c r="BY504" i="23"/>
  <c r="CA504" i="23" s="1"/>
  <c r="CB504" i="23" s="1"/>
  <c r="BY502" i="23"/>
  <c r="CA502" i="23" s="1"/>
  <c r="CB502" i="23" s="1"/>
  <c r="BM523" i="23"/>
  <c r="BN523" i="23" s="1"/>
  <c r="BM556" i="23"/>
  <c r="BN556" i="23" s="1"/>
  <c r="BR573" i="23"/>
  <c r="BT573" i="23" s="1"/>
  <c r="BU573" i="23" s="1"/>
  <c r="BR581" i="23"/>
  <c r="BT581" i="23" s="1"/>
  <c r="BU581" i="23" s="1"/>
  <c r="BK635" i="23"/>
  <c r="BM635" i="23" s="1"/>
  <c r="BN635" i="23" s="1"/>
  <c r="BK633" i="23"/>
  <c r="BM633" i="23" s="1"/>
  <c r="BN633" i="23" s="1"/>
  <c r="BK631" i="23"/>
  <c r="BM631" i="23" s="1"/>
  <c r="BN631" i="23" s="1"/>
  <c r="BK629" i="23"/>
  <c r="BM629" i="23" s="1"/>
  <c r="BN629" i="23" s="1"/>
  <c r="BK627" i="23"/>
  <c r="BM627" i="23" s="1"/>
  <c r="BN627" i="23" s="1"/>
  <c r="BK625" i="23"/>
  <c r="BM625" i="23" s="1"/>
  <c r="BN625" i="23" s="1"/>
  <c r="BK623" i="23"/>
  <c r="BM623" i="23" s="1"/>
  <c r="BN623" i="23" s="1"/>
  <c r="BK636" i="23"/>
  <c r="BM636" i="23" s="1"/>
  <c r="BN636" i="23" s="1"/>
  <c r="BK634" i="23"/>
  <c r="BM634" i="23" s="1"/>
  <c r="BN634" i="23" s="1"/>
  <c r="BK622" i="23"/>
  <c r="BM622" i="23" s="1"/>
  <c r="BN622" i="23" s="1"/>
  <c r="BK632" i="23"/>
  <c r="BM632" i="23" s="1"/>
  <c r="BN632" i="23" s="1"/>
  <c r="BK630" i="23"/>
  <c r="BM630" i="23" s="1"/>
  <c r="BN630" i="23" s="1"/>
  <c r="BK628" i="23"/>
  <c r="BM628" i="23" s="1"/>
  <c r="BN628" i="23" s="1"/>
  <c r="BK626" i="23"/>
  <c r="BM626" i="23" s="1"/>
  <c r="BN626" i="23" s="1"/>
  <c r="AJ657" i="23"/>
  <c r="AI657" i="23"/>
  <c r="BM521" i="23"/>
  <c r="BN521" i="23" s="1"/>
  <c r="BY569" i="23"/>
  <c r="CA569" i="23" s="1"/>
  <c r="CB569" i="23" s="1"/>
  <c r="BM572" i="23"/>
  <c r="BN572" i="23" s="1"/>
  <c r="BM603" i="23"/>
  <c r="BN603" i="23" s="1"/>
  <c r="CB603" i="23"/>
  <c r="AD676" i="23"/>
  <c r="BY531" i="23"/>
  <c r="CA531" i="23" s="1"/>
  <c r="CB531" i="23" s="1"/>
  <c r="BK621" i="23"/>
  <c r="BM621" i="23" s="1"/>
  <c r="BN621" i="23" s="1"/>
  <c r="AR631" i="23"/>
  <c r="AK636" i="23"/>
  <c r="BR636" i="23"/>
  <c r="BT636" i="23" s="1"/>
  <c r="BU636" i="23" s="1"/>
  <c r="BR634" i="23"/>
  <c r="BT634" i="23" s="1"/>
  <c r="BU634" i="23" s="1"/>
  <c r="BR632" i="23"/>
  <c r="BT632" i="23" s="1"/>
  <c r="BU632" i="23" s="1"/>
  <c r="BR630" i="23"/>
  <c r="BT630" i="23" s="1"/>
  <c r="BU630" i="23" s="1"/>
  <c r="BR628" i="23"/>
  <c r="BT628" i="23" s="1"/>
  <c r="BU628" i="23" s="1"/>
  <c r="BR626" i="23"/>
  <c r="BT626" i="23" s="1"/>
  <c r="BU626" i="23" s="1"/>
  <c r="BR624" i="23"/>
  <c r="BT624" i="23" s="1"/>
  <c r="BU624" i="23" s="1"/>
  <c r="BR622" i="23"/>
  <c r="BT622" i="23" s="1"/>
  <c r="BU622" i="23" s="1"/>
  <c r="BR635" i="23"/>
  <c r="BT635" i="23" s="1"/>
  <c r="BU635" i="23" s="1"/>
  <c r="BR633" i="23"/>
  <c r="BT633" i="23" s="1"/>
  <c r="BU633" i="23" s="1"/>
  <c r="BR631" i="23"/>
  <c r="BT631" i="23" s="1"/>
  <c r="BU631" i="23" s="1"/>
  <c r="BR629" i="23"/>
  <c r="BT629" i="23" s="1"/>
  <c r="BU629" i="23" s="1"/>
  <c r="BR627" i="23"/>
  <c r="BT627" i="23" s="1"/>
  <c r="BU627" i="23" s="1"/>
  <c r="BR625" i="23"/>
  <c r="BT625" i="23" s="1"/>
  <c r="BU625" i="23" s="1"/>
  <c r="BR623" i="23"/>
  <c r="BT623" i="23" s="1"/>
  <c r="BU623" i="23" s="1"/>
  <c r="AK652" i="23"/>
  <c r="BG656" i="23"/>
  <c r="AR661" i="23"/>
  <c r="BG675" i="23"/>
  <c r="AR678" i="23"/>
  <c r="AY679" i="23"/>
  <c r="AJ700" i="23"/>
  <c r="AI700" i="23"/>
  <c r="AX789" i="23"/>
  <c r="AW789" i="23"/>
  <c r="AI503" i="23"/>
  <c r="AK503" i="23" s="1"/>
  <c r="AW503" i="23"/>
  <c r="AY503" i="23" s="1"/>
  <c r="AB504" i="23"/>
  <c r="AD504" i="23" s="1"/>
  <c r="AP504" i="23"/>
  <c r="AR504" i="23" s="1"/>
  <c r="AI505" i="23"/>
  <c r="AK505" i="23" s="1"/>
  <c r="AW505" i="23"/>
  <c r="AY505" i="23" s="1"/>
  <c r="AB506" i="23"/>
  <c r="AD506" i="23" s="1"/>
  <c r="AP506" i="23"/>
  <c r="AR506" i="23" s="1"/>
  <c r="AB517" i="23"/>
  <c r="AD517" i="23" s="1"/>
  <c r="AP517" i="23"/>
  <c r="AR517" i="23" s="1"/>
  <c r="AI518" i="23"/>
  <c r="AK518" i="23" s="1"/>
  <c r="AW518" i="23"/>
  <c r="AY518" i="23" s="1"/>
  <c r="AB519" i="23"/>
  <c r="AD519" i="23" s="1"/>
  <c r="AP519" i="23"/>
  <c r="AR519" i="23" s="1"/>
  <c r="AI520" i="23"/>
  <c r="AK520" i="23" s="1"/>
  <c r="AW520" i="23"/>
  <c r="AY520" i="23" s="1"/>
  <c r="AB521" i="23"/>
  <c r="AD521" i="23" s="1"/>
  <c r="AP521" i="23"/>
  <c r="AR521" i="23" s="1"/>
  <c r="AI522" i="23"/>
  <c r="AK522" i="23" s="1"/>
  <c r="AW522" i="23"/>
  <c r="AY522" i="23" s="1"/>
  <c r="AB523" i="23"/>
  <c r="AD523" i="23" s="1"/>
  <c r="AP523" i="23"/>
  <c r="AR523" i="23" s="1"/>
  <c r="AI524" i="23"/>
  <c r="AK524" i="23" s="1"/>
  <c r="AW524" i="23"/>
  <c r="AY524" i="23" s="1"/>
  <c r="AB525" i="23"/>
  <c r="AD525" i="23" s="1"/>
  <c r="AP525" i="23"/>
  <c r="AR525" i="23" s="1"/>
  <c r="AI526" i="23"/>
  <c r="AK526" i="23" s="1"/>
  <c r="AW526" i="23"/>
  <c r="AY526" i="23" s="1"/>
  <c r="AB527" i="23"/>
  <c r="AD527" i="23" s="1"/>
  <c r="AP527" i="23"/>
  <c r="AR527" i="23" s="1"/>
  <c r="AI528" i="23"/>
  <c r="AK528" i="23" s="1"/>
  <c r="AW528" i="23"/>
  <c r="AY528" i="23" s="1"/>
  <c r="AB529" i="23"/>
  <c r="AD529" i="23" s="1"/>
  <c r="AP529" i="23"/>
  <c r="AR529" i="23" s="1"/>
  <c r="AI530" i="23"/>
  <c r="AK530" i="23" s="1"/>
  <c r="AW530" i="23"/>
  <c r="AY530" i="23" s="1"/>
  <c r="AB531" i="23"/>
  <c r="AD531" i="23" s="1"/>
  <c r="AP531" i="23"/>
  <c r="AR531" i="23" s="1"/>
  <c r="AI532" i="23"/>
  <c r="AK532" i="23" s="1"/>
  <c r="AI543" i="23"/>
  <c r="AK543" i="23" s="1"/>
  <c r="AW543" i="23"/>
  <c r="AY543" i="23" s="1"/>
  <c r="AB544" i="23"/>
  <c r="AD544" i="23" s="1"/>
  <c r="AP544" i="23"/>
  <c r="AR544" i="23" s="1"/>
  <c r="AI545" i="23"/>
  <c r="AK545" i="23" s="1"/>
  <c r="AW545" i="23"/>
  <c r="AY545" i="23" s="1"/>
  <c r="AB546" i="23"/>
  <c r="AD546" i="23" s="1"/>
  <c r="AP546" i="23"/>
  <c r="AR546" i="23" s="1"/>
  <c r="AI547" i="23"/>
  <c r="AK547" i="23" s="1"/>
  <c r="AW547" i="23"/>
  <c r="AY547" i="23" s="1"/>
  <c r="AB548" i="23"/>
  <c r="AD548" i="23" s="1"/>
  <c r="AP548" i="23"/>
  <c r="AR548" i="23" s="1"/>
  <c r="AI549" i="23"/>
  <c r="AK549" i="23" s="1"/>
  <c r="AW549" i="23"/>
  <c r="AY549" i="23" s="1"/>
  <c r="AB550" i="23"/>
  <c r="AD550" i="23" s="1"/>
  <c r="AP550" i="23"/>
  <c r="AR550" i="23" s="1"/>
  <c r="AI551" i="23"/>
  <c r="AK551" i="23" s="1"/>
  <c r="AW551" i="23"/>
  <c r="AY551" i="23" s="1"/>
  <c r="AB552" i="23"/>
  <c r="AD552" i="23" s="1"/>
  <c r="AP552" i="23"/>
  <c r="AR552" i="23" s="1"/>
  <c r="AI553" i="23"/>
  <c r="AK553" i="23" s="1"/>
  <c r="AW553" i="23"/>
  <c r="AY553" i="23" s="1"/>
  <c r="CA677" i="23"/>
  <c r="CB677" i="23" s="1"/>
  <c r="AD680" i="23"/>
  <c r="AW684" i="23"/>
  <c r="AY684" i="23" s="1"/>
  <c r="AP688" i="23"/>
  <c r="AR688" i="23" s="1"/>
  <c r="BN610" i="23"/>
  <c r="AR623" i="23"/>
  <c r="AD627" i="23"/>
  <c r="BF627" i="23"/>
  <c r="BG627" i="23" s="1"/>
  <c r="BF635" i="23"/>
  <c r="BG635" i="23" s="1"/>
  <c r="AW647" i="23"/>
  <c r="AY647" i="23" s="1"/>
  <c r="AD649" i="23"/>
  <c r="AP652" i="23"/>
  <c r="AR652" i="23" s="1"/>
  <c r="CA652" i="23"/>
  <c r="CB652" i="23" s="1"/>
  <c r="AK656" i="23"/>
  <c r="AR657" i="23"/>
  <c r="AP660" i="23"/>
  <c r="AR660" i="23" s="1"/>
  <c r="AW661" i="23"/>
  <c r="AY661" i="23" s="1"/>
  <c r="AP703" i="23"/>
  <c r="AR703" i="23" s="1"/>
  <c r="AP707" i="23"/>
  <c r="AR707" i="23" s="1"/>
  <c r="AP711" i="23"/>
  <c r="AR711" i="23" s="1"/>
  <c r="AJ687" i="23"/>
  <c r="AI687" i="23"/>
  <c r="AB609" i="23"/>
  <c r="AD609" i="23" s="1"/>
  <c r="BF621" i="23"/>
  <c r="BG621" i="23" s="1"/>
  <c r="AY622" i="23"/>
  <c r="AD631" i="23"/>
  <c r="BF631" i="23"/>
  <c r="BG631" i="23" s="1"/>
  <c r="AD647" i="23"/>
  <c r="AI649" i="23"/>
  <c r="AK649" i="23" s="1"/>
  <c r="AP650" i="23"/>
  <c r="AR650" i="23" s="1"/>
  <c r="CA650" i="23"/>
  <c r="CB650" i="23" s="1"/>
  <c r="AI655" i="23"/>
  <c r="AK655" i="23" s="1"/>
  <c r="AP656" i="23"/>
  <c r="AR656" i="23" s="1"/>
  <c r="AW657" i="23"/>
  <c r="AY657" i="23" s="1"/>
  <c r="AY660" i="23"/>
  <c r="AI674" i="23"/>
  <c r="AK674" i="23" s="1"/>
  <c r="AP675" i="23"/>
  <c r="AR675" i="23" s="1"/>
  <c r="CA675" i="23"/>
  <c r="CB675" i="23" s="1"/>
  <c r="AD678" i="23"/>
  <c r="AK679" i="23"/>
  <c r="AW682" i="23"/>
  <c r="AY682" i="23" s="1"/>
  <c r="AB683" i="23"/>
  <c r="AD683" i="23" s="1"/>
  <c r="BG683" i="23"/>
  <c r="AI685" i="23"/>
  <c r="AK685" i="23" s="1"/>
  <c r="BR610" i="23"/>
  <c r="BT610" i="23" s="1"/>
  <c r="BU610" i="23" s="1"/>
  <c r="BR608" i="23"/>
  <c r="BT608" i="23" s="1"/>
  <c r="BU608" i="23" s="1"/>
  <c r="BR609" i="23"/>
  <c r="BT609" i="23" s="1"/>
  <c r="BU609" i="23" s="1"/>
  <c r="AR625" i="23"/>
  <c r="AY632" i="23"/>
  <c r="AD633" i="23"/>
  <c r="BK657" i="23"/>
  <c r="BM657" i="23" s="1"/>
  <c r="BN657" i="23" s="1"/>
  <c r="BK659" i="23"/>
  <c r="BM659" i="23" s="1"/>
  <c r="BN659" i="23" s="1"/>
  <c r="BK661" i="23"/>
  <c r="BM661" i="23" s="1"/>
  <c r="BN661" i="23" s="1"/>
  <c r="AQ685" i="23"/>
  <c r="AP685" i="23"/>
  <c r="BG713" i="23"/>
  <c r="BM725" i="23"/>
  <c r="BN725" i="23" s="1"/>
  <c r="AJ729" i="23"/>
  <c r="AI729" i="23"/>
  <c r="AK729" i="23" s="1"/>
  <c r="AQ729" i="23"/>
  <c r="AP729" i="23"/>
  <c r="AQ732" i="23"/>
  <c r="AP732" i="23"/>
  <c r="AJ733" i="23"/>
  <c r="AI733" i="23"/>
  <c r="AC736" i="23"/>
  <c r="AB736" i="23"/>
  <c r="AJ739" i="23"/>
  <c r="AI739" i="23"/>
  <c r="AC752" i="23"/>
  <c r="AB752" i="23"/>
  <c r="AW609" i="23"/>
  <c r="AY609" i="23" s="1"/>
  <c r="AB610" i="23"/>
  <c r="AD610" i="23" s="1"/>
  <c r="AP610" i="23"/>
  <c r="AR610" i="23" s="1"/>
  <c r="AI621" i="23"/>
  <c r="AK621" i="23" s="1"/>
  <c r="AW621" i="23"/>
  <c r="AY621" i="23" s="1"/>
  <c r="AB622" i="23"/>
  <c r="AD622" i="23" s="1"/>
  <c r="AP622" i="23"/>
  <c r="AR622" i="23" s="1"/>
  <c r="AI623" i="23"/>
  <c r="AK623" i="23" s="1"/>
  <c r="AW623" i="23"/>
  <c r="AY623" i="23" s="1"/>
  <c r="AB624" i="23"/>
  <c r="AD624" i="23" s="1"/>
  <c r="AP624" i="23"/>
  <c r="AR624" i="23" s="1"/>
  <c r="AI625" i="23"/>
  <c r="AK625" i="23" s="1"/>
  <c r="AW625" i="23"/>
  <c r="AY625" i="23" s="1"/>
  <c r="AB626" i="23"/>
  <c r="AD626" i="23" s="1"/>
  <c r="AP626" i="23"/>
  <c r="AR626" i="23" s="1"/>
  <c r="AI627" i="23"/>
  <c r="AK627" i="23" s="1"/>
  <c r="AW627" i="23"/>
  <c r="AY627" i="23" s="1"/>
  <c r="AB628" i="23"/>
  <c r="AD628" i="23" s="1"/>
  <c r="AP628" i="23"/>
  <c r="AR628" i="23" s="1"/>
  <c r="AI629" i="23"/>
  <c r="AK629" i="23" s="1"/>
  <c r="AW629" i="23"/>
  <c r="AY629" i="23" s="1"/>
  <c r="AB630" i="23"/>
  <c r="AD630" i="23" s="1"/>
  <c r="AP630" i="23"/>
  <c r="AR630" i="23" s="1"/>
  <c r="AI631" i="23"/>
  <c r="AK631" i="23" s="1"/>
  <c r="AW631" i="23"/>
  <c r="AY631" i="23" s="1"/>
  <c r="AB632" i="23"/>
  <c r="AD632" i="23" s="1"/>
  <c r="AP632" i="23"/>
  <c r="AR632" i="23" s="1"/>
  <c r="AI633" i="23"/>
  <c r="AK633" i="23" s="1"/>
  <c r="AW633" i="23"/>
  <c r="AY633" i="23" s="1"/>
  <c r="AB634" i="23"/>
  <c r="AD634" i="23" s="1"/>
  <c r="AP634" i="23"/>
  <c r="AR634" i="23" s="1"/>
  <c r="AW685" i="23"/>
  <c r="AY685" i="23" s="1"/>
  <c r="BN685" i="23"/>
  <c r="BG688" i="23"/>
  <c r="BG701" i="23"/>
  <c r="BN702" i="23"/>
  <c r="BN704" i="23"/>
  <c r="BG705" i="23"/>
  <c r="BN706" i="23"/>
  <c r="BG707" i="23"/>
  <c r="BN708" i="23"/>
  <c r="BN710" i="23"/>
  <c r="AB713" i="23"/>
  <c r="AD713" i="23" s="1"/>
  <c r="CA713" i="23"/>
  <c r="CB713" i="23" s="1"/>
  <c r="AQ738" i="23"/>
  <c r="AP738" i="23"/>
  <c r="AW777" i="23"/>
  <c r="AY777" i="23" s="1"/>
  <c r="AW726" i="23"/>
  <c r="AX726" i="23"/>
  <c r="AX751" i="23"/>
  <c r="AW751" i="23"/>
  <c r="BK656" i="23"/>
  <c r="BM656" i="23" s="1"/>
  <c r="BN656" i="23" s="1"/>
  <c r="BK658" i="23"/>
  <c r="BM658" i="23" s="1"/>
  <c r="BN658" i="23" s="1"/>
  <c r="BK660" i="23"/>
  <c r="BM660" i="23" s="1"/>
  <c r="BN660" i="23" s="1"/>
  <c r="CA686" i="23"/>
  <c r="CB686" i="23" s="1"/>
  <c r="AB688" i="23"/>
  <c r="AD688" i="23" s="1"/>
  <c r="CA688" i="23"/>
  <c r="CB688" i="23" s="1"/>
  <c r="CA699" i="23"/>
  <c r="CB699" i="23" s="1"/>
  <c r="AB701" i="23"/>
  <c r="AD701" i="23" s="1"/>
  <c r="AW702" i="23"/>
  <c r="AY702" i="23" s="1"/>
  <c r="AB703" i="23"/>
  <c r="AD703" i="23" s="1"/>
  <c r="AW704" i="23"/>
  <c r="AY704" i="23" s="1"/>
  <c r="AB705" i="23"/>
  <c r="AD705" i="23" s="1"/>
  <c r="AW706" i="23"/>
  <c r="AY706" i="23" s="1"/>
  <c r="AB707" i="23"/>
  <c r="AD707" i="23" s="1"/>
  <c r="AW708" i="23"/>
  <c r="AY708" i="23" s="1"/>
  <c r="AB709" i="23"/>
  <c r="AD709" i="23" s="1"/>
  <c r="AW710" i="23"/>
  <c r="AY710" i="23" s="1"/>
  <c r="AB711" i="23"/>
  <c r="AD711" i="23" s="1"/>
  <c r="AW712" i="23"/>
  <c r="AY712" i="23" s="1"/>
  <c r="AW725" i="23"/>
  <c r="AX725" i="23"/>
  <c r="BG727" i="23"/>
  <c r="AC731" i="23"/>
  <c r="AB731" i="23"/>
  <c r="CA701" i="23"/>
  <c r="CB701" i="23" s="1"/>
  <c r="CA707" i="23"/>
  <c r="CB707" i="23" s="1"/>
  <c r="CA709" i="23"/>
  <c r="CB709" i="23" s="1"/>
  <c r="CA711" i="23"/>
  <c r="CB711" i="23" s="1"/>
  <c r="AC727" i="23"/>
  <c r="AB727" i="23"/>
  <c r="AD727" i="23" s="1"/>
  <c r="BG728" i="23"/>
  <c r="AX730" i="23"/>
  <c r="AW730" i="23"/>
  <c r="AX759" i="23"/>
  <c r="AW759" i="23"/>
  <c r="AJ728" i="23"/>
  <c r="AI728" i="23"/>
  <c r="AJ731" i="23"/>
  <c r="AI731" i="23"/>
  <c r="AX735" i="23"/>
  <c r="AW735" i="23"/>
  <c r="CB740" i="23"/>
  <c r="AC784" i="23"/>
  <c r="AB784" i="23"/>
  <c r="BR713" i="23"/>
  <c r="BT713" i="23" s="1"/>
  <c r="BU713" i="23" s="1"/>
  <c r="AC725" i="23"/>
  <c r="AD725" i="23" s="1"/>
  <c r="AC726" i="23"/>
  <c r="AD726" i="23" s="1"/>
  <c r="AJ727" i="23"/>
  <c r="AK727" i="23" s="1"/>
  <c r="AX729" i="23"/>
  <c r="AW729" i="23"/>
  <c r="BT730" i="23"/>
  <c r="BU730" i="23" s="1"/>
  <c r="AQ731" i="23"/>
  <c r="AP731" i="23"/>
  <c r="AC734" i="23"/>
  <c r="AB734" i="23"/>
  <c r="CB734" i="23"/>
  <c r="AC740" i="23"/>
  <c r="AB740" i="23"/>
  <c r="CA758" i="23"/>
  <c r="CB758" i="23" s="1"/>
  <c r="AC792" i="23"/>
  <c r="AB792" i="23"/>
  <c r="AQ727" i="23"/>
  <c r="AP727" i="23"/>
  <c r="AC730" i="23"/>
  <c r="AB730" i="23"/>
  <c r="AX733" i="23"/>
  <c r="AW733" i="23"/>
  <c r="AY733" i="23" s="1"/>
  <c r="AQ736" i="23"/>
  <c r="AP736" i="23"/>
  <c r="AJ737" i="23"/>
  <c r="AI737" i="23"/>
  <c r="AX739" i="23"/>
  <c r="AW739" i="23"/>
  <c r="AQ752" i="23"/>
  <c r="AP752" i="23"/>
  <c r="AR752" i="23" s="1"/>
  <c r="AX761" i="23"/>
  <c r="AW761" i="23"/>
  <c r="AI763" i="23"/>
  <c r="AK763" i="23" s="1"/>
  <c r="AP766" i="23"/>
  <c r="AR766" i="23" s="1"/>
  <c r="AD778" i="23"/>
  <c r="BN781" i="23"/>
  <c r="BU808" i="23"/>
  <c r="AI686" i="23"/>
  <c r="AK686" i="23" s="1"/>
  <c r="AW686" i="23"/>
  <c r="AY686" i="23" s="1"/>
  <c r="AB687" i="23"/>
  <c r="AD687" i="23" s="1"/>
  <c r="AP687" i="23"/>
  <c r="AR687" i="23" s="1"/>
  <c r="AI688" i="23"/>
  <c r="AK688" i="23" s="1"/>
  <c r="AW688" i="23"/>
  <c r="AY688" i="23" s="1"/>
  <c r="AI699" i="23"/>
  <c r="AK699" i="23" s="1"/>
  <c r="AW699" i="23"/>
  <c r="AY699" i="23" s="1"/>
  <c r="AB700" i="23"/>
  <c r="AD700" i="23" s="1"/>
  <c r="AP700" i="23"/>
  <c r="AR700" i="23" s="1"/>
  <c r="AI701" i="23"/>
  <c r="AK701" i="23" s="1"/>
  <c r="AW701" i="23"/>
  <c r="AY701" i="23" s="1"/>
  <c r="AB702" i="23"/>
  <c r="AD702" i="23" s="1"/>
  <c r="AP702" i="23"/>
  <c r="AR702" i="23" s="1"/>
  <c r="AI703" i="23"/>
  <c r="AK703" i="23" s="1"/>
  <c r="AW703" i="23"/>
  <c r="AY703" i="23" s="1"/>
  <c r="AB704" i="23"/>
  <c r="AD704" i="23" s="1"/>
  <c r="AP704" i="23"/>
  <c r="AR704" i="23" s="1"/>
  <c r="AI705" i="23"/>
  <c r="AK705" i="23" s="1"/>
  <c r="AW705" i="23"/>
  <c r="AY705" i="23" s="1"/>
  <c r="AB706" i="23"/>
  <c r="AD706" i="23" s="1"/>
  <c r="AP706" i="23"/>
  <c r="AR706" i="23" s="1"/>
  <c r="AI707" i="23"/>
  <c r="AK707" i="23" s="1"/>
  <c r="AW707" i="23"/>
  <c r="AY707" i="23" s="1"/>
  <c r="AB708" i="23"/>
  <c r="AD708" i="23" s="1"/>
  <c r="AP708" i="23"/>
  <c r="AR708" i="23" s="1"/>
  <c r="AI709" i="23"/>
  <c r="AK709" i="23" s="1"/>
  <c r="AW709" i="23"/>
  <c r="AY709" i="23" s="1"/>
  <c r="AB710" i="23"/>
  <c r="AD710" i="23" s="1"/>
  <c r="AP710" i="23"/>
  <c r="AR710" i="23" s="1"/>
  <c r="AI711" i="23"/>
  <c r="AK711" i="23" s="1"/>
  <c r="AW711" i="23"/>
  <c r="AY711" i="23" s="1"/>
  <c r="AB712" i="23"/>
  <c r="AD712" i="23" s="1"/>
  <c r="AP712" i="23"/>
  <c r="AR712" i="23" s="1"/>
  <c r="BD712" i="23"/>
  <c r="BF712" i="23" s="1"/>
  <c r="BG712" i="23" s="1"/>
  <c r="AI713" i="23"/>
  <c r="AK713" i="23" s="1"/>
  <c r="AW713" i="23"/>
  <c r="AY713" i="23" s="1"/>
  <c r="AB714" i="23"/>
  <c r="AD714" i="23" s="1"/>
  <c r="AQ714" i="23"/>
  <c r="AR714" i="23" s="1"/>
  <c r="AJ725" i="23"/>
  <c r="AK725" i="23" s="1"/>
  <c r="AQ728" i="23"/>
  <c r="AR728" i="23" s="1"/>
  <c r="AJ730" i="23"/>
  <c r="AI730" i="23"/>
  <c r="AX731" i="23"/>
  <c r="AW731" i="23"/>
  <c r="AY731" i="23" s="1"/>
  <c r="AC732" i="23"/>
  <c r="AB732" i="23"/>
  <c r="CB732" i="23"/>
  <c r="CB738" i="23"/>
  <c r="AQ780" i="23"/>
  <c r="AP780" i="23"/>
  <c r="AJ785" i="23"/>
  <c r="AI785" i="23"/>
  <c r="AK785" i="23" s="1"/>
  <c r="AY791" i="23"/>
  <c r="AJ726" i="23"/>
  <c r="AK726" i="23" s="1"/>
  <c r="AX728" i="23"/>
  <c r="AW728" i="23"/>
  <c r="AC729" i="23"/>
  <c r="AB729" i="23"/>
  <c r="CB730" i="23"/>
  <c r="AQ734" i="23"/>
  <c r="AP734" i="23"/>
  <c r="AC738" i="23"/>
  <c r="AB738" i="23"/>
  <c r="AQ740" i="23"/>
  <c r="AP740" i="23"/>
  <c r="AJ751" i="23"/>
  <c r="AI751" i="23"/>
  <c r="AK751" i="23" s="1"/>
  <c r="AQ788" i="23"/>
  <c r="AP788" i="23"/>
  <c r="AJ803" i="23"/>
  <c r="AI803" i="23"/>
  <c r="BK818" i="23"/>
  <c r="BM818" i="23" s="1"/>
  <c r="BN818" i="23" s="1"/>
  <c r="BK816" i="23"/>
  <c r="BM816" i="23" s="1"/>
  <c r="BN816" i="23" s="1"/>
  <c r="BK814" i="23"/>
  <c r="BM814" i="23" s="1"/>
  <c r="BN814" i="23" s="1"/>
  <c r="BK812" i="23"/>
  <c r="BM812" i="23" s="1"/>
  <c r="BN812" i="23" s="1"/>
  <c r="BK810" i="23"/>
  <c r="BM810" i="23" s="1"/>
  <c r="BN810" i="23" s="1"/>
  <c r="BK808" i="23"/>
  <c r="BM808" i="23" s="1"/>
  <c r="BN808" i="23" s="1"/>
  <c r="BK806" i="23"/>
  <c r="BM806" i="23" s="1"/>
  <c r="BN806" i="23" s="1"/>
  <c r="BK804" i="23"/>
  <c r="BM804" i="23" s="1"/>
  <c r="BN804" i="23" s="1"/>
  <c r="BK813" i="23"/>
  <c r="BM813" i="23" s="1"/>
  <c r="BN813" i="23" s="1"/>
  <c r="BK805" i="23"/>
  <c r="BM805" i="23" s="1"/>
  <c r="BN805" i="23" s="1"/>
  <c r="BK811" i="23"/>
  <c r="BM811" i="23" s="1"/>
  <c r="BN811" i="23" s="1"/>
  <c r="BK817" i="23"/>
  <c r="BM817" i="23" s="1"/>
  <c r="BN817" i="23" s="1"/>
  <c r="BK809" i="23"/>
  <c r="BM809" i="23" s="1"/>
  <c r="BN809" i="23" s="1"/>
  <c r="AY714" i="23"/>
  <c r="AR725" i="23"/>
  <c r="AQ726" i="23"/>
  <c r="AP726" i="23"/>
  <c r="AX727" i="23"/>
  <c r="AY727" i="23" s="1"/>
  <c r="AQ730" i="23"/>
  <c r="AP730" i="23"/>
  <c r="AR730" i="23" s="1"/>
  <c r="AJ735" i="23"/>
  <c r="AI735" i="23"/>
  <c r="AX737" i="23"/>
  <c r="AW737" i="23"/>
  <c r="BY739" i="23"/>
  <c r="CA739" i="23" s="1"/>
  <c r="CB739" i="23" s="1"/>
  <c r="BY737" i="23"/>
  <c r="CA737" i="23" s="1"/>
  <c r="CB737" i="23" s="1"/>
  <c r="BY735" i="23"/>
  <c r="CA735" i="23" s="1"/>
  <c r="CB735" i="23" s="1"/>
  <c r="BY733" i="23"/>
  <c r="CA733" i="23" s="1"/>
  <c r="CB733" i="23" s="1"/>
  <c r="AK753" i="23"/>
  <c r="AX781" i="23"/>
  <c r="AW781" i="23"/>
  <c r="AR782" i="23"/>
  <c r="AQ804" i="23"/>
  <c r="AP804" i="23"/>
  <c r="AR804" i="23" s="1"/>
  <c r="BD732" i="23"/>
  <c r="BF732" i="23" s="1"/>
  <c r="BG732" i="23" s="1"/>
  <c r="BD734" i="23"/>
  <c r="BF734" i="23" s="1"/>
  <c r="BG734" i="23" s="1"/>
  <c r="BD736" i="23"/>
  <c r="BF736" i="23" s="1"/>
  <c r="BG736" i="23" s="1"/>
  <c r="BD738" i="23"/>
  <c r="BF738" i="23" s="1"/>
  <c r="BG738" i="23" s="1"/>
  <c r="BD740" i="23"/>
  <c r="BF740" i="23" s="1"/>
  <c r="BG740" i="23" s="1"/>
  <c r="AR753" i="23"/>
  <c r="BN765" i="23"/>
  <c r="BF784" i="23"/>
  <c r="BG784" i="23" s="1"/>
  <c r="BF792" i="23"/>
  <c r="BG792" i="23" s="1"/>
  <c r="AR762" i="23"/>
  <c r="AY765" i="23"/>
  <c r="BR736" i="23"/>
  <c r="BT736" i="23" s="1"/>
  <c r="BU736" i="23" s="1"/>
  <c r="BR738" i="23"/>
  <c r="BT738" i="23" s="1"/>
  <c r="BU738" i="23" s="1"/>
  <c r="BT752" i="23"/>
  <c r="BU752" i="23" s="1"/>
  <c r="BN755" i="23"/>
  <c r="BF760" i="23"/>
  <c r="BG760" i="23" s="1"/>
  <c r="BU760" i="23"/>
  <c r="BN763" i="23"/>
  <c r="AP778" i="23"/>
  <c r="AR778" i="23" s="1"/>
  <c r="AW779" i="23"/>
  <c r="AY779" i="23" s="1"/>
  <c r="AB782" i="23"/>
  <c r="AD782" i="23" s="1"/>
  <c r="BF782" i="23"/>
  <c r="BG782" i="23" s="1"/>
  <c r="AI783" i="23"/>
  <c r="AK783" i="23" s="1"/>
  <c r="AP786" i="23"/>
  <c r="AR786" i="23" s="1"/>
  <c r="AW787" i="23"/>
  <c r="AY787" i="23" s="1"/>
  <c r="AB790" i="23"/>
  <c r="AD790" i="23" s="1"/>
  <c r="BF790" i="23"/>
  <c r="BG790" i="23" s="1"/>
  <c r="AI791" i="23"/>
  <c r="AK791" i="23" s="1"/>
  <c r="AR841" i="23"/>
  <c r="AY755" i="23"/>
  <c r="AD762" i="23"/>
  <c r="AK777" i="23"/>
  <c r="BU790" i="23"/>
  <c r="AR839" i="23"/>
  <c r="BD731" i="23"/>
  <c r="BF731" i="23" s="1"/>
  <c r="BG731" i="23" s="1"/>
  <c r="AI732" i="23"/>
  <c r="AK732" i="23" s="1"/>
  <c r="AW732" i="23"/>
  <c r="AY732" i="23" s="1"/>
  <c r="AB733" i="23"/>
  <c r="AD733" i="23" s="1"/>
  <c r="AP733" i="23"/>
  <c r="AR733" i="23" s="1"/>
  <c r="BD733" i="23"/>
  <c r="BF733" i="23" s="1"/>
  <c r="BG733" i="23" s="1"/>
  <c r="AI734" i="23"/>
  <c r="AK734" i="23" s="1"/>
  <c r="AW734" i="23"/>
  <c r="AY734" i="23" s="1"/>
  <c r="AB735" i="23"/>
  <c r="AD735" i="23" s="1"/>
  <c r="AP735" i="23"/>
  <c r="AR735" i="23" s="1"/>
  <c r="BD735" i="23"/>
  <c r="BF735" i="23" s="1"/>
  <c r="BG735" i="23" s="1"/>
  <c r="AI736" i="23"/>
  <c r="AK736" i="23" s="1"/>
  <c r="AW736" i="23"/>
  <c r="AY736" i="23" s="1"/>
  <c r="AB737" i="23"/>
  <c r="AD737" i="23" s="1"/>
  <c r="AP737" i="23"/>
  <c r="AR737" i="23" s="1"/>
  <c r="BD737" i="23"/>
  <c r="BF737" i="23" s="1"/>
  <c r="BG737" i="23" s="1"/>
  <c r="AI738" i="23"/>
  <c r="AK738" i="23" s="1"/>
  <c r="AW738" i="23"/>
  <c r="AY738" i="23" s="1"/>
  <c r="AB739" i="23"/>
  <c r="AD739" i="23" s="1"/>
  <c r="AP739" i="23"/>
  <c r="AR739" i="23" s="1"/>
  <c r="AI740" i="23"/>
  <c r="AK740" i="23" s="1"/>
  <c r="AW740" i="23"/>
  <c r="AY740" i="23" s="1"/>
  <c r="AB751" i="23"/>
  <c r="AD751" i="23" s="1"/>
  <c r="AP751" i="23"/>
  <c r="AR751" i="23" s="1"/>
  <c r="AI752" i="23"/>
  <c r="AK752" i="23" s="1"/>
  <c r="AW752" i="23"/>
  <c r="AY752" i="23" s="1"/>
  <c r="AB780" i="23"/>
  <c r="AD780" i="23" s="1"/>
  <c r="BF780" i="23"/>
  <c r="BG780" i="23" s="1"/>
  <c r="BU780" i="23"/>
  <c r="AI781" i="23"/>
  <c r="AK781" i="23" s="1"/>
  <c r="AP784" i="23"/>
  <c r="AR784" i="23" s="1"/>
  <c r="AW785" i="23"/>
  <c r="AY785" i="23" s="1"/>
  <c r="AB788" i="23"/>
  <c r="AD788" i="23" s="1"/>
  <c r="BF788" i="23"/>
  <c r="BG788" i="23" s="1"/>
  <c r="AI789" i="23"/>
  <c r="AK789" i="23" s="1"/>
  <c r="AP792" i="23"/>
  <c r="AR792" i="23" s="1"/>
  <c r="AW803" i="23"/>
  <c r="AY803" i="23" s="1"/>
  <c r="AB804" i="23"/>
  <c r="AD804" i="23" s="1"/>
  <c r="BF754" i="23"/>
  <c r="BG754" i="23" s="1"/>
  <c r="BF756" i="23"/>
  <c r="BG756" i="23" s="1"/>
  <c r="BF764" i="23"/>
  <c r="BG764" i="23" s="1"/>
  <c r="AK765" i="23"/>
  <c r="AK807" i="23"/>
  <c r="AY811" i="23"/>
  <c r="BF812" i="23"/>
  <c r="BG812" i="23" s="1"/>
  <c r="BN832" i="23"/>
  <c r="BN834" i="23"/>
  <c r="BN836" i="23"/>
  <c r="BN838" i="23"/>
  <c r="AK867" i="23"/>
  <c r="AD883" i="23"/>
  <c r="BM855" i="23"/>
  <c r="BN855" i="23" s="1"/>
  <c r="L82" i="27"/>
  <c r="N82" i="27" s="1"/>
  <c r="K82" i="27"/>
  <c r="M82" i="27" s="1"/>
  <c r="L90" i="27"/>
  <c r="N90" i="27" s="1"/>
  <c r="K90" i="27"/>
  <c r="M90" i="27" s="1"/>
  <c r="L98" i="27"/>
  <c r="N98" i="27" s="1"/>
  <c r="K98" i="27"/>
  <c r="M98" i="27" s="1"/>
  <c r="L106" i="27"/>
  <c r="N106" i="27" s="1"/>
  <c r="K106" i="27"/>
  <c r="M106" i="27" s="1"/>
  <c r="L114" i="27"/>
  <c r="N114" i="27" s="1"/>
  <c r="K114" i="27"/>
  <c r="M114" i="27" s="1"/>
  <c r="L122" i="27"/>
  <c r="N122" i="27" s="1"/>
  <c r="K122" i="27"/>
  <c r="M122" i="27" s="1"/>
  <c r="L130" i="27"/>
  <c r="N130" i="27" s="1"/>
  <c r="K130" i="27"/>
  <c r="M130" i="27" s="1"/>
  <c r="L138" i="27"/>
  <c r="N138" i="27" s="1"/>
  <c r="K138" i="27"/>
  <c r="M138" i="27" s="1"/>
  <c r="AI754" i="23"/>
  <c r="AK754" i="23" s="1"/>
  <c r="AW754" i="23"/>
  <c r="AY754" i="23" s="1"/>
  <c r="AI756" i="23"/>
  <c r="AK756" i="23" s="1"/>
  <c r="AW756" i="23"/>
  <c r="AY756" i="23" s="1"/>
  <c r="AB757" i="23"/>
  <c r="AD757" i="23" s="1"/>
  <c r="AP757" i="23"/>
  <c r="AR757" i="23" s="1"/>
  <c r="AI758" i="23"/>
  <c r="AK758" i="23" s="1"/>
  <c r="AW758" i="23"/>
  <c r="AY758" i="23" s="1"/>
  <c r="AB759" i="23"/>
  <c r="AD759" i="23" s="1"/>
  <c r="AP759" i="23"/>
  <c r="AR759" i="23" s="1"/>
  <c r="AI760" i="23"/>
  <c r="AK760" i="23" s="1"/>
  <c r="AB763" i="23"/>
  <c r="AD763" i="23" s="1"/>
  <c r="AP763" i="23"/>
  <c r="AR763" i="23" s="1"/>
  <c r="AI764" i="23"/>
  <c r="AK764" i="23" s="1"/>
  <c r="AW764" i="23"/>
  <c r="AY764" i="23" s="1"/>
  <c r="AB765" i="23"/>
  <c r="AD765" i="23" s="1"/>
  <c r="AP765" i="23"/>
  <c r="AR765" i="23" s="1"/>
  <c r="AI766" i="23"/>
  <c r="AK766" i="23" s="1"/>
  <c r="AW766" i="23"/>
  <c r="AY766" i="23" s="1"/>
  <c r="AB777" i="23"/>
  <c r="AD777" i="23" s="1"/>
  <c r="AP777" i="23"/>
  <c r="AR777" i="23" s="1"/>
  <c r="AI778" i="23"/>
  <c r="AK778" i="23" s="1"/>
  <c r="AW778" i="23"/>
  <c r="AY778" i="23" s="1"/>
  <c r="AB779" i="23"/>
  <c r="AD779" i="23" s="1"/>
  <c r="AP779" i="23"/>
  <c r="AR779" i="23" s="1"/>
  <c r="AI780" i="23"/>
  <c r="AK780" i="23" s="1"/>
  <c r="AW780" i="23"/>
  <c r="AY780" i="23" s="1"/>
  <c r="AB781" i="23"/>
  <c r="AD781" i="23" s="1"/>
  <c r="AP781" i="23"/>
  <c r="AR781" i="23" s="1"/>
  <c r="AI782" i="23"/>
  <c r="AK782" i="23" s="1"/>
  <c r="AW782" i="23"/>
  <c r="AY782" i="23" s="1"/>
  <c r="AB783" i="23"/>
  <c r="AD783" i="23" s="1"/>
  <c r="AP783" i="23"/>
  <c r="AR783" i="23" s="1"/>
  <c r="AI784" i="23"/>
  <c r="AK784" i="23" s="1"/>
  <c r="AW784" i="23"/>
  <c r="AY784" i="23" s="1"/>
  <c r="AB785" i="23"/>
  <c r="AD785" i="23" s="1"/>
  <c r="AP785" i="23"/>
  <c r="AR785" i="23" s="1"/>
  <c r="AI786" i="23"/>
  <c r="AK786" i="23" s="1"/>
  <c r="AW786" i="23"/>
  <c r="AY786" i="23" s="1"/>
  <c r="AB787" i="23"/>
  <c r="AD787" i="23" s="1"/>
  <c r="AP787" i="23"/>
  <c r="AR787" i="23" s="1"/>
  <c r="AI788" i="23"/>
  <c r="AK788" i="23" s="1"/>
  <c r="AW788" i="23"/>
  <c r="AY788" i="23" s="1"/>
  <c r="AB789" i="23"/>
  <c r="AD789" i="23" s="1"/>
  <c r="AP789" i="23"/>
  <c r="AR789" i="23" s="1"/>
  <c r="AI790" i="23"/>
  <c r="AK790" i="23" s="1"/>
  <c r="AW790" i="23"/>
  <c r="AY790" i="23" s="1"/>
  <c r="AB791" i="23"/>
  <c r="AD791" i="23" s="1"/>
  <c r="AP791" i="23"/>
  <c r="AR791" i="23" s="1"/>
  <c r="AI792" i="23"/>
  <c r="AK792" i="23" s="1"/>
  <c r="AW792" i="23"/>
  <c r="AY792" i="23" s="1"/>
  <c r="AB803" i="23"/>
  <c r="AD803" i="23" s="1"/>
  <c r="AP803" i="23"/>
  <c r="AR803" i="23" s="1"/>
  <c r="AI804" i="23"/>
  <c r="AK804" i="23" s="1"/>
  <c r="AW804" i="23"/>
  <c r="AY804" i="23" s="1"/>
  <c r="AB805" i="23"/>
  <c r="AD805" i="23" s="1"/>
  <c r="AP805" i="23"/>
  <c r="AR805" i="23" s="1"/>
  <c r="BD805" i="23"/>
  <c r="BF805" i="23" s="1"/>
  <c r="BG805" i="23" s="1"/>
  <c r="AI806" i="23"/>
  <c r="AK806" i="23" s="1"/>
  <c r="AW806" i="23"/>
  <c r="AY806" i="23" s="1"/>
  <c r="AB807" i="23"/>
  <c r="AD807" i="23" s="1"/>
  <c r="AP807" i="23"/>
  <c r="AR807" i="23" s="1"/>
  <c r="BD807" i="23"/>
  <c r="BF807" i="23" s="1"/>
  <c r="BG807" i="23" s="1"/>
  <c r="AI808" i="23"/>
  <c r="AK808" i="23" s="1"/>
  <c r="AW808" i="23"/>
  <c r="AY808" i="23" s="1"/>
  <c r="AB809" i="23"/>
  <c r="AD809" i="23" s="1"/>
  <c r="AP809" i="23"/>
  <c r="AR809" i="23" s="1"/>
  <c r="BD809" i="23"/>
  <c r="BF809" i="23" s="1"/>
  <c r="BG809" i="23" s="1"/>
  <c r="AI810" i="23"/>
  <c r="AK810" i="23" s="1"/>
  <c r="AW810" i="23"/>
  <c r="AY810" i="23" s="1"/>
  <c r="AB811" i="23"/>
  <c r="AD811" i="23" s="1"/>
  <c r="AP811" i="23"/>
  <c r="AR811" i="23" s="1"/>
  <c r="BD811" i="23"/>
  <c r="BF811" i="23" s="1"/>
  <c r="BG811" i="23" s="1"/>
  <c r="AI812" i="23"/>
  <c r="AK812" i="23" s="1"/>
  <c r="AW812" i="23"/>
  <c r="AY812" i="23" s="1"/>
  <c r="AB813" i="23"/>
  <c r="AD813" i="23" s="1"/>
  <c r="AP813" i="23"/>
  <c r="AR813" i="23" s="1"/>
  <c r="BD813" i="23"/>
  <c r="BF813" i="23" s="1"/>
  <c r="BG813" i="23" s="1"/>
  <c r="AI814" i="23"/>
  <c r="AK814" i="23" s="1"/>
  <c r="AW814" i="23"/>
  <c r="AY814" i="23" s="1"/>
  <c r="AB815" i="23"/>
  <c r="AD815" i="23" s="1"/>
  <c r="AP815" i="23"/>
  <c r="AR815" i="23" s="1"/>
  <c r="BD815" i="23"/>
  <c r="BF815" i="23" s="1"/>
  <c r="BG815" i="23" s="1"/>
  <c r="AI816" i="23"/>
  <c r="AK816" i="23" s="1"/>
  <c r="AW816" i="23"/>
  <c r="AY816" i="23" s="1"/>
  <c r="AB817" i="23"/>
  <c r="AD817" i="23" s="1"/>
  <c r="AP817" i="23"/>
  <c r="AR817" i="23" s="1"/>
  <c r="AI818" i="23"/>
  <c r="AK818" i="23" s="1"/>
  <c r="AW818" i="23"/>
  <c r="AY818" i="23" s="1"/>
  <c r="AY832" i="23"/>
  <c r="AD835" i="23"/>
  <c r="AY836" i="23"/>
  <c r="AY838" i="23"/>
  <c r="AD839" i="23"/>
  <c r="AD840" i="23"/>
  <c r="AK858" i="23"/>
  <c r="AR890" i="23"/>
  <c r="AP829" i="23"/>
  <c r="AR829" i="23" s="1"/>
  <c r="AW830" i="23"/>
  <c r="AY830" i="23" s="1"/>
  <c r="CB830" i="23"/>
  <c r="AP831" i="23"/>
  <c r="AR831" i="23" s="1"/>
  <c r="BF832" i="23"/>
  <c r="BG832" i="23" s="1"/>
  <c r="BU832" i="23"/>
  <c r="BF834" i="23"/>
  <c r="BG834" i="23" s="1"/>
  <c r="AK835" i="23"/>
  <c r="BF836" i="23"/>
  <c r="BG836" i="23" s="1"/>
  <c r="BU836" i="23"/>
  <c r="AK837" i="23"/>
  <c r="BU838" i="23"/>
  <c r="BF840" i="23"/>
  <c r="BG840" i="23" s="1"/>
  <c r="BU840" i="23"/>
  <c r="AY843" i="23"/>
  <c r="AR858" i="23"/>
  <c r="AK866" i="23"/>
  <c r="AD844" i="23"/>
  <c r="AY864" i="23"/>
  <c r="AD884" i="23"/>
  <c r="AK842" i="23"/>
  <c r="BM862" i="23"/>
  <c r="BN862" i="23" s="1"/>
  <c r="BY881" i="23"/>
  <c r="CA881" i="23" s="1"/>
  <c r="CB881" i="23" s="1"/>
  <c r="BM886" i="23"/>
  <c r="BN886" i="23" s="1"/>
  <c r="BM888" i="23"/>
  <c r="BN888" i="23" s="1"/>
  <c r="BR843" i="23"/>
  <c r="BT843" i="23" s="1"/>
  <c r="BU843" i="23" s="1"/>
  <c r="BR841" i="23"/>
  <c r="BT841" i="23" s="1"/>
  <c r="BU841" i="23" s="1"/>
  <c r="BM865" i="23"/>
  <c r="BN865" i="23" s="1"/>
  <c r="BM881" i="23"/>
  <c r="BN881" i="23" s="1"/>
  <c r="BM893" i="23"/>
  <c r="BN893" i="23" s="1"/>
  <c r="AB912" i="23"/>
  <c r="AC912" i="23"/>
  <c r="AC914" i="23"/>
  <c r="AD914" i="23" s="1"/>
  <c r="BM863" i="23"/>
  <c r="BN863" i="23" s="1"/>
  <c r="BM887" i="23"/>
  <c r="BN887" i="23" s="1"/>
  <c r="BG855" i="23"/>
  <c r="BY870" i="23"/>
  <c r="CA870" i="23" s="1"/>
  <c r="CB870" i="23" s="1"/>
  <c r="BY868" i="23"/>
  <c r="CA868" i="23" s="1"/>
  <c r="CB868" i="23" s="1"/>
  <c r="BY866" i="23"/>
  <c r="CA866" i="23" s="1"/>
  <c r="CB866" i="23" s="1"/>
  <c r="BY864" i="23"/>
  <c r="CA864" i="23" s="1"/>
  <c r="CB864" i="23" s="1"/>
  <c r="BY862" i="23"/>
  <c r="CA862" i="23" s="1"/>
  <c r="CB862" i="23" s="1"/>
  <c r="BY860" i="23"/>
  <c r="CA860" i="23" s="1"/>
  <c r="CB860" i="23" s="1"/>
  <c r="BY858" i="23"/>
  <c r="CA858" i="23" s="1"/>
  <c r="CB858" i="23" s="1"/>
  <c r="BY856" i="23"/>
  <c r="CA856" i="23" s="1"/>
  <c r="CB856" i="23" s="1"/>
  <c r="BY869" i="23"/>
  <c r="CA869" i="23" s="1"/>
  <c r="CB869" i="23" s="1"/>
  <c r="BY867" i="23"/>
  <c r="CA867" i="23" s="1"/>
  <c r="CB867" i="23" s="1"/>
  <c r="BY865" i="23"/>
  <c r="CA865" i="23" s="1"/>
  <c r="CB865" i="23" s="1"/>
  <c r="BY863" i="23"/>
  <c r="CA863" i="23" s="1"/>
  <c r="CB863" i="23" s="1"/>
  <c r="BY861" i="23"/>
  <c r="CA861" i="23" s="1"/>
  <c r="CB861" i="23" s="1"/>
  <c r="BY859" i="23"/>
  <c r="CA859" i="23" s="1"/>
  <c r="CB859" i="23" s="1"/>
  <c r="AP914" i="23"/>
  <c r="AQ914" i="23"/>
  <c r="BM843" i="23"/>
  <c r="BN843" i="23" s="1"/>
  <c r="AK844" i="23"/>
  <c r="AQ855" i="23"/>
  <c r="AR855" i="23" s="1"/>
  <c r="AQ857" i="23"/>
  <c r="AR857" i="23" s="1"/>
  <c r="AX858" i="23"/>
  <c r="AY858" i="23" s="1"/>
  <c r="BM861" i="23"/>
  <c r="BN861" i="23" s="1"/>
  <c r="BM869" i="23"/>
  <c r="BN869" i="23" s="1"/>
  <c r="BM885" i="23"/>
  <c r="BN885" i="23" s="1"/>
  <c r="BM889" i="23"/>
  <c r="BN889" i="23" s="1"/>
  <c r="BR890" i="23"/>
  <c r="BT890" i="23" s="1"/>
  <c r="BU890" i="23" s="1"/>
  <c r="AY914" i="23"/>
  <c r="AJ917" i="23"/>
  <c r="AK917" i="23" s="1"/>
  <c r="BM864" i="23"/>
  <c r="BN864" i="23" s="1"/>
  <c r="BM894" i="23"/>
  <c r="BN894" i="23" s="1"/>
  <c r="BM896" i="23"/>
  <c r="BN896" i="23" s="1"/>
  <c r="BM908" i="23"/>
  <c r="BN908" i="23" s="1"/>
  <c r="AR936" i="23"/>
  <c r="BR921" i="23"/>
  <c r="BT921" i="23" s="1"/>
  <c r="BU921" i="23" s="1"/>
  <c r="BR919" i="23"/>
  <c r="BT919" i="23" s="1"/>
  <c r="BU919" i="23" s="1"/>
  <c r="BR917" i="23"/>
  <c r="BT917" i="23" s="1"/>
  <c r="BU917" i="23" s="1"/>
  <c r="BR915" i="23"/>
  <c r="BT915" i="23" s="1"/>
  <c r="BU915" i="23" s="1"/>
  <c r="BR913" i="23"/>
  <c r="BT913" i="23" s="1"/>
  <c r="BU913" i="23" s="1"/>
  <c r="BR911" i="23"/>
  <c r="BT911" i="23" s="1"/>
  <c r="BU911" i="23" s="1"/>
  <c r="L81" i="27"/>
  <c r="N81" i="27" s="1"/>
  <c r="K81" i="27"/>
  <c r="M81" i="27" s="1"/>
  <c r="L89" i="27"/>
  <c r="N89" i="27" s="1"/>
  <c r="K89" i="27"/>
  <c r="M89" i="27" s="1"/>
  <c r="L97" i="27"/>
  <c r="N97" i="27" s="1"/>
  <c r="K97" i="27"/>
  <c r="M97" i="27" s="1"/>
  <c r="L105" i="27"/>
  <c r="N105" i="27" s="1"/>
  <c r="K105" i="27"/>
  <c r="M105" i="27" s="1"/>
  <c r="L113" i="27"/>
  <c r="N113" i="27" s="1"/>
  <c r="K113" i="27"/>
  <c r="M113" i="27" s="1"/>
  <c r="L121" i="27"/>
  <c r="N121" i="27" s="1"/>
  <c r="K121" i="27"/>
  <c r="M121" i="27" s="1"/>
  <c r="L129" i="27"/>
  <c r="N129" i="27" s="1"/>
  <c r="K129" i="27"/>
  <c r="M129" i="27" s="1"/>
  <c r="L137" i="27"/>
  <c r="N137" i="27" s="1"/>
  <c r="K137" i="27"/>
  <c r="M137" i="27" s="1"/>
  <c r="AJ915" i="23"/>
  <c r="AK915" i="23" s="1"/>
  <c r="BR916" i="23"/>
  <c r="BT916" i="23" s="1"/>
  <c r="BU916" i="23" s="1"/>
  <c r="AD917" i="23"/>
  <c r="AX917" i="23"/>
  <c r="AY917" i="23" s="1"/>
  <c r="AY918" i="23"/>
  <c r="AR919" i="23"/>
  <c r="AK937" i="23"/>
  <c r="BG910" i="23"/>
  <c r="BM913" i="23"/>
  <c r="BN913" i="23" s="1"/>
  <c r="CB919" i="23"/>
  <c r="BM934" i="23"/>
  <c r="BN934" i="23" s="1"/>
  <c r="N44" i="26"/>
  <c r="M8" i="27"/>
  <c r="BM915" i="23"/>
  <c r="BN915" i="23" s="1"/>
  <c r="BR920" i="23"/>
  <c r="BT920" i="23" s="1"/>
  <c r="BU920" i="23" s="1"/>
  <c r="AC910" i="23"/>
  <c r="AD910" i="23" s="1"/>
  <c r="AQ912" i="23"/>
  <c r="AR912" i="23" s="1"/>
  <c r="AJ913" i="23"/>
  <c r="AK913" i="23" s="1"/>
  <c r="BR914" i="23"/>
  <c r="BT914" i="23" s="1"/>
  <c r="BU914" i="23" s="1"/>
  <c r="AD915" i="23"/>
  <c r="AX915" i="23"/>
  <c r="AY915" i="23" s="1"/>
  <c r="AR917" i="23"/>
  <c r="AK920" i="23"/>
  <c r="AY937" i="23"/>
  <c r="BM911" i="23"/>
  <c r="BN911" i="23" s="1"/>
  <c r="BR922" i="23"/>
  <c r="BT922" i="23" s="1"/>
  <c r="BU922" i="23" s="1"/>
  <c r="BY921" i="23"/>
  <c r="CA921" i="23" s="1"/>
  <c r="CB921" i="23" s="1"/>
  <c r="L43" i="26"/>
  <c r="N43" i="26" s="1"/>
  <c r="L51" i="26"/>
  <c r="N51" i="26" s="1"/>
  <c r="M30" i="27"/>
  <c r="M39" i="27"/>
  <c r="M47" i="27"/>
  <c r="L65" i="27"/>
  <c r="N65" i="27" s="1"/>
  <c r="K65" i="27"/>
  <c r="M65" i="27" s="1"/>
  <c r="L69" i="27"/>
  <c r="N69" i="27" s="1"/>
  <c r="K69" i="27"/>
  <c r="M69" i="27" s="1"/>
  <c r="L85" i="27"/>
  <c r="N85" i="27" s="1"/>
  <c r="K85" i="27"/>
  <c r="M85" i="27" s="1"/>
  <c r="L93" i="27"/>
  <c r="N93" i="27" s="1"/>
  <c r="K93" i="27"/>
  <c r="M93" i="27" s="1"/>
  <c r="L101" i="27"/>
  <c r="N101" i="27" s="1"/>
  <c r="K101" i="27"/>
  <c r="M101" i="27" s="1"/>
  <c r="L109" i="27"/>
  <c r="N109" i="27" s="1"/>
  <c r="K109" i="27"/>
  <c r="M109" i="27" s="1"/>
  <c r="L117" i="27"/>
  <c r="N117" i="27" s="1"/>
  <c r="K117" i="27"/>
  <c r="M117" i="27" s="1"/>
  <c r="L5" i="26"/>
  <c r="L7" i="26"/>
  <c r="N7" i="26" s="1"/>
  <c r="L11" i="26"/>
  <c r="N11" i="26" s="1"/>
  <c r="L12" i="26"/>
  <c r="N12" i="26" s="1"/>
  <c r="L13" i="26"/>
  <c r="N13" i="26" s="1"/>
  <c r="L14" i="26"/>
  <c r="L15" i="26"/>
  <c r="N15" i="26" s="1"/>
  <c r="L16" i="26"/>
  <c r="N16" i="26" s="1"/>
  <c r="L19" i="26"/>
  <c r="L20" i="26"/>
  <c r="N20" i="26" s="1"/>
  <c r="L21" i="26"/>
  <c r="N21" i="26" s="1"/>
  <c r="L22" i="26"/>
  <c r="N22" i="26" s="1"/>
  <c r="L23" i="26"/>
  <c r="L24" i="26"/>
  <c r="L25" i="26"/>
  <c r="M10" i="27"/>
  <c r="L47" i="26"/>
  <c r="N47" i="26" s="1"/>
  <c r="M9" i="27"/>
  <c r="M34" i="27"/>
  <c r="L62" i="27"/>
  <c r="N62" i="27" s="1"/>
  <c r="K62" i="27"/>
  <c r="M62" i="27" s="1"/>
  <c r="M42" i="27"/>
  <c r="N64" i="27"/>
  <c r="L68" i="27"/>
  <c r="N68" i="27" s="1"/>
  <c r="K68" i="27"/>
  <c r="M68" i="27" s="1"/>
  <c r="L84" i="27"/>
  <c r="N84" i="27" s="1"/>
  <c r="K84" i="27"/>
  <c r="M84" i="27" s="1"/>
  <c r="L92" i="27"/>
  <c r="N92" i="27" s="1"/>
  <c r="K92" i="27"/>
  <c r="M92" i="27" s="1"/>
  <c r="L100" i="27"/>
  <c r="N100" i="27" s="1"/>
  <c r="K100" i="27"/>
  <c r="M100" i="27" s="1"/>
  <c r="L108" i="27"/>
  <c r="N108" i="27" s="1"/>
  <c r="K108" i="27"/>
  <c r="M108" i="27" s="1"/>
  <c r="L116" i="27"/>
  <c r="N116" i="27" s="1"/>
  <c r="K116" i="27"/>
  <c r="M116" i="27" s="1"/>
  <c r="L124" i="27"/>
  <c r="N124" i="27" s="1"/>
  <c r="K124" i="27"/>
  <c r="M124" i="27" s="1"/>
  <c r="L132" i="27"/>
  <c r="N132" i="27" s="1"/>
  <c r="K132" i="27"/>
  <c r="M132" i="27" s="1"/>
  <c r="L140" i="27"/>
  <c r="N140" i="27" s="1"/>
  <c r="K140" i="27"/>
  <c r="M140" i="27" s="1"/>
  <c r="M63" i="27"/>
  <c r="L79" i="27"/>
  <c r="N79" i="27" s="1"/>
  <c r="K79" i="27"/>
  <c r="M79" i="27" s="1"/>
  <c r="L87" i="27"/>
  <c r="N87" i="27" s="1"/>
  <c r="K87" i="27"/>
  <c r="M87" i="27" s="1"/>
  <c r="L95" i="27"/>
  <c r="N95" i="27" s="1"/>
  <c r="K95" i="27"/>
  <c r="M95" i="27" s="1"/>
  <c r="L103" i="27"/>
  <c r="N103" i="27" s="1"/>
  <c r="K103" i="27"/>
  <c r="M103" i="27" s="1"/>
  <c r="L111" i="27"/>
  <c r="N111" i="27" s="1"/>
  <c r="K111" i="27"/>
  <c r="M111" i="27" s="1"/>
  <c r="L119" i="27"/>
  <c r="N119" i="27" s="1"/>
  <c r="K119" i="27"/>
  <c r="M119" i="27" s="1"/>
  <c r="L127" i="27"/>
  <c r="N127" i="27" s="1"/>
  <c r="K127" i="27"/>
  <c r="M127" i="27" s="1"/>
  <c r="L135" i="27"/>
  <c r="N135" i="27" s="1"/>
  <c r="K135" i="27"/>
  <c r="M135" i="27" s="1"/>
  <c r="L143" i="27"/>
  <c r="N143" i="27" s="1"/>
  <c r="K143" i="27"/>
  <c r="M143" i="27" s="1"/>
  <c r="L125" i="27"/>
  <c r="N125" i="27" s="1"/>
  <c r="K125" i="27"/>
  <c r="M125" i="27" s="1"/>
  <c r="L133" i="27"/>
  <c r="N133" i="27" s="1"/>
  <c r="K133" i="27"/>
  <c r="M133" i="27" s="1"/>
  <c r="L141" i="27"/>
  <c r="N141" i="27" s="1"/>
  <c r="K141" i="27"/>
  <c r="M141" i="27" s="1"/>
  <c r="L80" i="27"/>
  <c r="N80" i="27" s="1"/>
  <c r="K80" i="27"/>
  <c r="M80" i="27" s="1"/>
  <c r="L88" i="27"/>
  <c r="N88" i="27" s="1"/>
  <c r="K88" i="27"/>
  <c r="M88" i="27" s="1"/>
  <c r="L96" i="27"/>
  <c r="N96" i="27" s="1"/>
  <c r="K96" i="27"/>
  <c r="M96" i="27" s="1"/>
  <c r="L104" i="27"/>
  <c r="N104" i="27" s="1"/>
  <c r="K104" i="27"/>
  <c r="M104" i="27" s="1"/>
  <c r="L112" i="27"/>
  <c r="N112" i="27" s="1"/>
  <c r="K112" i="27"/>
  <c r="M112" i="27" s="1"/>
  <c r="L120" i="27"/>
  <c r="N120" i="27" s="1"/>
  <c r="K120" i="27"/>
  <c r="M120" i="27" s="1"/>
  <c r="L128" i="27"/>
  <c r="N128" i="27" s="1"/>
  <c r="K128" i="27"/>
  <c r="M128" i="27" s="1"/>
  <c r="L136" i="27"/>
  <c r="N136" i="27" s="1"/>
  <c r="K136" i="27"/>
  <c r="M136" i="27" s="1"/>
  <c r="L144" i="27"/>
  <c r="N144" i="27" s="1"/>
  <c r="K144" i="27"/>
  <c r="M144" i="27" s="1"/>
  <c r="M61" i="27"/>
  <c r="L83" i="27"/>
  <c r="N83" i="27" s="1"/>
  <c r="K83" i="27"/>
  <c r="M83" i="27" s="1"/>
  <c r="L91" i="27"/>
  <c r="N91" i="27" s="1"/>
  <c r="K91" i="27"/>
  <c r="M91" i="27" s="1"/>
  <c r="L99" i="27"/>
  <c r="N99" i="27" s="1"/>
  <c r="K99" i="27"/>
  <c r="M99" i="27" s="1"/>
  <c r="L107" i="27"/>
  <c r="N107" i="27" s="1"/>
  <c r="K107" i="27"/>
  <c r="M107" i="27" s="1"/>
  <c r="L115" i="27"/>
  <c r="N115" i="27" s="1"/>
  <c r="K115" i="27"/>
  <c r="M115" i="27" s="1"/>
  <c r="L123" i="27"/>
  <c r="N123" i="27" s="1"/>
  <c r="K123" i="27"/>
  <c r="M123" i="27" s="1"/>
  <c r="L131" i="27"/>
  <c r="N131" i="27" s="1"/>
  <c r="K131" i="27"/>
  <c r="M131" i="27" s="1"/>
  <c r="L139" i="27"/>
  <c r="N139" i="27" s="1"/>
  <c r="K139" i="27"/>
  <c r="M139" i="27" s="1"/>
  <c r="K70" i="27"/>
  <c r="M70" i="27" s="1"/>
  <c r="N72" i="27"/>
  <c r="N74" i="27"/>
  <c r="N76" i="27"/>
  <c r="N78" i="27"/>
  <c r="L86" i="27"/>
  <c r="N86" i="27" s="1"/>
  <c r="K86" i="27"/>
  <c r="M86" i="27" s="1"/>
  <c r="L94" i="27"/>
  <c r="N94" i="27" s="1"/>
  <c r="K94" i="27"/>
  <c r="M94" i="27" s="1"/>
  <c r="L102" i="27"/>
  <c r="N102" i="27" s="1"/>
  <c r="K102" i="27"/>
  <c r="M102" i="27" s="1"/>
  <c r="L110" i="27"/>
  <c r="N110" i="27" s="1"/>
  <c r="K110" i="27"/>
  <c r="M110" i="27" s="1"/>
  <c r="L118" i="27"/>
  <c r="N118" i="27" s="1"/>
  <c r="K118" i="27"/>
  <c r="M118" i="27" s="1"/>
  <c r="L126" i="27"/>
  <c r="N126" i="27" s="1"/>
  <c r="K126" i="27"/>
  <c r="M126" i="27" s="1"/>
  <c r="L134" i="27"/>
  <c r="N134" i="27" s="1"/>
  <c r="K134" i="27"/>
  <c r="M134" i="27" s="1"/>
  <c r="L142" i="27"/>
  <c r="N142" i="27" s="1"/>
  <c r="K142" i="27"/>
  <c r="M142" i="27" s="1"/>
  <c r="AK914" i="23" l="1"/>
  <c r="AR335" i="23"/>
  <c r="AK376" i="23"/>
  <c r="AR185" i="23"/>
  <c r="AD581" i="23"/>
  <c r="AK234" i="23"/>
  <c r="AK201" i="23"/>
  <c r="N19" i="26"/>
  <c r="AD282" i="23"/>
  <c r="AK257" i="23"/>
  <c r="AY251" i="23"/>
  <c r="AR266" i="23"/>
  <c r="AK919" i="23"/>
  <c r="AY529" i="23"/>
  <c r="AD318" i="23"/>
  <c r="AK338" i="23"/>
  <c r="N35" i="26"/>
  <c r="AD659" i="23"/>
  <c r="AD528" i="23"/>
  <c r="AK176" i="23"/>
  <c r="AR421" i="23"/>
  <c r="AK891" i="23"/>
  <c r="AR658" i="23"/>
  <c r="AR556" i="23"/>
  <c r="AY472" i="23"/>
  <c r="AY870" i="23"/>
  <c r="AR349" i="23"/>
  <c r="AY312" i="23"/>
  <c r="AY154" i="23"/>
  <c r="AK577" i="23"/>
  <c r="AK755" i="23"/>
  <c r="AR499" i="23"/>
  <c r="AD792" i="23"/>
  <c r="AR731" i="23"/>
  <c r="AK728" i="23"/>
  <c r="AY255" i="23"/>
  <c r="AK251" i="23"/>
  <c r="AK291" i="23"/>
  <c r="AK659" i="23"/>
  <c r="AR576" i="23"/>
  <c r="N17" i="26"/>
  <c r="AK910" i="23"/>
  <c r="AD421" i="23"/>
  <c r="AY443" i="23"/>
  <c r="AY366" i="23"/>
  <c r="AY453" i="23"/>
  <c r="AY789" i="23"/>
  <c r="AR240" i="23"/>
  <c r="AY317" i="23"/>
  <c r="AK883" i="23"/>
  <c r="AK635" i="23"/>
  <c r="AD526" i="23"/>
  <c r="N6" i="26"/>
  <c r="AY886" i="23"/>
  <c r="AR806" i="23"/>
  <c r="AK479" i="23"/>
  <c r="AK444" i="23"/>
  <c r="AY659" i="23"/>
  <c r="AD266" i="23"/>
  <c r="N30" i="26"/>
  <c r="N49" i="26"/>
  <c r="AY894" i="23"/>
  <c r="AD606" i="23"/>
  <c r="AR709" i="23"/>
  <c r="AK557" i="23"/>
  <c r="AK499" i="23"/>
  <c r="AR336" i="23"/>
  <c r="AR313" i="23"/>
  <c r="AR87" i="23"/>
  <c r="AR187" i="23"/>
  <c r="AK651" i="23"/>
  <c r="AD895" i="23"/>
  <c r="AK579" i="23"/>
  <c r="AY341" i="23"/>
  <c r="AD573" i="23"/>
  <c r="AY650" i="23"/>
  <c r="AK498" i="23"/>
  <c r="AY201" i="23"/>
  <c r="AY739" i="23"/>
  <c r="AD730" i="23"/>
  <c r="AD346" i="23"/>
  <c r="AR756" i="23"/>
  <c r="AK704" i="23"/>
  <c r="AY624" i="23"/>
  <c r="AD766" i="23"/>
  <c r="AD440" i="23"/>
  <c r="N52" i="26"/>
  <c r="AD578" i="23"/>
  <c r="AK527" i="23"/>
  <c r="AK238" i="23"/>
  <c r="AD310" i="23"/>
  <c r="AY817" i="23"/>
  <c r="AK425" i="23"/>
  <c r="AR200" i="23"/>
  <c r="AR705" i="23"/>
  <c r="AK478" i="23"/>
  <c r="AD366" i="23"/>
  <c r="AY869" i="23"/>
  <c r="AR362" i="23"/>
  <c r="AR154" i="23"/>
  <c r="AY572" i="23"/>
  <c r="AK574" i="23"/>
  <c r="AY71" i="23"/>
  <c r="AK467" i="23"/>
  <c r="AK605" i="23"/>
  <c r="AR867" i="23"/>
  <c r="AD554" i="23"/>
  <c r="AD420" i="23"/>
  <c r="AK294" i="23"/>
  <c r="AR922" i="23"/>
  <c r="AK864" i="23"/>
  <c r="AR887" i="23"/>
  <c r="AR522" i="23"/>
  <c r="AR447" i="23"/>
  <c r="AR401" i="23"/>
  <c r="AY174" i="23"/>
  <c r="AR206" i="23"/>
  <c r="AK233" i="23"/>
  <c r="AD869" i="23"/>
  <c r="AD532" i="23"/>
  <c r="AD894" i="23"/>
  <c r="AY883" i="23"/>
  <c r="AY556" i="23"/>
  <c r="N25" i="26"/>
  <c r="AR788" i="23"/>
  <c r="AR734" i="23"/>
  <c r="AD732" i="23"/>
  <c r="AD740" i="23"/>
  <c r="AY729" i="23"/>
  <c r="AD650" i="23"/>
  <c r="AR934" i="23"/>
  <c r="AR808" i="23"/>
  <c r="AK809" i="23"/>
  <c r="AY833" i="23"/>
  <c r="AD679" i="23"/>
  <c r="AK525" i="23"/>
  <c r="AD349" i="23"/>
  <c r="AY362" i="23"/>
  <c r="AK311" i="23"/>
  <c r="AD426" i="23"/>
  <c r="AY309" i="23"/>
  <c r="AD402" i="23"/>
  <c r="AR315" i="23"/>
  <c r="AD446" i="23"/>
  <c r="AD829" i="23"/>
  <c r="AK662" i="23"/>
  <c r="AY599" i="23"/>
  <c r="AK453" i="23"/>
  <c r="AY415" i="23"/>
  <c r="AY857" i="23"/>
  <c r="AR501" i="23"/>
  <c r="AY402" i="23"/>
  <c r="AD580" i="23"/>
  <c r="AY400" i="23"/>
  <c r="AD886" i="23"/>
  <c r="AR870" i="23"/>
  <c r="AD522" i="23"/>
  <c r="N48" i="26"/>
  <c r="AY502" i="23"/>
  <c r="AK570" i="23"/>
  <c r="AR441" i="23"/>
  <c r="O47" i="27"/>
  <c r="N23" i="26"/>
  <c r="N14" i="26"/>
  <c r="AY259" i="23"/>
  <c r="AK347" i="23"/>
  <c r="AR862" i="23"/>
  <c r="AD866" i="23"/>
  <c r="AY829" i="23"/>
  <c r="AK608" i="23"/>
  <c r="AD686" i="23"/>
  <c r="AD553" i="23"/>
  <c r="AD558" i="23"/>
  <c r="AR503" i="23"/>
  <c r="AD418" i="23"/>
  <c r="AK340" i="23"/>
  <c r="AY314" i="23"/>
  <c r="AD129" i="23"/>
  <c r="AD394" i="23"/>
  <c r="AD933" i="23"/>
  <c r="AY892" i="23"/>
  <c r="AK661" i="23"/>
  <c r="AD648" i="23"/>
  <c r="AD556" i="23"/>
  <c r="AD524" i="23"/>
  <c r="AK348" i="23"/>
  <c r="AD935" i="23"/>
  <c r="AK390" i="23"/>
  <c r="AY180" i="23"/>
  <c r="N24" i="26"/>
  <c r="AK687" i="23"/>
  <c r="AD502" i="23"/>
  <c r="AY253" i="23"/>
  <c r="AD286" i="23"/>
  <c r="AK339" i="23"/>
  <c r="AY285" i="23"/>
  <c r="AK253" i="23"/>
  <c r="AR340" i="23"/>
  <c r="AR286" i="23"/>
  <c r="AY265" i="23"/>
  <c r="AR256" i="23"/>
  <c r="AK628" i="23"/>
  <c r="AY678" i="23"/>
  <c r="AR452" i="23"/>
  <c r="AD308" i="23"/>
  <c r="AR427" i="23"/>
  <c r="AR345" i="23"/>
  <c r="AY150" i="23"/>
  <c r="AY648" i="23"/>
  <c r="AY338" i="23"/>
  <c r="AK862" i="23"/>
  <c r="AD416" i="23"/>
  <c r="AR387" i="23"/>
  <c r="AD912" i="23"/>
  <c r="AD860" i="23"/>
  <c r="AY882" i="23"/>
  <c r="AK909" i="23"/>
  <c r="AD761" i="23"/>
  <c r="AY855" i="23"/>
  <c r="AR520" i="23"/>
  <c r="AY552" i="23"/>
  <c r="AK569" i="23"/>
  <c r="AY546" i="23"/>
  <c r="AD439" i="23"/>
  <c r="AY225" i="23"/>
  <c r="AD891" i="23"/>
  <c r="AR911" i="23"/>
  <c r="AY861" i="23"/>
  <c r="AY726" i="23"/>
  <c r="AD729" i="23"/>
  <c r="AR374" i="23"/>
  <c r="AY279" i="23"/>
  <c r="AK283" i="23"/>
  <c r="AD881" i="23"/>
  <c r="AY862" i="23"/>
  <c r="AK907" i="23"/>
  <c r="AD865" i="23"/>
  <c r="AY658" i="23"/>
  <c r="AY519" i="23"/>
  <c r="AD505" i="23"/>
  <c r="AR584" i="23"/>
  <c r="AY525" i="23"/>
  <c r="AD584" i="23"/>
  <c r="AY421" i="23"/>
  <c r="AD451" i="23"/>
  <c r="AD414" i="23"/>
  <c r="AD309" i="23"/>
  <c r="AR391" i="23"/>
  <c r="AK203" i="23"/>
  <c r="AD179" i="23"/>
  <c r="AY859" i="23"/>
  <c r="AK213" i="23"/>
  <c r="AR727" i="23"/>
  <c r="AD734" i="23"/>
  <c r="AR738" i="23"/>
  <c r="AK682" i="23"/>
  <c r="AY649" i="23"/>
  <c r="AR609" i="23"/>
  <c r="AD656" i="23"/>
  <c r="AR683" i="23"/>
  <c r="AR502" i="23"/>
  <c r="AR292" i="23"/>
  <c r="AR284" i="23"/>
  <c r="AK263" i="23"/>
  <c r="AY239" i="23"/>
  <c r="AR316" i="23"/>
  <c r="N42" i="26"/>
  <c r="AR864" i="23"/>
  <c r="AD834" i="23"/>
  <c r="AD662" i="23"/>
  <c r="AD814" i="23"/>
  <c r="AR636" i="23"/>
  <c r="AD625" i="23"/>
  <c r="AK583" i="23"/>
  <c r="AD607" i="23"/>
  <c r="AY417" i="23"/>
  <c r="AR526" i="23"/>
  <c r="AY308" i="23"/>
  <c r="AR73" i="23"/>
  <c r="AR228" i="23"/>
  <c r="AK315" i="23"/>
  <c r="AD75" i="23"/>
  <c r="AK418" i="23"/>
  <c r="N5" i="26"/>
  <c r="AY737" i="23"/>
  <c r="AR726" i="23"/>
  <c r="AY728" i="23"/>
  <c r="AD752" i="23"/>
  <c r="AR732" i="23"/>
  <c r="AR685" i="23"/>
  <c r="AK700" i="23"/>
  <c r="AK501" i="23"/>
  <c r="AD293" i="23"/>
  <c r="AD288" i="23"/>
  <c r="AK265" i="23"/>
  <c r="AY263" i="23"/>
  <c r="AK289" i="23"/>
  <c r="AK281" i="23"/>
  <c r="AD172" i="23"/>
  <c r="AY281" i="23"/>
  <c r="N39" i="26"/>
  <c r="N36" i="26"/>
  <c r="AR868" i="23"/>
  <c r="AR861" i="23"/>
  <c r="AK887" i="23"/>
  <c r="AR865" i="23"/>
  <c r="AD870" i="23"/>
  <c r="AY760" i="23"/>
  <c r="AD657" i="23"/>
  <c r="AY608" i="23"/>
  <c r="AK811" i="23"/>
  <c r="AK843" i="23"/>
  <c r="AY583" i="23"/>
  <c r="AY575" i="23"/>
  <c r="AY580" i="23"/>
  <c r="AR554" i="23"/>
  <c r="AY500" i="23"/>
  <c r="AY425" i="23"/>
  <c r="AD320" i="23"/>
  <c r="AK420" i="23"/>
  <c r="AD368" i="23"/>
  <c r="AR417" i="23"/>
  <c r="AR317" i="23"/>
  <c r="AD543" i="23"/>
  <c r="AY307" i="23"/>
  <c r="AK442" i="23"/>
  <c r="AR389" i="23"/>
  <c r="AD918" i="23"/>
  <c r="AK735" i="23"/>
  <c r="AD784" i="23"/>
  <c r="AD731" i="23"/>
  <c r="AY751" i="23"/>
  <c r="AK739" i="23"/>
  <c r="AR729" i="23"/>
  <c r="AY283" i="23"/>
  <c r="AK575" i="23"/>
  <c r="AY499" i="23"/>
  <c r="AD576" i="23"/>
  <c r="AD424" i="23"/>
  <c r="AY423" i="23"/>
  <c r="AR454" i="23"/>
  <c r="AR448" i="23"/>
  <c r="AD452" i="23"/>
  <c r="AR348" i="23"/>
  <c r="AD205" i="23"/>
  <c r="AR321" i="23"/>
  <c r="O67" i="27"/>
  <c r="O25" i="27"/>
  <c r="O70" i="27"/>
  <c r="O29" i="27"/>
  <c r="O33" i="27"/>
  <c r="O30" i="27"/>
  <c r="O40" i="27"/>
  <c r="O78" i="27"/>
  <c r="O8" i="27"/>
  <c r="O10" i="27"/>
  <c r="O6" i="27"/>
  <c r="O53" i="27"/>
  <c r="O76" i="27"/>
  <c r="O4" i="27"/>
  <c r="O18" i="27"/>
  <c r="O7" i="27"/>
  <c r="O5" i="27"/>
  <c r="O73" i="27"/>
  <c r="O50" i="27"/>
  <c r="O51" i="27"/>
  <c r="O44" i="27"/>
  <c r="O35" i="27"/>
  <c r="O75" i="27"/>
  <c r="O52" i="27"/>
  <c r="O43" i="27"/>
  <c r="O14" i="27"/>
  <c r="O77" i="27"/>
  <c r="O34" i="27"/>
  <c r="O16" i="27"/>
  <c r="O13" i="27"/>
  <c r="O49" i="27"/>
  <c r="O31" i="27"/>
  <c r="O28" i="27"/>
  <c r="O82" i="27"/>
  <c r="O37" i="27"/>
  <c r="O66" i="27"/>
  <c r="O22" i="27"/>
  <c r="O17" i="27"/>
  <c r="O97" i="27"/>
  <c r="O121" i="27"/>
  <c r="O46" i="27"/>
  <c r="O38" i="27"/>
  <c r="O69" i="27"/>
  <c r="O137" i="27"/>
  <c r="O45" i="27"/>
  <c r="O19" i="27"/>
  <c r="O74" i="27"/>
  <c r="O26" i="27"/>
  <c r="O9" i="27"/>
  <c r="O58" i="27"/>
  <c r="O41" i="27"/>
  <c r="O126" i="27"/>
  <c r="O59" i="27"/>
  <c r="O100" i="27"/>
  <c r="O56" i="27"/>
  <c r="O57" i="27"/>
  <c r="O61" i="27"/>
  <c r="O15" i="27"/>
  <c r="O113" i="27"/>
  <c r="O71" i="27"/>
  <c r="O20" i="27"/>
  <c r="O23" i="27"/>
  <c r="O32" i="27"/>
  <c r="O88" i="27"/>
  <c r="O133" i="27"/>
  <c r="O60" i="27"/>
  <c r="O124" i="27"/>
  <c r="O106" i="27"/>
  <c r="O122" i="27"/>
  <c r="O11" i="27"/>
  <c r="O83" i="27"/>
  <c r="O105" i="27"/>
  <c r="O98" i="27"/>
  <c r="O103" i="27"/>
  <c r="O55" i="27"/>
  <c r="O54" i="27"/>
  <c r="O114" i="27"/>
  <c r="O89" i="27"/>
  <c r="O39" i="27"/>
  <c r="O139" i="27"/>
  <c r="O85" i="27"/>
  <c r="O42" i="27"/>
  <c r="O24" i="27"/>
  <c r="O99" i="27"/>
  <c r="O116" i="27"/>
  <c r="O115" i="27"/>
  <c r="O21" i="27"/>
  <c r="O68" i="27"/>
  <c r="O65" i="27"/>
  <c r="O120" i="27"/>
  <c r="O109" i="27"/>
  <c r="O130" i="27"/>
  <c r="O104" i="27"/>
  <c r="O95" i="27"/>
  <c r="O86" i="27"/>
  <c r="O132" i="27"/>
  <c r="O3" i="27"/>
  <c r="O72" i="27"/>
  <c r="O93" i="27"/>
  <c r="O131" i="27"/>
  <c r="O48" i="27"/>
  <c r="O94" i="27"/>
  <c r="O62" i="27"/>
  <c r="O110" i="27"/>
  <c r="O136" i="27"/>
  <c r="O87" i="27"/>
  <c r="O144" i="27"/>
  <c r="O128" i="27"/>
  <c r="O112" i="27"/>
  <c r="O96" i="27"/>
  <c r="O79" i="27"/>
  <c r="O64" i="27"/>
  <c r="AR914" i="23"/>
  <c r="O129" i="27"/>
  <c r="O143" i="27"/>
  <c r="O135" i="27"/>
  <c r="O127" i="27"/>
  <c r="O119" i="27"/>
  <c r="O111" i="27"/>
  <c r="AD375" i="23"/>
  <c r="AR371" i="23"/>
  <c r="AD256" i="23"/>
  <c r="AR160" i="23"/>
  <c r="AY289" i="23"/>
  <c r="AD258" i="23"/>
  <c r="AR254" i="23"/>
  <c r="AR367" i="23"/>
  <c r="O142" i="27"/>
  <c r="O134" i="27"/>
  <c r="O118" i="27"/>
  <c r="O102" i="27"/>
  <c r="O81" i="27"/>
  <c r="O141" i="27"/>
  <c r="O125" i="27"/>
  <c r="O117" i="27"/>
  <c r="O101" i="27"/>
  <c r="O63" i="27"/>
  <c r="O140" i="27"/>
  <c r="O108" i="27"/>
  <c r="O92" i="27"/>
  <c r="O84" i="27"/>
  <c r="O80" i="27"/>
  <c r="AR740" i="23"/>
  <c r="AR780" i="23"/>
  <c r="AK730" i="23"/>
  <c r="AK737" i="23"/>
  <c r="AY735" i="23"/>
  <c r="AY759" i="23"/>
  <c r="AD736" i="23"/>
  <c r="AK657" i="23"/>
  <c r="AY261" i="23"/>
  <c r="AD292" i="23"/>
  <c r="AR264" i="23"/>
  <c r="AK261" i="23"/>
  <c r="AK287" i="23"/>
  <c r="AR252" i="23"/>
  <c r="AD160" i="23"/>
  <c r="AR290" i="23"/>
  <c r="AR282" i="23"/>
  <c r="AR262" i="23"/>
  <c r="AD264" i="23"/>
  <c r="O123" i="27"/>
  <c r="O107" i="27"/>
  <c r="O91" i="27"/>
  <c r="O138" i="27"/>
  <c r="O90" i="27"/>
  <c r="AY781" i="23"/>
  <c r="AK803" i="23"/>
  <c r="AD738" i="23"/>
  <c r="AY761" i="23"/>
  <c r="AR736" i="23"/>
  <c r="AK731" i="23"/>
  <c r="AY730" i="23"/>
  <c r="AY725" i="23"/>
  <c r="AK733" i="23"/>
  <c r="AD675" i="23"/>
  <c r="AK259" i="23"/>
  <c r="AD254" i="23"/>
  <c r="AD280" i="23"/>
  <c r="AD262" i="23"/>
  <c r="AR260" i="23"/>
  <c r="AK285" i="23"/>
  <c r="AR363" i="23"/>
  <c r="AR288" i="23"/>
  <c r="AR280" i="23"/>
  <c r="AD260" i="23"/>
  <c r="AK160" i="23"/>
  <c r="AD373" i="23"/>
  <c r="AK279" i="23"/>
  <c r="AY25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Faucheux</author>
    <author>tc</author>
    <author>作者</author>
  </authors>
  <commentList>
    <comment ref="I238" authorId="0" shapeId="0" xr:uid="{00000000-0006-0000-0000-000001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After 7000 RPM, 0.30g of soil lost from bottom of centrifuge can.   </t>
        </r>
      </text>
    </comment>
    <comment ref="D279" authorId="0" shapeId="0" xr:uid="{00000000-0006-0000-0000-000002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215.00</t>
        </r>
      </text>
    </comment>
    <comment ref="I279" authorId="0" shapeId="0" xr:uid="{00000000-0006-0000-0000-000003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214.90</t>
        </r>
      </text>
    </comment>
    <comment ref="N279" authorId="0" shapeId="0" xr:uid="{00000000-0006-0000-0000-000004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214.89</t>
        </r>
      </text>
    </comment>
    <comment ref="S279" authorId="0" shapeId="0" xr:uid="{00000000-0006-0000-0000-000005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214.59</t>
        </r>
      </text>
    </comment>
    <comment ref="D307" authorId="0" shapeId="0" xr:uid="{00000000-0006-0000-0000-000006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215.07</t>
        </r>
      </text>
    </comment>
    <comment ref="I307" authorId="0" shapeId="0" xr:uid="{00000000-0006-0000-0000-000007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215.03</t>
        </r>
      </text>
    </comment>
    <comment ref="N307" authorId="0" shapeId="0" xr:uid="{00000000-0006-0000-0000-000008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214.90</t>
        </r>
      </text>
    </comment>
    <comment ref="S307" authorId="0" shapeId="0" xr:uid="{00000000-0006-0000-0000-000009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214.66</t>
        </r>
      </text>
    </comment>
    <comment ref="N517" authorId="1" shapeId="0" xr:uid="{00000000-0006-0000-0000-00000A000000}">
      <text>
        <r>
          <rPr>
            <b/>
            <sz val="9"/>
            <rFont val="宋体"/>
            <charset val="134"/>
          </rPr>
          <t>tc:</t>
        </r>
        <r>
          <rPr>
            <sz val="9"/>
            <rFont val="宋体"/>
            <charset val="134"/>
          </rPr>
          <t xml:space="preserve">
some soil lost</t>
        </r>
      </text>
    </comment>
    <comment ref="I699" authorId="2" shapeId="0" xr:uid="{00000000-0006-0000-0000-00000B000000}">
      <text>
        <r>
          <rPr>
            <b/>
            <sz val="9"/>
            <rFont val="宋体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刘晨</author>
  </authors>
  <commentList>
    <comment ref="C6" authorId="0" shapeId="0" xr:uid="{00000000-0006-0000-0100-000001000000}">
      <text>
        <r>
          <rPr>
            <b/>
            <sz val="9"/>
            <rFont val="宋体"/>
            <charset val="134"/>
          </rPr>
          <t xml:space="preserve">标黄为最小值，没有标黄为RETC出的参数
</t>
        </r>
      </text>
    </comment>
  </commentList>
</comments>
</file>

<file path=xl/sharedStrings.xml><?xml version="1.0" encoding="utf-8"?>
<sst xmlns="http://schemas.openxmlformats.org/spreadsheetml/2006/main" count="8242" uniqueCount="393">
  <si>
    <t xml:space="preserve">Ring </t>
  </si>
  <si>
    <t>cm</t>
  </si>
  <si>
    <t>Height</t>
  </si>
  <si>
    <t>Number 1</t>
  </si>
  <si>
    <t>Radius</t>
  </si>
  <si>
    <t>Tested date: 2020/2/26-2/27</t>
  </si>
  <si>
    <t>Diamter</t>
  </si>
  <si>
    <t>Calculation</t>
  </si>
  <si>
    <t>ring number 1</t>
  </si>
  <si>
    <t>Volume</t>
  </si>
  <si>
    <t>Step 1</t>
  </si>
  <si>
    <t>Site</t>
  </si>
  <si>
    <t>Treatment</t>
  </si>
  <si>
    <t>Depth (cm)</t>
  </si>
  <si>
    <t xml:space="preserve">There is a little missing on the soil surface </t>
  </si>
  <si>
    <t>Step 2</t>
  </si>
  <si>
    <t>Step 3</t>
  </si>
  <si>
    <t>Sam</t>
  </si>
  <si>
    <t>GHC3</t>
  </si>
  <si>
    <t>0-5</t>
  </si>
  <si>
    <t>5-10</t>
  </si>
  <si>
    <t>GHXX 1</t>
  </si>
  <si>
    <t>5-10cm</t>
  </si>
  <si>
    <t>0-5cm</t>
  </si>
  <si>
    <t xml:space="preserve">Ring volume </t>
  </si>
  <si>
    <t>soil miss in the surface</t>
  </si>
  <si>
    <t>Unit</t>
  </si>
  <si>
    <t>Speed</t>
  </si>
  <si>
    <t>Mass (g)</t>
  </si>
  <si>
    <t>The height of soil shrinkage in the ring</t>
  </si>
  <si>
    <t>h/cm</t>
  </si>
  <si>
    <t>r/cm</t>
  </si>
  <si>
    <t>l/cm</t>
  </si>
  <si>
    <t>r-(l+h)</t>
  </si>
  <si>
    <t>3r+l+h</t>
  </si>
  <si>
    <t>H(cm)</t>
  </si>
  <si>
    <t>Bulk density</t>
  </si>
  <si>
    <t>soil water</t>
  </si>
  <si>
    <t>Dry soil</t>
  </si>
  <si>
    <t>soil mass  water content</t>
  </si>
  <si>
    <t>soil volumetric  water content</t>
  </si>
  <si>
    <t>After saturated</t>
  </si>
  <si>
    <t>WH</t>
  </si>
  <si>
    <t>Enter</t>
  </si>
  <si>
    <t>After Dry in oven</t>
  </si>
  <si>
    <t>191.05</t>
  </si>
  <si>
    <t>Mass</t>
  </si>
  <si>
    <t>Container+dry soil (with ring)</t>
  </si>
  <si>
    <t xml:space="preserve">Container </t>
  </si>
  <si>
    <t>Number 2</t>
  </si>
  <si>
    <t xml:space="preserve">Dry soil (with ring) </t>
  </si>
  <si>
    <t>Tested date: 2020/3/16</t>
  </si>
  <si>
    <t xml:space="preserve">Empty ring </t>
  </si>
  <si>
    <t>GHXX4</t>
  </si>
  <si>
    <t>GHC 1</t>
  </si>
  <si>
    <t>GHC1</t>
  </si>
  <si>
    <t>Mass（g）</t>
  </si>
  <si>
    <t>The height of soil shrinkage in the ring (mm)</t>
  </si>
  <si>
    <t>修改于5月3日</t>
  </si>
  <si>
    <t>Number 3</t>
  </si>
  <si>
    <t>Tested date: 2020/3/19</t>
  </si>
  <si>
    <t>HT4</t>
  </si>
  <si>
    <t>#17</t>
  </si>
  <si>
    <t>h/mm</t>
  </si>
  <si>
    <t>Number 4</t>
  </si>
  <si>
    <t>Tested date: 2020/3/20</t>
  </si>
  <si>
    <t>GH2</t>
  </si>
  <si>
    <t>GH4</t>
  </si>
  <si>
    <t>5-10 cm</t>
  </si>
  <si>
    <t>Number 5</t>
  </si>
  <si>
    <t>Tested date: 2020/3/23</t>
  </si>
  <si>
    <t>GH12</t>
  </si>
  <si>
    <t>GH11</t>
  </si>
  <si>
    <t>Number 6</t>
  </si>
  <si>
    <t>Tested date: 2020/3/</t>
  </si>
  <si>
    <t>GH5</t>
  </si>
  <si>
    <t>GH7</t>
  </si>
  <si>
    <t>Number 7</t>
  </si>
  <si>
    <t>GHC2</t>
  </si>
  <si>
    <t>GH16</t>
  </si>
  <si>
    <t>Number 8</t>
  </si>
  <si>
    <t>#11</t>
  </si>
  <si>
    <t>#9</t>
  </si>
  <si>
    <t>内径距离土壤高度（）</t>
  </si>
  <si>
    <t>Number 9</t>
  </si>
  <si>
    <t>Tested date: 2021/4/8</t>
  </si>
  <si>
    <t>Choctaw</t>
  </si>
  <si>
    <t>HT7 R1#1</t>
  </si>
  <si>
    <t>HT7 R2#2</t>
  </si>
  <si>
    <t>Mass of soil + ring before saturating (g)</t>
  </si>
  <si>
    <t>HT2 #5 0-5cm</t>
  </si>
  <si>
    <t>HT2 #5 5-10cm</t>
  </si>
  <si>
    <t>GH3 0-5 cm</t>
  </si>
  <si>
    <t>GH3 5-10cm</t>
  </si>
  <si>
    <t>Number 10</t>
  </si>
  <si>
    <t>Tested date: 2021/6/9</t>
  </si>
  <si>
    <t>HT2 #5</t>
  </si>
  <si>
    <t>GH3</t>
  </si>
  <si>
    <t>Field #2 0-5cm</t>
  </si>
  <si>
    <t>Field #2 5-10cm</t>
  </si>
  <si>
    <t>Field #4 0-5cm</t>
  </si>
  <si>
    <t>Field #4 5-10cm</t>
  </si>
  <si>
    <t>Number 11</t>
  </si>
  <si>
    <t>Tested date: 2021/6/24</t>
  </si>
  <si>
    <t>Field #2</t>
  </si>
  <si>
    <t>Field #4</t>
  </si>
  <si>
    <t>Native #6 0-5cm</t>
  </si>
  <si>
    <t>Native #6 5-10cm</t>
  </si>
  <si>
    <t>Native #4 0-5cm</t>
  </si>
  <si>
    <t>Native #4 5-10cm</t>
  </si>
  <si>
    <t>Number 12</t>
  </si>
  <si>
    <t>Tested date: 2021/7/2</t>
  </si>
  <si>
    <t>Native #6</t>
  </si>
  <si>
    <t>Native #4</t>
  </si>
  <si>
    <t>Number 13</t>
  </si>
  <si>
    <t>Tested date: 2021/7/9</t>
  </si>
  <si>
    <t>HT6 R5-6</t>
  </si>
  <si>
    <t>HT7 R5-6</t>
  </si>
  <si>
    <t>edit 09/18/21</t>
  </si>
  <si>
    <t>Number 14</t>
  </si>
  <si>
    <t>Tested date: 2021/7/19</t>
  </si>
  <si>
    <t>GH10</t>
  </si>
  <si>
    <t>Number 15</t>
  </si>
  <si>
    <t>HT2 R2#3</t>
  </si>
  <si>
    <t>HT2 #9</t>
  </si>
  <si>
    <t>编辑于5月3日</t>
  </si>
  <si>
    <t>Number 16</t>
  </si>
  <si>
    <t>Tested date: 2021/8/9</t>
  </si>
  <si>
    <t>Native #1</t>
  </si>
  <si>
    <t>Field #1</t>
  </si>
  <si>
    <t>Number 17</t>
  </si>
  <si>
    <t>HT8 R3#4</t>
  </si>
  <si>
    <t>Number 18</t>
  </si>
  <si>
    <t>Tested date: 2021/8/19</t>
  </si>
  <si>
    <t>HT7 R4#5</t>
  </si>
  <si>
    <t>HT2 R11</t>
  </si>
  <si>
    <t>HT6 R4#4</t>
  </si>
  <si>
    <t>Number 19</t>
  </si>
  <si>
    <t>Tested date: 2021/8/27</t>
  </si>
  <si>
    <t xml:space="preserve">GH11 </t>
  </si>
  <si>
    <t>HT2#6</t>
  </si>
  <si>
    <t>对于饱和后的土壤无法充满环刀，样品如何校正</t>
  </si>
  <si>
    <t>Number 20</t>
  </si>
  <si>
    <t>Tested date: 2021/9/7</t>
  </si>
  <si>
    <t>Fresh soil +ring</t>
  </si>
  <si>
    <t>HT2 R4#8</t>
  </si>
  <si>
    <t>141.32 g</t>
  </si>
  <si>
    <t>HT2#4</t>
  </si>
  <si>
    <t>145.26  g</t>
  </si>
  <si>
    <t>GH#6</t>
  </si>
  <si>
    <t>151.33 g</t>
  </si>
  <si>
    <t>HT2 R1 #1</t>
  </si>
  <si>
    <t>163.04  g</t>
  </si>
  <si>
    <t>Number 21</t>
  </si>
  <si>
    <t>Tested date: 2021/9/13</t>
  </si>
  <si>
    <t>144.91 g</t>
  </si>
  <si>
    <t>GH6</t>
  </si>
  <si>
    <t>173.52 g</t>
  </si>
  <si>
    <t>GH9</t>
  </si>
  <si>
    <t>183.26 g</t>
  </si>
  <si>
    <t>206.22  g</t>
  </si>
  <si>
    <t>已修改，2022年5月3日</t>
  </si>
  <si>
    <t>Number 22</t>
  </si>
  <si>
    <t>Tested date: 2021/9/20</t>
  </si>
  <si>
    <t>HT6  R3-3</t>
  </si>
  <si>
    <t>HT6  R4-5</t>
  </si>
  <si>
    <t>Number 23</t>
  </si>
  <si>
    <t>Tested date: 2021/9/24</t>
  </si>
  <si>
    <t>HT8  R1-1</t>
  </si>
  <si>
    <t>HT8  R3-5</t>
  </si>
  <si>
    <t>Number 24</t>
  </si>
  <si>
    <t>Tested date: 2021/9/</t>
  </si>
  <si>
    <t>HT6 #1</t>
  </si>
  <si>
    <t>Number 25</t>
  </si>
  <si>
    <t>Tested date: 2021/10/14</t>
  </si>
  <si>
    <t>HT7 R3#4</t>
  </si>
  <si>
    <t>HT7R3#3</t>
  </si>
  <si>
    <t>HT8R2#2</t>
  </si>
  <si>
    <t>Number 26</t>
  </si>
  <si>
    <t>HT6#2</t>
  </si>
  <si>
    <t>Number 27</t>
  </si>
  <si>
    <t xml:space="preserve">Tested date: </t>
  </si>
  <si>
    <t>HT8R2#3</t>
  </si>
  <si>
    <t>Native#5</t>
  </si>
  <si>
    <t>Number 29</t>
  </si>
  <si>
    <t>Tested date: 2021/11/5</t>
  </si>
  <si>
    <t>Field 6</t>
  </si>
  <si>
    <t>10.4/8</t>
  </si>
  <si>
    <t>Number 30</t>
  </si>
  <si>
    <t>Field 3</t>
  </si>
  <si>
    <t>Field 5</t>
  </si>
  <si>
    <t>已修改，2022年5月1日</t>
  </si>
  <si>
    <t>Number 31</t>
  </si>
  <si>
    <t>GH1</t>
  </si>
  <si>
    <t>HT2#12</t>
  </si>
  <si>
    <t>HT2R1#1</t>
  </si>
  <si>
    <t>HT2#7</t>
  </si>
  <si>
    <t>Number 32</t>
  </si>
  <si>
    <t>Tested date: 2021/11/22</t>
  </si>
  <si>
    <t>HT8 Row4-6</t>
  </si>
  <si>
    <t>Native #3</t>
  </si>
  <si>
    <t>Number 33</t>
  </si>
  <si>
    <t>Native #2</t>
  </si>
  <si>
    <t>HT2 R1#2</t>
  </si>
  <si>
    <t>GH8</t>
  </si>
  <si>
    <t>Number 34</t>
  </si>
  <si>
    <t>Tested date: 2021/12/17</t>
  </si>
  <si>
    <t>HT2 #10</t>
  </si>
  <si>
    <t>HT6 R44</t>
  </si>
  <si>
    <t>HT2 ROW11</t>
  </si>
  <si>
    <t>Number 35</t>
  </si>
  <si>
    <t>HT7 R3-3</t>
  </si>
  <si>
    <t>Number 36</t>
  </si>
  <si>
    <t>HT2#10</t>
  </si>
  <si>
    <t>a</t>
  </si>
  <si>
    <t>Number 37</t>
  </si>
  <si>
    <t>Tested date: 2022/1/18</t>
  </si>
  <si>
    <t>HTR2#3</t>
  </si>
  <si>
    <t>HT2#9</t>
  </si>
  <si>
    <t>从这里开始计算参数</t>
  </si>
  <si>
    <t>Treatments</t>
  </si>
  <si>
    <t>depth</t>
  </si>
  <si>
    <t>bd</t>
  </si>
  <si>
    <r>
      <rPr>
        <sz val="14"/>
        <color rgb="FF000000"/>
        <rFont val="等线"/>
        <charset val="134"/>
      </rPr>
      <t>θ</t>
    </r>
    <r>
      <rPr>
        <sz val="14"/>
        <color rgb="FF000000"/>
        <rFont val="Times New Roman"/>
        <family val="1"/>
      </rPr>
      <t>r</t>
    </r>
  </si>
  <si>
    <t>θs</t>
  </si>
  <si>
    <t>α</t>
  </si>
  <si>
    <t>n</t>
  </si>
  <si>
    <t>m</t>
  </si>
  <si>
    <t>θs-θr</t>
  </si>
  <si>
    <t>[1+(ah)^n]^m(H=336)</t>
  </si>
  <si>
    <t>[1+(ah)^n]^m(H=15310)</t>
  </si>
  <si>
    <t>FP</t>
  </si>
  <si>
    <t>PWP</t>
  </si>
  <si>
    <t>AWC</t>
  </si>
  <si>
    <t>土壤总孔隙度(%)</t>
  </si>
  <si>
    <r>
      <rPr>
        <sz val="14"/>
        <color rgb="FF000000"/>
        <rFont val="Times New Roman"/>
        <family val="1"/>
      </rPr>
      <t>g/cm</t>
    </r>
    <r>
      <rPr>
        <vertAlign val="superscript"/>
        <sz val="14"/>
        <color rgb="FF000000"/>
        <rFont val="Times New Roman"/>
        <family val="1"/>
      </rPr>
      <t>3</t>
    </r>
  </si>
  <si>
    <t>田持</t>
  </si>
  <si>
    <t>萎蔫</t>
  </si>
  <si>
    <t>有效水</t>
  </si>
  <si>
    <t>容重</t>
  </si>
  <si>
    <t>20-2</t>
  </si>
  <si>
    <t>22-3</t>
  </si>
  <si>
    <t>16-3</t>
  </si>
  <si>
    <t>12-1</t>
  </si>
  <si>
    <t>34-4</t>
  </si>
  <si>
    <t>26-3</t>
  </si>
  <si>
    <t>30-4</t>
  </si>
  <si>
    <t>32-4</t>
  </si>
  <si>
    <t>残差平方和</t>
  </si>
  <si>
    <t>相关系数R方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</si>
  <si>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</si>
  <si>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</si>
  <si>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</si>
  <si>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</si>
  <si>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</si>
  <si>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</si>
  <si>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</si>
  <si>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</si>
  <si>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</si>
  <si>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</si>
  <si>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</si>
  <si>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</si>
  <si>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</si>
  <si>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</si>
  <si>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</si>
  <si>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</si>
  <si>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</si>
  <si>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</si>
  <si>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</si>
  <si>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</si>
  <si>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</si>
  <si>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</si>
  <si>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</si>
  <si>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</si>
  <si>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</si>
  <si>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7-2</t>
  </si>
  <si>
    <t>7-3</t>
  </si>
  <si>
    <t>7-4</t>
  </si>
  <si>
    <t>8-1</t>
  </si>
  <si>
    <t>8-2</t>
  </si>
  <si>
    <t>8-3</t>
  </si>
  <si>
    <t>8-4</t>
  </si>
  <si>
    <t>Choctaw and tucker</t>
  </si>
  <si>
    <t>9-1</t>
  </si>
  <si>
    <t>9-2</t>
  </si>
  <si>
    <t>9-3</t>
  </si>
  <si>
    <t>9-4</t>
  </si>
  <si>
    <t>10-1</t>
  </si>
  <si>
    <t>10-2</t>
  </si>
  <si>
    <t>10-3</t>
  </si>
  <si>
    <t>10-4</t>
  </si>
  <si>
    <t>11-1</t>
  </si>
  <si>
    <t>11-2</t>
  </si>
  <si>
    <t>11-3</t>
  </si>
  <si>
    <t>11-4</t>
  </si>
  <si>
    <t>12-2</t>
  </si>
  <si>
    <t>12-3</t>
  </si>
  <si>
    <t>12-4</t>
  </si>
  <si>
    <t>13-1</t>
  </si>
  <si>
    <t>13-2</t>
  </si>
  <si>
    <t>13-3</t>
  </si>
  <si>
    <t>13-4</t>
  </si>
  <si>
    <t>14-1</t>
  </si>
  <si>
    <t>14-2</t>
  </si>
  <si>
    <t>14-3</t>
  </si>
  <si>
    <t>14-4</t>
  </si>
  <si>
    <t>15-1</t>
  </si>
  <si>
    <t>15-2</t>
  </si>
  <si>
    <t>15-3</t>
  </si>
  <si>
    <t>15-4</t>
  </si>
  <si>
    <t>16-1</t>
  </si>
  <si>
    <t>16-2</t>
  </si>
  <si>
    <t>16-4</t>
  </si>
  <si>
    <t>17-1</t>
  </si>
  <si>
    <t>17-2</t>
  </si>
  <si>
    <t>17-3</t>
  </si>
  <si>
    <t>17-4</t>
  </si>
  <si>
    <t>18-1</t>
  </si>
  <si>
    <t>18-2</t>
  </si>
  <si>
    <t>18-3</t>
  </si>
  <si>
    <t>18-4</t>
  </si>
  <si>
    <t>19-1</t>
  </si>
  <si>
    <t>19-2</t>
  </si>
  <si>
    <t>19-3</t>
  </si>
  <si>
    <t>19-4</t>
  </si>
  <si>
    <t>20-1</t>
  </si>
  <si>
    <t>20-3</t>
  </si>
  <si>
    <t>20-4</t>
  </si>
  <si>
    <t>21-1</t>
  </si>
  <si>
    <t>21-2</t>
  </si>
  <si>
    <t>21-3</t>
  </si>
  <si>
    <t>21-4</t>
  </si>
  <si>
    <t>22-1</t>
  </si>
  <si>
    <t>22-2</t>
  </si>
  <si>
    <t>22-4</t>
  </si>
  <si>
    <t>23-1</t>
  </si>
  <si>
    <t>23-2</t>
  </si>
  <si>
    <t>23-3</t>
  </si>
  <si>
    <t>23-4</t>
  </si>
  <si>
    <t>24-1</t>
  </si>
  <si>
    <t>24-2</t>
  </si>
  <si>
    <t>24-3</t>
  </si>
  <si>
    <t>24-4</t>
  </si>
  <si>
    <t>25-1</t>
  </si>
  <si>
    <t>25-2</t>
  </si>
  <si>
    <t>25-3</t>
  </si>
  <si>
    <t>25-4</t>
  </si>
  <si>
    <t>26-1</t>
  </si>
  <si>
    <t>26-2</t>
  </si>
  <si>
    <t>26-4</t>
  </si>
  <si>
    <t>27-1</t>
  </si>
  <si>
    <t>27-2</t>
  </si>
  <si>
    <t>27-3</t>
  </si>
  <si>
    <t>27-4</t>
  </si>
  <si>
    <t>29-1</t>
  </si>
  <si>
    <t>29-2</t>
  </si>
  <si>
    <t>29-3</t>
  </si>
  <si>
    <t>29-4</t>
  </si>
  <si>
    <t>30-1</t>
  </si>
  <si>
    <t>30-2</t>
  </si>
  <si>
    <t>30-3</t>
  </si>
  <si>
    <t>31-1</t>
  </si>
  <si>
    <t>31-2</t>
  </si>
  <si>
    <t>31-3</t>
  </si>
  <si>
    <t>31-4</t>
  </si>
  <si>
    <t>32-1</t>
  </si>
  <si>
    <t>32-2</t>
  </si>
  <si>
    <t>32-3</t>
  </si>
  <si>
    <t>33-1</t>
  </si>
  <si>
    <t>33-2</t>
  </si>
  <si>
    <t>33-3</t>
  </si>
  <si>
    <t>33-4</t>
  </si>
  <si>
    <t>34-1</t>
  </si>
  <si>
    <t>34-2</t>
  </si>
  <si>
    <t>34-3</t>
  </si>
  <si>
    <t>35-1</t>
  </si>
  <si>
    <t>35-2</t>
  </si>
  <si>
    <t>35-3</t>
  </si>
  <si>
    <t>35-4</t>
  </si>
  <si>
    <t>36-1</t>
  </si>
  <si>
    <t>36-2</t>
  </si>
  <si>
    <t>36-3</t>
  </si>
  <si>
    <t>36-4</t>
  </si>
  <si>
    <t>FC</t>
  </si>
  <si>
    <t>The simulation parameters</t>
  </si>
  <si>
    <t>θr (%)</t>
  </si>
  <si>
    <t>θs(%)</t>
  </si>
  <si>
    <t>RSS</t>
  </si>
  <si>
    <t>R2</t>
  </si>
  <si>
    <t>H1</t>
  </si>
  <si>
    <t>H2</t>
  </si>
  <si>
    <t>Native1</t>
  </si>
  <si>
    <t>Native2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</si>
</sst>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_ "/>
    <numFmt numFmtId="166" formatCode="0.000_ "/>
    <numFmt numFmtId="167" formatCode="0.00_);[Red]\(0.00\)"/>
    <numFmt numFmtId="168" formatCode="0.0000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family val="1"/>
    </font>
    <font>
      <sz val="14"/>
      <color rgb="FF000000"/>
      <name val="等线"/>
      <charset val="134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4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等线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4"/>
      <color theme="0"/>
      <name val="等线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宋体"/>
      <charset val="134"/>
    </font>
    <font>
      <vertAlign val="superscript"/>
      <sz val="14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等线"/>
      <family val="2"/>
      <scheme val="minor"/>
    </font>
    <font>
      <sz val="14"/>
      <color rgb="FF000000"/>
      <name val="Times New Roman"/>
      <family val="1"/>
      <charset val="134"/>
    </font>
    <font>
      <sz val="10.5"/>
      <color rgb="FF000000"/>
      <name val="Times New Roman"/>
      <family val="1"/>
    </font>
    <font>
      <sz val="9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</cellStyleXfs>
  <cellXfs count="356">
    <xf numFmtId="0" fontId="0" fillId="0" borderId="0" xfId="0">
      <alignment vertical="center"/>
    </xf>
    <xf numFmtId="49" fontId="0" fillId="0" borderId="0" xfId="6" applyNumberFormat="1" applyFont="1">
      <alignment vertical="center"/>
    </xf>
    <xf numFmtId="0" fontId="0" fillId="0" borderId="0" xfId="6" applyFont="1">
      <alignment vertical="center"/>
    </xf>
    <xf numFmtId="0" fontId="0" fillId="2" borderId="0" xfId="6" applyFont="1" applyFill="1">
      <alignment vertical="center"/>
    </xf>
    <xf numFmtId="0" fontId="26" fillId="0" borderId="0" xfId="6">
      <alignment vertical="center"/>
    </xf>
    <xf numFmtId="0" fontId="1" fillId="0" borderId="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49" fontId="0" fillId="0" borderId="0" xfId="6" applyNumberFormat="1" applyFont="1" applyAlignment="1">
      <alignment horizontal="center" vertical="center"/>
    </xf>
    <xf numFmtId="49" fontId="0" fillId="0" borderId="0" xfId="6" applyNumberFormat="1" applyFont="1" applyAlignment="1">
      <alignment horizontal="left" vertical="center"/>
    </xf>
    <xf numFmtId="0" fontId="0" fillId="3" borderId="0" xfId="0" applyFill="1">
      <alignment vertical="center"/>
    </xf>
    <xf numFmtId="49" fontId="3" fillId="0" borderId="0" xfId="6" applyNumberFormat="1" applyFont="1" applyAlignment="1">
      <alignment horizontal="center" vertical="center"/>
    </xf>
    <xf numFmtId="0" fontId="3" fillId="0" borderId="0" xfId="6" applyFont="1">
      <alignment vertical="center"/>
    </xf>
    <xf numFmtId="49" fontId="3" fillId="0" borderId="0" xfId="6" applyNumberFormat="1" applyFont="1">
      <alignment vertical="center"/>
    </xf>
    <xf numFmtId="0" fontId="3" fillId="2" borderId="0" xfId="6" applyFont="1" applyFill="1">
      <alignment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5" fillId="0" borderId="2" xfId="6" applyFont="1" applyBorder="1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0" fontId="7" fillId="0" borderId="0" xfId="6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/>
    </xf>
    <xf numFmtId="11" fontId="0" fillId="0" borderId="0" xfId="6" applyNumberFormat="1" applyFont="1">
      <alignment vertical="center"/>
    </xf>
    <xf numFmtId="11" fontId="3" fillId="0" borderId="0" xfId="6" applyNumberFormat="1" applyFont="1">
      <alignment vertical="center"/>
    </xf>
    <xf numFmtId="0" fontId="26" fillId="2" borderId="0" xfId="6" applyFill="1">
      <alignment vertical="center"/>
    </xf>
    <xf numFmtId="0" fontId="9" fillId="0" borderId="0" xfId="6" applyFont="1">
      <alignment vertical="center"/>
    </xf>
    <xf numFmtId="0" fontId="0" fillId="4" borderId="0" xfId="0" applyFill="1">
      <alignment vertical="center"/>
    </xf>
    <xf numFmtId="11" fontId="26" fillId="2" borderId="0" xfId="6" applyNumberFormat="1" applyFill="1">
      <alignment vertical="center"/>
    </xf>
    <xf numFmtId="0" fontId="6" fillId="4" borderId="0" xfId="6" applyFont="1" applyFill="1" applyAlignment="1">
      <alignment horizontal="center" vertical="center" wrapText="1"/>
    </xf>
    <xf numFmtId="164" fontId="0" fillId="4" borderId="0" xfId="2" applyNumberFormat="1" applyFont="1" applyFill="1" applyAlignment="1">
      <alignment horizontal="center" vertical="center"/>
    </xf>
    <xf numFmtId="11" fontId="26" fillId="0" borderId="0" xfId="6" applyNumberFormat="1">
      <alignment vertical="center"/>
    </xf>
    <xf numFmtId="11" fontId="0" fillId="4" borderId="0" xfId="6" applyNumberFormat="1" applyFont="1" applyFill="1">
      <alignment vertical="center"/>
    </xf>
    <xf numFmtId="0" fontId="0" fillId="5" borderId="0" xfId="0" applyFill="1">
      <alignment vertical="center"/>
    </xf>
    <xf numFmtId="0" fontId="10" fillId="6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5" borderId="4" xfId="0" applyFill="1" applyBorder="1">
      <alignment vertical="center"/>
    </xf>
    <xf numFmtId="0" fontId="0" fillId="0" borderId="5" xfId="0" applyBorder="1">
      <alignment vertical="center"/>
    </xf>
    <xf numFmtId="0" fontId="11" fillId="0" borderId="5" xfId="0" applyFont="1" applyBorder="1">
      <alignment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>
      <alignment vertical="center"/>
    </xf>
    <xf numFmtId="0" fontId="12" fillId="6" borderId="5" xfId="0" applyFont="1" applyFill="1" applyBorder="1">
      <alignment vertical="center"/>
    </xf>
    <xf numFmtId="0" fontId="0" fillId="7" borderId="0" xfId="0" applyFill="1">
      <alignment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0" fontId="10" fillId="6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10" fillId="3" borderId="5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5" xfId="0" applyFont="1" applyFill="1" applyBorder="1" applyAlignment="1">
      <alignment horizontal="left" vertical="center"/>
    </xf>
    <xf numFmtId="0" fontId="10" fillId="0" borderId="5" xfId="0" applyFont="1" applyBorder="1">
      <alignment vertical="center"/>
    </xf>
    <xf numFmtId="0" fontId="0" fillId="8" borderId="0" xfId="0" applyFill="1">
      <alignment vertical="center"/>
    </xf>
    <xf numFmtId="0" fontId="0" fillId="0" borderId="5" xfId="0" applyBorder="1" applyAlignment="1"/>
    <xf numFmtId="0" fontId="0" fillId="3" borderId="5" xfId="0" applyFill="1" applyBorder="1" applyAlignment="1"/>
    <xf numFmtId="0" fontId="11" fillId="4" borderId="8" xfId="0" applyFont="1" applyFill="1" applyBorder="1">
      <alignment vertical="center"/>
    </xf>
    <xf numFmtId="0" fontId="0" fillId="0" borderId="9" xfId="0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0" xfId="0" applyAlignment="1"/>
    <xf numFmtId="0" fontId="10" fillId="6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horizontal="left" vertical="center"/>
    </xf>
    <xf numFmtId="0" fontId="11" fillId="4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13" fillId="0" borderId="0" xfId="0" applyFo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14" fillId="6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left" vertical="center" wrapText="1"/>
    </xf>
    <xf numFmtId="2" fontId="11" fillId="0" borderId="3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0" fontId="12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>
      <alignment vertical="center"/>
    </xf>
    <xf numFmtId="0" fontId="1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 wrapText="1"/>
    </xf>
    <xf numFmtId="1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  <xf numFmtId="49" fontId="11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16" fillId="0" borderId="7" xfId="0" applyNumberFormat="1" applyFont="1" applyBorder="1" applyAlignment="1">
      <alignment horizontal="center" vertical="center"/>
    </xf>
    <xf numFmtId="165" fontId="7" fillId="4" borderId="9" xfId="0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0" fontId="17" fillId="0" borderId="7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1" fillId="0" borderId="4" xfId="0" applyFont="1" applyBorder="1">
      <alignment vertical="center"/>
    </xf>
    <xf numFmtId="165" fontId="18" fillId="0" borderId="7" xfId="0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 wrapText="1"/>
    </xf>
    <xf numFmtId="0" fontId="11" fillId="9" borderId="0" xfId="0" applyFont="1" applyFill="1">
      <alignment vertical="center"/>
    </xf>
    <xf numFmtId="0" fontId="11" fillId="9" borderId="11" xfId="0" applyFont="1" applyFill="1" applyBorder="1" applyAlignment="1">
      <alignment horizontal="center" vertical="center"/>
    </xf>
    <xf numFmtId="165" fontId="11" fillId="9" borderId="1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165" fontId="19" fillId="0" borderId="7" xfId="0" applyNumberFormat="1" applyFont="1" applyBorder="1" applyAlignment="1">
      <alignment horizontal="center" vertical="center" wrapText="1"/>
    </xf>
    <xf numFmtId="165" fontId="19" fillId="0" borderId="10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165" fontId="19" fillId="0" borderId="0" xfId="0" applyNumberFormat="1" applyFont="1" applyAlignment="1">
      <alignment horizontal="center" vertical="center" wrapText="1"/>
    </xf>
    <xf numFmtId="165" fontId="11" fillId="0" borderId="0" xfId="0" applyNumberFormat="1" applyFont="1">
      <alignment vertical="center"/>
    </xf>
    <xf numFmtId="165" fontId="11" fillId="0" borderId="9" xfId="0" applyNumberFormat="1" applyFont="1" applyBorder="1">
      <alignment vertical="center"/>
    </xf>
    <xf numFmtId="165" fontId="11" fillId="6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 wrapText="1"/>
    </xf>
    <xf numFmtId="166" fontId="19" fillId="0" borderId="9" xfId="0" applyNumberFormat="1" applyFont="1" applyBorder="1" applyAlignment="1">
      <alignment horizontal="center" vertical="center" wrapText="1"/>
    </xf>
    <xf numFmtId="166" fontId="19" fillId="0" borderId="7" xfId="0" applyNumberFormat="1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>
      <alignment vertical="center"/>
    </xf>
    <xf numFmtId="16" fontId="7" fillId="0" borderId="9" xfId="0" applyNumberFormat="1" applyFont="1" applyBorder="1" applyAlignment="1">
      <alignment horizontal="center" vertical="center"/>
    </xf>
    <xf numFmtId="166" fontId="19" fillId="0" borderId="10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3" fillId="2" borderId="5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165" fontId="16" fillId="10" borderId="7" xfId="0" applyNumberFormat="1" applyFont="1" applyFill="1" applyBorder="1" applyAlignment="1">
      <alignment horizontal="center" vertical="center"/>
    </xf>
    <xf numFmtId="165" fontId="16" fillId="10" borderId="10" xfId="0" applyNumberFormat="1" applyFont="1" applyFill="1" applyBorder="1" applyAlignment="1">
      <alignment horizontal="center" vertical="center"/>
    </xf>
    <xf numFmtId="165" fontId="19" fillId="11" borderId="7" xfId="0" applyNumberFormat="1" applyFont="1" applyFill="1" applyBorder="1" applyAlignment="1">
      <alignment horizontal="center" vertical="center" wrapText="1"/>
    </xf>
    <xf numFmtId="165" fontId="19" fillId="11" borderId="10" xfId="0" applyNumberFormat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0" xfId="0" applyNumberFormat="1" applyFont="1">
      <alignment vertical="center"/>
    </xf>
    <xf numFmtId="2" fontId="18" fillId="0" borderId="7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5" fontId="16" fillId="4" borderId="7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left" vertical="center"/>
    </xf>
    <xf numFmtId="2" fontId="11" fillId="0" borderId="7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left" vertical="center"/>
    </xf>
    <xf numFmtId="2" fontId="11" fillId="4" borderId="0" xfId="0" applyNumberFormat="1" applyFont="1" applyFill="1" applyAlignment="1">
      <alignment horizontal="left" vertical="center"/>
    </xf>
    <xf numFmtId="0" fontId="17" fillId="12" borderId="0" xfId="0" applyFont="1" applyFill="1">
      <alignment vertical="center"/>
    </xf>
    <xf numFmtId="0" fontId="17" fillId="12" borderId="5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 wrapText="1"/>
    </xf>
    <xf numFmtId="0" fontId="17" fillId="12" borderId="9" xfId="0" applyFont="1" applyFill="1" applyBorder="1" applyAlignment="1">
      <alignment horizontal="left" vertical="center"/>
    </xf>
    <xf numFmtId="0" fontId="17" fillId="12" borderId="9" xfId="0" applyFont="1" applyFill="1" applyBorder="1" applyAlignment="1">
      <alignment horizontal="center" vertical="center"/>
    </xf>
    <xf numFmtId="49" fontId="17" fillId="12" borderId="0" xfId="0" applyNumberFormat="1" applyFont="1" applyFill="1" applyAlignment="1">
      <alignment horizontal="left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2" fontId="11" fillId="0" borderId="10" xfId="0" applyNumberFormat="1" applyFont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16" fillId="3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2" fontId="18" fillId="3" borderId="7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 wrapText="1"/>
    </xf>
    <xf numFmtId="49" fontId="11" fillId="13" borderId="0" xfId="0" applyNumberFormat="1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167" fontId="11" fillId="0" borderId="0" xfId="0" applyNumberFormat="1" applyFont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167" fontId="18" fillId="0" borderId="7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2" fontId="11" fillId="2" borderId="0" xfId="0" applyNumberFormat="1" applyFont="1" applyFill="1" applyAlignment="1">
      <alignment horizontal="left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18" fillId="0" borderId="9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165" fontId="16" fillId="0" borderId="9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0" fontId="11" fillId="4" borderId="9" xfId="0" applyFont="1" applyFill="1" applyBorder="1">
      <alignment vertical="center"/>
    </xf>
    <xf numFmtId="168" fontId="0" fillId="0" borderId="0" xfId="6" applyNumberFormat="1" applyFont="1">
      <alignment vertical="center"/>
    </xf>
    <xf numFmtId="168" fontId="3" fillId="0" borderId="0" xfId="6" applyNumberFormat="1" applyFont="1">
      <alignment vertical="center"/>
    </xf>
    <xf numFmtId="168" fontId="0" fillId="4" borderId="0" xfId="6" applyNumberFormat="1" applyFont="1" applyFill="1">
      <alignment vertical="center"/>
    </xf>
    <xf numFmtId="0" fontId="0" fillId="14" borderId="0" xfId="6" applyFont="1" applyFill="1">
      <alignment vertical="center"/>
    </xf>
    <xf numFmtId="49" fontId="0" fillId="14" borderId="0" xfId="6" applyNumberFormat="1" applyFont="1" applyFill="1">
      <alignment vertical="center"/>
    </xf>
    <xf numFmtId="0" fontId="0" fillId="14" borderId="0" xfId="0" applyFill="1">
      <alignment vertical="center"/>
    </xf>
    <xf numFmtId="0" fontId="6" fillId="14" borderId="0" xfId="6" applyFont="1" applyFill="1" applyAlignment="1">
      <alignment horizontal="center" vertical="center" wrapText="1"/>
    </xf>
    <xf numFmtId="0" fontId="26" fillId="14" borderId="0" xfId="6" applyFill="1">
      <alignment vertical="center"/>
    </xf>
    <xf numFmtId="49" fontId="0" fillId="14" borderId="0" xfId="6" applyNumberFormat="1" applyFont="1" applyFill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165" fontId="18" fillId="15" borderId="7" xfId="0" applyNumberFormat="1" applyFont="1" applyFill="1" applyBorder="1" applyAlignment="1">
      <alignment horizontal="center" vertical="center"/>
    </xf>
    <xf numFmtId="165" fontId="18" fillId="15" borderId="10" xfId="0" applyNumberFormat="1" applyFont="1" applyFill="1" applyBorder="1" applyAlignment="1">
      <alignment horizontal="center" vertical="center"/>
    </xf>
    <xf numFmtId="0" fontId="26" fillId="4" borderId="0" xfId="6" applyFill="1">
      <alignment vertical="center"/>
    </xf>
    <xf numFmtId="0" fontId="26" fillId="3" borderId="0" xfId="6" applyFill="1">
      <alignment vertical="center"/>
    </xf>
    <xf numFmtId="2" fontId="1" fillId="0" borderId="1" xfId="6" applyNumberFormat="1" applyFont="1" applyBorder="1" applyAlignment="1">
      <alignment horizontal="center" vertical="center" wrapText="1"/>
    </xf>
    <xf numFmtId="2" fontId="5" fillId="0" borderId="2" xfId="6" applyNumberFormat="1" applyFont="1" applyBorder="1" applyAlignment="1">
      <alignment horizontal="center" vertical="center" wrapText="1"/>
    </xf>
    <xf numFmtId="2" fontId="26" fillId="0" borderId="0" xfId="6" applyNumberFormat="1">
      <alignment vertical="center"/>
    </xf>
    <xf numFmtId="2" fontId="26" fillId="4" borderId="0" xfId="6" applyNumberFormat="1" applyFill="1">
      <alignment vertical="center"/>
    </xf>
    <xf numFmtId="2" fontId="26" fillId="3" borderId="0" xfId="6" applyNumberFormat="1" applyFill="1">
      <alignment vertical="center"/>
    </xf>
    <xf numFmtId="0" fontId="11" fillId="0" borderId="0" xfId="0" applyFont="1" applyAlignment="1"/>
    <xf numFmtId="0" fontId="28" fillId="0" borderId="0" xfId="0" applyFont="1">
      <alignment vertical="center"/>
    </xf>
    <xf numFmtId="168" fontId="26" fillId="0" borderId="0" xfId="6" applyNumberFormat="1">
      <alignment vertical="center"/>
    </xf>
    <xf numFmtId="11" fontId="0" fillId="0" borderId="0" xfId="0" applyNumberFormat="1">
      <alignment vertical="center"/>
    </xf>
    <xf numFmtId="11" fontId="0" fillId="2" borderId="0" xfId="6" applyNumberFormat="1" applyFont="1" applyFill="1">
      <alignment vertical="center"/>
    </xf>
    <xf numFmtId="168" fontId="0" fillId="0" borderId="0" xfId="0" applyNumberFormat="1">
      <alignment vertical="center"/>
    </xf>
    <xf numFmtId="0" fontId="14" fillId="6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1" xfId="6" applyFont="1" applyFill="1" applyBorder="1" applyAlignment="1">
      <alignment horizontal="center" vertical="center" wrapText="1"/>
    </xf>
    <xf numFmtId="0" fontId="1" fillId="2" borderId="2" xfId="6" applyFont="1" applyFill="1" applyBorder="1" applyAlignment="1">
      <alignment horizontal="center" vertical="center" wrapText="1"/>
    </xf>
    <xf numFmtId="0" fontId="1" fillId="0" borderId="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49" fontId="1" fillId="0" borderId="1" xfId="6" applyNumberFormat="1" applyFont="1" applyBorder="1" applyAlignment="1">
      <alignment horizontal="center" vertical="center" wrapText="1"/>
    </xf>
    <xf numFmtId="49" fontId="1" fillId="0" borderId="2" xfId="6" applyNumberFormat="1" applyFont="1" applyBorder="1" applyAlignment="1">
      <alignment horizontal="center" vertical="center" wrapText="1"/>
    </xf>
    <xf numFmtId="11" fontId="1" fillId="2" borderId="1" xfId="6" applyNumberFormat="1" applyFont="1" applyFill="1" applyBorder="1" applyAlignment="1">
      <alignment horizontal="center" vertical="center" wrapText="1"/>
    </xf>
    <xf numFmtId="11" fontId="1" fillId="2" borderId="2" xfId="6" applyNumberFormat="1" applyFont="1" applyFill="1" applyBorder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168" fontId="8" fillId="0" borderId="0" xfId="6" applyNumberFormat="1" applyFont="1" applyAlignment="1">
      <alignment horizontal="center" vertical="center" wrapText="1"/>
    </xf>
    <xf numFmtId="0" fontId="27" fillId="2" borderId="1" xfId="6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</cellXfs>
  <cellStyles count="7">
    <cellStyle name="Normal" xfId="0" builtinId="0"/>
    <cellStyle name="Percent" xfId="1" builtinId="5"/>
    <cellStyle name="常规 2" xfId="3" xr:uid="{00000000-0005-0000-0000-000032000000}"/>
    <cellStyle name="常规 3" xfId="4" xr:uid="{00000000-0005-0000-0000-000033000000}"/>
    <cellStyle name="常规 4" xfId="5" xr:uid="{00000000-0005-0000-0000-000034000000}"/>
    <cellStyle name="常规 5" xfId="6" xr:uid="{00000000-0005-0000-0000-000035000000}"/>
    <cellStyle name="百分比 2" xfId="2" xr:uid="{00000000-0005-0000-0000-00000D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7</xdr:row>
      <xdr:rowOff>228600</xdr:rowOff>
    </xdr:from>
    <xdr:to>
      <xdr:col>24</xdr:col>
      <xdr:colOff>368935</xdr:colOff>
      <xdr:row>18</xdr:row>
      <xdr:rowOff>14605</xdr:rowOff>
    </xdr:to>
    <xdr:pic>
      <xdr:nvPicPr>
        <xdr:cNvPr id="2" name="图片 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9010" y="2114550"/>
          <a:ext cx="4053205" cy="2300605"/>
        </a:xfrm>
        <a:prstGeom prst="rect">
          <a:avLst/>
        </a:prstGeom>
      </xdr:spPr>
    </xdr:pic>
    <xdr:clientData/>
  </xdr:twoCellAnchor>
  <xdr:twoCellAnchor editAs="oneCell">
    <xdr:from>
      <xdr:col>19</xdr:col>
      <xdr:colOff>225425</xdr:colOff>
      <xdr:row>19</xdr:row>
      <xdr:rowOff>13970</xdr:rowOff>
    </xdr:from>
    <xdr:to>
      <xdr:col>25</xdr:col>
      <xdr:colOff>536575</xdr:colOff>
      <xdr:row>31</xdr:row>
      <xdr:rowOff>183515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2605" y="4643120"/>
          <a:ext cx="4014470" cy="2912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6458/Desktop/&#24352;&#23431;&#26480;&#25968;&#25454;/&#21608;&#26102;&#23578;&#31163;&#24515;&#26426;&#27861;&#25968;&#25454;&#36755;&#20837;/&#31163;&#24515;&#26426;&#27861;&#36755;&#20837;&#25968;&#25454;1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37"/>
  <sheetViews>
    <sheetView zoomScale="85" zoomScaleNormal="85" workbookViewId="0">
      <pane xSplit="1" topLeftCell="B1" activePane="topRight" state="frozen"/>
      <selection pane="topRight" activeCell="S852" sqref="S852"/>
    </sheetView>
  </sheetViews>
  <sheetFormatPr defaultColWidth="8.875" defaultRowHeight="14.25"/>
  <cols>
    <col min="1" max="1" width="25" customWidth="1"/>
    <col min="2" max="2" width="12.375" customWidth="1"/>
    <col min="3" max="3" width="18.375" style="78" customWidth="1"/>
    <col min="4" max="4" width="15.25" customWidth="1"/>
    <col min="5" max="5" width="14.25" customWidth="1"/>
    <col min="6" max="6" width="15.25" customWidth="1"/>
    <col min="8" max="8" width="14" customWidth="1"/>
    <col min="9" max="9" width="13.875" customWidth="1"/>
    <col min="10" max="10" width="12.25" customWidth="1"/>
    <col min="11" max="11" width="11.375" customWidth="1"/>
    <col min="14" max="14" width="11.25" customWidth="1"/>
    <col min="15" max="15" width="11.875" style="78" customWidth="1"/>
    <col min="16" max="17" width="8.875" style="78"/>
    <col min="19" max="19" width="12.125" customWidth="1"/>
    <col min="20" max="20" width="14.75" customWidth="1"/>
    <col min="21" max="21" width="9.75" customWidth="1"/>
    <col min="22" max="22" width="8.375" customWidth="1"/>
    <col min="25" max="25" width="13.25" customWidth="1"/>
    <col min="26" max="26" width="12.375" customWidth="1"/>
    <col min="30" max="30" width="13.25" customWidth="1"/>
    <col min="31" max="31" width="8.875" style="78"/>
    <col min="32" max="32" width="11.375" style="78" customWidth="1"/>
    <col min="33" max="33" width="12.375" style="78" customWidth="1"/>
    <col min="34" max="36" width="8.875" style="78"/>
    <col min="37" max="37" width="12.375" style="78" customWidth="1"/>
    <col min="39" max="39" width="11.125" customWidth="1"/>
    <col min="40" max="40" width="12.25" style="78" customWidth="1"/>
    <col min="41" max="41" width="8.875" style="78"/>
    <col min="44" max="44" width="12.375" customWidth="1"/>
    <col min="46" max="46" width="10.875" customWidth="1"/>
    <col min="47" max="47" width="11.125" customWidth="1"/>
    <col min="51" max="51" width="12.375" customWidth="1"/>
    <col min="52" max="52" width="8.875" style="78"/>
    <col min="53" max="53" width="30.625" customWidth="1"/>
    <col min="54" max="54" width="13.875" customWidth="1"/>
    <col min="55" max="55" width="12.75" style="78" customWidth="1"/>
    <col min="56" max="56" width="12" customWidth="1"/>
    <col min="57" max="57" width="11.125" customWidth="1"/>
    <col min="58" max="58" width="11.25" customWidth="1"/>
    <col min="59" max="59" width="16" customWidth="1"/>
    <col min="60" max="60" width="15" customWidth="1"/>
    <col min="61" max="61" width="12.375" customWidth="1"/>
    <col min="62" max="62" width="13.375" style="78" customWidth="1"/>
    <col min="63" max="63" width="10.125" customWidth="1"/>
    <col min="66" max="66" width="11.25" customWidth="1"/>
    <col min="67" max="67" width="12.875" customWidth="1"/>
    <col min="68" max="68" width="12" customWidth="1"/>
    <col min="69" max="69" width="11.375" customWidth="1"/>
    <col min="70" max="70" width="12.375" customWidth="1"/>
    <col min="72" max="72" width="11.125" customWidth="1"/>
    <col min="73" max="73" width="12.125" customWidth="1"/>
    <col min="74" max="74" width="12.875" customWidth="1"/>
    <col min="75" max="75" width="11.375" customWidth="1"/>
    <col min="76" max="76" width="11.75" customWidth="1"/>
    <col min="77" max="77" width="10.875" customWidth="1"/>
    <col min="78" max="78" width="17" customWidth="1"/>
    <col min="79" max="79" width="12.625" customWidth="1"/>
    <col min="80" max="80" width="14.25" customWidth="1"/>
    <col min="81" max="81" width="13.125" customWidth="1"/>
  </cols>
  <sheetData>
    <row r="1" spans="1:82" ht="15">
      <c r="X1" s="81"/>
      <c r="Y1" s="81"/>
      <c r="Z1" s="81"/>
      <c r="AA1" s="81"/>
      <c r="AB1" s="81"/>
      <c r="AC1" s="81"/>
      <c r="AD1" s="81"/>
      <c r="AE1" s="80"/>
      <c r="AF1" s="80"/>
      <c r="AG1" s="80"/>
      <c r="AH1" s="80"/>
      <c r="AI1" s="80"/>
      <c r="AJ1" s="80"/>
      <c r="AK1" s="80"/>
      <c r="AL1" s="81"/>
      <c r="AM1" s="81"/>
      <c r="AN1" s="80"/>
      <c r="AO1" s="80"/>
      <c r="AP1" s="81"/>
      <c r="AQ1" s="81"/>
      <c r="AR1" s="81"/>
      <c r="AS1" s="81"/>
      <c r="AT1" s="81"/>
      <c r="AU1" s="81"/>
      <c r="AV1" s="81"/>
      <c r="AW1" s="81"/>
      <c r="AX1" s="81"/>
      <c r="AY1" s="81"/>
      <c r="BA1" s="81"/>
      <c r="BB1" s="81"/>
      <c r="BC1" s="80"/>
      <c r="BD1" s="81"/>
      <c r="BE1" s="81"/>
      <c r="BF1" s="81"/>
      <c r="BG1" s="168" t="s">
        <v>0</v>
      </c>
      <c r="BH1" s="169" t="s">
        <v>1</v>
      </c>
      <c r="BI1" s="169"/>
      <c r="BJ1" s="80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</row>
    <row r="2" spans="1:82" ht="15">
      <c r="X2" s="81"/>
      <c r="Y2" s="81"/>
      <c r="Z2" s="81"/>
      <c r="AA2" s="81"/>
      <c r="AB2" s="81"/>
      <c r="AC2" s="81"/>
      <c r="AD2" s="81"/>
      <c r="AE2" s="80"/>
      <c r="AF2" s="80"/>
      <c r="AG2" s="80"/>
      <c r="AH2" s="80"/>
      <c r="AI2" s="80"/>
      <c r="AJ2" s="80"/>
      <c r="AK2" s="80"/>
      <c r="AL2" s="81"/>
      <c r="AM2" s="81"/>
      <c r="AN2" s="80"/>
      <c r="AO2" s="80"/>
      <c r="AP2" s="81"/>
      <c r="AQ2" s="81"/>
      <c r="AR2" s="81"/>
      <c r="AS2" s="81"/>
      <c r="AT2" s="81"/>
      <c r="AU2" s="81"/>
      <c r="AV2" s="81"/>
      <c r="AW2" s="81"/>
      <c r="AX2" s="81"/>
      <c r="AY2" s="81"/>
      <c r="BA2" s="81"/>
      <c r="BB2" s="81"/>
      <c r="BC2" s="80"/>
      <c r="BD2" s="81"/>
      <c r="BE2" s="81"/>
      <c r="BF2" s="81"/>
      <c r="BG2" s="168" t="s">
        <v>2</v>
      </c>
      <c r="BH2" s="169">
        <v>5.1269999999999998</v>
      </c>
      <c r="BI2" s="169"/>
      <c r="BJ2" s="80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</row>
    <row r="3" spans="1:82" ht="18.75">
      <c r="A3" s="61" t="s">
        <v>3</v>
      </c>
      <c r="B3" s="79"/>
      <c r="C3" s="80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0"/>
      <c r="P3" s="80"/>
      <c r="Q3" s="80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0"/>
      <c r="AF3" s="80"/>
      <c r="AG3" s="80"/>
      <c r="AH3" s="80"/>
      <c r="AI3" s="80"/>
      <c r="AJ3" s="80"/>
      <c r="AK3" s="80"/>
      <c r="AL3" s="81"/>
      <c r="AM3" s="81"/>
      <c r="AN3" s="80"/>
      <c r="AO3" s="80"/>
      <c r="AP3" s="81"/>
      <c r="AQ3" s="81"/>
      <c r="AR3" s="81"/>
      <c r="AS3" s="81"/>
      <c r="AT3" s="81"/>
      <c r="AU3" s="81"/>
      <c r="AV3" s="81"/>
      <c r="AW3" s="81"/>
      <c r="AX3" s="81"/>
      <c r="AY3" s="81"/>
      <c r="BA3" s="81"/>
      <c r="BB3" s="81"/>
      <c r="BC3" s="80"/>
      <c r="BD3" s="81"/>
      <c r="BE3" s="81"/>
      <c r="BF3" s="81"/>
      <c r="BG3" s="168" t="s">
        <v>4</v>
      </c>
      <c r="BH3" s="169">
        <v>5.07</v>
      </c>
      <c r="BI3" s="169"/>
      <c r="BJ3" s="80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</row>
    <row r="4" spans="1:82" ht="18.75">
      <c r="A4" s="318" t="s">
        <v>5</v>
      </c>
      <c r="B4" s="318"/>
      <c r="C4" s="318"/>
      <c r="D4" s="318"/>
      <c r="E4" s="81"/>
      <c r="F4" s="81"/>
      <c r="G4" s="81"/>
      <c r="H4" s="81"/>
      <c r="I4" s="81"/>
      <c r="J4" s="81"/>
      <c r="K4" s="81"/>
      <c r="L4" s="81"/>
      <c r="M4" s="81"/>
      <c r="N4" s="81"/>
      <c r="O4" s="80"/>
      <c r="P4" s="80"/>
      <c r="Q4" s="80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0"/>
      <c r="AG4" s="80"/>
      <c r="AH4" s="80"/>
      <c r="AI4" s="80"/>
      <c r="AJ4" s="80"/>
      <c r="AK4" s="80"/>
      <c r="AL4" s="81"/>
      <c r="AM4" s="81"/>
      <c r="AN4" s="80"/>
      <c r="AO4" s="80"/>
      <c r="AP4" s="81"/>
      <c r="AQ4" s="81"/>
      <c r="AR4" s="81"/>
      <c r="AS4" s="81"/>
      <c r="AT4" s="81"/>
      <c r="AU4" s="81"/>
      <c r="AV4" s="81"/>
      <c r="AW4" s="81"/>
      <c r="AX4" s="81"/>
      <c r="AY4" s="81"/>
      <c r="BA4" s="81"/>
      <c r="BB4" s="81"/>
      <c r="BC4" s="80"/>
      <c r="BD4" s="81"/>
      <c r="BE4" s="81"/>
      <c r="BF4" s="81"/>
      <c r="BG4" s="168" t="s">
        <v>6</v>
      </c>
      <c r="BH4" s="169">
        <f>BH3/2</f>
        <v>2.5350000000000001</v>
      </c>
      <c r="BI4" s="169">
        <f>BH4*BH4</f>
        <v>6.4262250000000005</v>
      </c>
      <c r="BJ4" s="80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</row>
    <row r="5" spans="1:82" ht="15">
      <c r="A5" s="81"/>
      <c r="B5" s="81"/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0"/>
      <c r="P5" s="80"/>
      <c r="Q5" s="80"/>
      <c r="R5" s="81"/>
      <c r="S5" s="81"/>
      <c r="T5" s="81"/>
      <c r="U5" s="81"/>
      <c r="V5" s="81"/>
      <c r="W5" s="64" t="s">
        <v>7</v>
      </c>
      <c r="X5" s="81"/>
      <c r="Y5" s="81"/>
      <c r="Z5" s="81"/>
      <c r="AA5" s="81"/>
      <c r="AB5" s="81"/>
      <c r="AC5" s="81"/>
      <c r="AD5" s="81"/>
      <c r="AE5" s="80"/>
      <c r="AF5" s="80"/>
      <c r="AG5" s="80"/>
      <c r="AH5" s="80"/>
      <c r="AI5" s="80"/>
      <c r="AJ5" s="80"/>
      <c r="AK5" s="80"/>
      <c r="AL5" s="81"/>
      <c r="AM5" s="81"/>
      <c r="AN5" s="80"/>
      <c r="AO5" s="80"/>
      <c r="AP5" s="81"/>
      <c r="AQ5" s="81"/>
      <c r="AR5" s="81"/>
      <c r="AS5" s="81"/>
      <c r="AT5" s="81"/>
      <c r="AU5" s="81"/>
      <c r="AV5" s="81"/>
      <c r="AW5" s="81"/>
      <c r="AX5" s="81"/>
      <c r="AY5" s="81"/>
      <c r="BA5" s="81" t="s">
        <v>8</v>
      </c>
      <c r="BB5" s="81"/>
      <c r="BC5" s="80"/>
      <c r="BD5" s="81"/>
      <c r="BE5" s="81"/>
      <c r="BF5" s="81"/>
      <c r="BG5" s="168" t="s">
        <v>9</v>
      </c>
      <c r="BH5" s="170">
        <f>PI()*BH2*BI4</f>
        <v>103.50685607036536</v>
      </c>
      <c r="BI5" s="169"/>
      <c r="BJ5" s="80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spans="1:82" s="70" customFormat="1" ht="21" customHeight="1">
      <c r="A6" s="82" t="s">
        <v>10</v>
      </c>
      <c r="B6" s="83" t="s">
        <v>11</v>
      </c>
      <c r="C6" s="84" t="s">
        <v>12</v>
      </c>
      <c r="D6" s="85" t="s">
        <v>13</v>
      </c>
      <c r="E6" s="86"/>
      <c r="F6" s="86"/>
      <c r="G6" s="87"/>
      <c r="H6" s="83" t="s">
        <v>11</v>
      </c>
      <c r="I6" s="85" t="s">
        <v>12</v>
      </c>
      <c r="J6" s="85" t="s">
        <v>13</v>
      </c>
      <c r="K6" s="86"/>
      <c r="L6" s="86"/>
      <c r="M6" s="130" t="s">
        <v>11</v>
      </c>
      <c r="N6" s="85" t="s">
        <v>12</v>
      </c>
      <c r="O6" s="84" t="s">
        <v>13</v>
      </c>
      <c r="P6" s="80"/>
      <c r="Q6" s="80"/>
      <c r="R6" s="130" t="s">
        <v>11</v>
      </c>
      <c r="S6" s="85" t="s">
        <v>12</v>
      </c>
      <c r="T6" s="85" t="s">
        <v>13</v>
      </c>
      <c r="U6" s="320" t="s">
        <v>14</v>
      </c>
      <c r="V6" s="320"/>
      <c r="W6" s="82" t="s">
        <v>15</v>
      </c>
      <c r="X6" s="130" t="s">
        <v>11</v>
      </c>
      <c r="Y6" s="85" t="s">
        <v>12</v>
      </c>
      <c r="Z6" s="85" t="s">
        <v>13</v>
      </c>
      <c r="AA6" s="86"/>
      <c r="AB6" s="86"/>
      <c r="AC6" s="86"/>
      <c r="AD6" s="87"/>
      <c r="AE6" s="83" t="s">
        <v>11</v>
      </c>
      <c r="AF6" s="85" t="s">
        <v>12</v>
      </c>
      <c r="AG6" s="85" t="s">
        <v>13</v>
      </c>
      <c r="AH6" s="86"/>
      <c r="AI6" s="86"/>
      <c r="AJ6" s="86"/>
      <c r="AK6" s="87"/>
      <c r="AL6" s="130" t="s">
        <v>11</v>
      </c>
      <c r="AM6" s="85" t="s">
        <v>12</v>
      </c>
      <c r="AN6" s="85" t="s">
        <v>13</v>
      </c>
      <c r="AO6" s="86"/>
      <c r="AP6" s="86"/>
      <c r="AQ6" s="86"/>
      <c r="AR6" s="157"/>
      <c r="AS6" s="130" t="s">
        <v>11</v>
      </c>
      <c r="AT6" s="85" t="s">
        <v>12</v>
      </c>
      <c r="AU6" s="85" t="s">
        <v>13</v>
      </c>
      <c r="AV6" s="86"/>
      <c r="AW6" s="86"/>
      <c r="AX6" s="86"/>
      <c r="AY6" s="157"/>
      <c r="AZ6" s="82" t="s">
        <v>16</v>
      </c>
      <c r="BA6" s="83" t="s">
        <v>11</v>
      </c>
      <c r="BB6" s="85" t="s">
        <v>12</v>
      </c>
      <c r="BC6" s="85" t="s">
        <v>13</v>
      </c>
      <c r="BD6" s="86"/>
      <c r="BE6" s="86"/>
      <c r="BF6" s="86"/>
      <c r="BG6" s="86"/>
      <c r="BH6" s="130" t="s">
        <v>11</v>
      </c>
      <c r="BI6" s="84" t="s">
        <v>12</v>
      </c>
      <c r="BJ6" s="84" t="s">
        <v>13</v>
      </c>
      <c r="BK6" s="86"/>
      <c r="BL6" s="86"/>
      <c r="BM6" s="86"/>
      <c r="BN6" s="86"/>
      <c r="BO6" s="87"/>
      <c r="BP6" s="130" t="s">
        <v>11</v>
      </c>
      <c r="BQ6" s="85" t="s">
        <v>12</v>
      </c>
      <c r="BR6" s="85" t="s">
        <v>13</v>
      </c>
      <c r="BS6" s="86"/>
      <c r="BT6" s="86"/>
      <c r="BU6" s="86"/>
      <c r="BV6" s="184" t="s">
        <v>11</v>
      </c>
      <c r="BW6" s="84" t="s">
        <v>12</v>
      </c>
      <c r="BX6" s="84" t="s">
        <v>13</v>
      </c>
      <c r="BY6" s="80"/>
      <c r="BZ6" s="80"/>
      <c r="CA6" s="80"/>
      <c r="CB6" s="87"/>
      <c r="CC6" s="86"/>
      <c r="CD6" s="86"/>
    </row>
    <row r="7" spans="1:82" s="70" customFormat="1" ht="30" customHeight="1">
      <c r="A7" s="82"/>
      <c r="B7" s="88" t="s">
        <v>17</v>
      </c>
      <c r="C7" s="89" t="s">
        <v>18</v>
      </c>
      <c r="D7" s="90" t="s">
        <v>19</v>
      </c>
      <c r="E7" s="86"/>
      <c r="F7" s="86"/>
      <c r="G7" s="87"/>
      <c r="H7" s="83" t="s">
        <v>17</v>
      </c>
      <c r="I7" s="83" t="s">
        <v>18</v>
      </c>
      <c r="J7" s="131" t="s">
        <v>20</v>
      </c>
      <c r="K7" s="86"/>
      <c r="L7" s="86"/>
      <c r="M7" s="130" t="s">
        <v>17</v>
      </c>
      <c r="N7" s="132" t="s">
        <v>21</v>
      </c>
      <c r="O7" s="133" t="s">
        <v>22</v>
      </c>
      <c r="P7" s="80"/>
      <c r="Q7" s="80"/>
      <c r="R7" s="130" t="s">
        <v>17</v>
      </c>
      <c r="S7" s="132" t="s">
        <v>21</v>
      </c>
      <c r="T7" s="131" t="s">
        <v>23</v>
      </c>
      <c r="U7" s="338"/>
      <c r="V7" s="338"/>
      <c r="W7" s="82"/>
      <c r="X7" s="142" t="s">
        <v>17</v>
      </c>
      <c r="Y7" s="88" t="s">
        <v>18</v>
      </c>
      <c r="Z7" s="90" t="s">
        <v>19</v>
      </c>
      <c r="AA7" s="86"/>
      <c r="AB7" s="86"/>
      <c r="AC7" s="86"/>
      <c r="AD7" s="87"/>
      <c r="AE7" s="83" t="s">
        <v>17</v>
      </c>
      <c r="AF7" s="83" t="s">
        <v>18</v>
      </c>
      <c r="AG7" s="131" t="s">
        <v>20</v>
      </c>
      <c r="AH7" s="86"/>
      <c r="AI7" s="86"/>
      <c r="AJ7" s="86"/>
      <c r="AK7" s="87"/>
      <c r="AL7" s="130" t="s">
        <v>17</v>
      </c>
      <c r="AM7" s="156" t="s">
        <v>21</v>
      </c>
      <c r="AN7" s="131" t="s">
        <v>22</v>
      </c>
      <c r="AO7" s="86"/>
      <c r="AP7" s="86"/>
      <c r="AQ7" s="86"/>
      <c r="AR7" s="157"/>
      <c r="AS7" s="130" t="s">
        <v>17</v>
      </c>
      <c r="AT7" s="156" t="s">
        <v>21</v>
      </c>
      <c r="AU7" s="131" t="s">
        <v>23</v>
      </c>
      <c r="AV7" s="319"/>
      <c r="AW7" s="319"/>
      <c r="AX7" s="86"/>
      <c r="AY7" s="157"/>
      <c r="AZ7" s="82"/>
      <c r="BA7" s="83" t="s">
        <v>17</v>
      </c>
      <c r="BB7" s="83" t="s">
        <v>18</v>
      </c>
      <c r="BC7" s="131" t="s">
        <v>19</v>
      </c>
      <c r="BD7" s="86"/>
      <c r="BE7" s="86"/>
      <c r="BF7" s="171"/>
      <c r="BG7" s="156"/>
      <c r="BH7" s="130" t="s">
        <v>17</v>
      </c>
      <c r="BI7" s="172" t="s">
        <v>18</v>
      </c>
      <c r="BJ7" s="135" t="s">
        <v>20</v>
      </c>
      <c r="BK7" s="86" t="s">
        <v>24</v>
      </c>
      <c r="BL7" s="86"/>
      <c r="BM7" s="86"/>
      <c r="BN7" s="86"/>
      <c r="BO7" s="87"/>
      <c r="BP7" s="130" t="s">
        <v>17</v>
      </c>
      <c r="BQ7" s="156" t="s">
        <v>21</v>
      </c>
      <c r="BR7" s="131" t="s">
        <v>22</v>
      </c>
      <c r="BS7" s="86"/>
      <c r="BT7" s="86"/>
      <c r="BU7" s="86"/>
      <c r="BV7" s="184" t="s">
        <v>17</v>
      </c>
      <c r="BW7" s="108" t="s">
        <v>21</v>
      </c>
      <c r="BX7" s="135" t="s">
        <v>23</v>
      </c>
      <c r="BY7" s="320" t="s">
        <v>25</v>
      </c>
      <c r="BZ7" s="320"/>
      <c r="CA7" s="80"/>
      <c r="CB7" s="87"/>
      <c r="CC7" s="86"/>
      <c r="CD7" s="86"/>
    </row>
    <row r="8" spans="1:82" ht="42.75" customHeight="1">
      <c r="A8" s="64"/>
      <c r="B8" s="91" t="s">
        <v>26</v>
      </c>
      <c r="C8" s="92" t="s">
        <v>27</v>
      </c>
      <c r="D8" s="93" t="s">
        <v>28</v>
      </c>
      <c r="E8" s="321" t="s">
        <v>29</v>
      </c>
      <c r="F8" s="321"/>
      <c r="G8" s="322"/>
      <c r="H8" s="94" t="s">
        <v>27</v>
      </c>
      <c r="I8" s="93" t="s">
        <v>28</v>
      </c>
      <c r="J8" s="321" t="s">
        <v>29</v>
      </c>
      <c r="K8" s="321"/>
      <c r="L8" s="322"/>
      <c r="M8" s="94" t="s">
        <v>27</v>
      </c>
      <c r="N8" s="93" t="s">
        <v>28</v>
      </c>
      <c r="O8" s="321" t="s">
        <v>29</v>
      </c>
      <c r="P8" s="321"/>
      <c r="Q8" s="322"/>
      <c r="R8" s="94" t="s">
        <v>27</v>
      </c>
      <c r="S8" s="93" t="s">
        <v>28</v>
      </c>
      <c r="T8" s="321" t="s">
        <v>29</v>
      </c>
      <c r="U8" s="321"/>
      <c r="V8" s="322"/>
      <c r="W8" s="64"/>
      <c r="X8" s="94" t="s">
        <v>27</v>
      </c>
      <c r="Y8" s="148" t="s">
        <v>30</v>
      </c>
      <c r="Z8" s="149" t="s">
        <v>31</v>
      </c>
      <c r="AA8" s="149" t="s">
        <v>32</v>
      </c>
      <c r="AB8" s="149" t="s">
        <v>33</v>
      </c>
      <c r="AC8" s="149" t="s">
        <v>34</v>
      </c>
      <c r="AD8" s="150" t="s">
        <v>35</v>
      </c>
      <c r="AE8" s="94" t="s">
        <v>27</v>
      </c>
      <c r="AF8" s="149" t="s">
        <v>30</v>
      </c>
      <c r="AG8" s="149" t="s">
        <v>31</v>
      </c>
      <c r="AH8" s="149" t="s">
        <v>32</v>
      </c>
      <c r="AI8" s="149" t="s">
        <v>33</v>
      </c>
      <c r="AJ8" s="149" t="s">
        <v>34</v>
      </c>
      <c r="AK8" s="150" t="s">
        <v>35</v>
      </c>
      <c r="AL8" s="94" t="s">
        <v>27</v>
      </c>
      <c r="AM8" s="149" t="s">
        <v>30</v>
      </c>
      <c r="AN8" s="149" t="s">
        <v>31</v>
      </c>
      <c r="AO8" s="149" t="s">
        <v>32</v>
      </c>
      <c r="AP8" s="149" t="s">
        <v>33</v>
      </c>
      <c r="AQ8" s="149" t="s">
        <v>34</v>
      </c>
      <c r="AR8" s="158" t="s">
        <v>35</v>
      </c>
      <c r="AS8" s="94" t="s">
        <v>27</v>
      </c>
      <c r="AT8" s="149" t="s">
        <v>30</v>
      </c>
      <c r="AU8" s="159" t="s">
        <v>31</v>
      </c>
      <c r="AV8" s="159" t="s">
        <v>32</v>
      </c>
      <c r="AW8" s="149" t="s">
        <v>33</v>
      </c>
      <c r="AX8" s="149" t="s">
        <v>34</v>
      </c>
      <c r="AY8" s="302" t="s">
        <v>35</v>
      </c>
      <c r="AZ8" s="162"/>
      <c r="BA8" s="163" t="s">
        <v>27</v>
      </c>
      <c r="BB8" s="149" t="s">
        <v>24</v>
      </c>
      <c r="BC8" s="149" t="s">
        <v>36</v>
      </c>
      <c r="BD8" s="149" t="s">
        <v>37</v>
      </c>
      <c r="BE8" s="149" t="s">
        <v>38</v>
      </c>
      <c r="BF8" s="173" t="s">
        <v>39</v>
      </c>
      <c r="BG8" s="173" t="s">
        <v>40</v>
      </c>
      <c r="BH8" s="163" t="s">
        <v>27</v>
      </c>
      <c r="BI8" s="149" t="s">
        <v>24</v>
      </c>
      <c r="BJ8" s="149" t="s">
        <v>36</v>
      </c>
      <c r="BK8" s="149" t="s">
        <v>37</v>
      </c>
      <c r="BL8" s="149" t="s">
        <v>38</v>
      </c>
      <c r="BM8" s="173" t="s">
        <v>39</v>
      </c>
      <c r="BN8" s="173" t="s">
        <v>40</v>
      </c>
      <c r="BO8" s="163" t="s">
        <v>27</v>
      </c>
      <c r="BP8" s="149" t="s">
        <v>24</v>
      </c>
      <c r="BQ8" s="149" t="s">
        <v>36</v>
      </c>
      <c r="BR8" s="149" t="s">
        <v>37</v>
      </c>
      <c r="BS8" s="149" t="s">
        <v>38</v>
      </c>
      <c r="BT8" s="173" t="s">
        <v>39</v>
      </c>
      <c r="BU8" s="173" t="s">
        <v>40</v>
      </c>
      <c r="BV8" s="163" t="s">
        <v>27</v>
      </c>
      <c r="BW8" s="149" t="s">
        <v>24</v>
      </c>
      <c r="BX8" s="149" t="s">
        <v>36</v>
      </c>
      <c r="BY8" s="149" t="s">
        <v>37</v>
      </c>
      <c r="BZ8" s="149" t="s">
        <v>38</v>
      </c>
      <c r="CA8" s="173" t="s">
        <v>39</v>
      </c>
      <c r="CB8" s="173" t="s">
        <v>40</v>
      </c>
      <c r="CC8" s="81"/>
      <c r="CD8" s="81"/>
    </row>
    <row r="9" spans="1:82" ht="15.75">
      <c r="A9" s="64"/>
      <c r="B9" s="95" t="s">
        <v>41</v>
      </c>
      <c r="C9" s="96">
        <v>0</v>
      </c>
      <c r="D9" s="97">
        <v>447.53</v>
      </c>
      <c r="E9" s="80">
        <v>0</v>
      </c>
      <c r="F9" s="80">
        <v>0</v>
      </c>
      <c r="G9" s="98">
        <v>0</v>
      </c>
      <c r="H9" s="99">
        <v>0</v>
      </c>
      <c r="I9" s="114">
        <v>453.23</v>
      </c>
      <c r="J9" s="80">
        <v>0</v>
      </c>
      <c r="K9" s="80">
        <v>0</v>
      </c>
      <c r="L9" s="80">
        <v>0</v>
      </c>
      <c r="M9" s="99">
        <v>0</v>
      </c>
      <c r="N9" s="80">
        <v>462.66</v>
      </c>
      <c r="O9" s="80">
        <v>0</v>
      </c>
      <c r="P9" s="80">
        <v>0</v>
      </c>
      <c r="Q9" s="80">
        <v>0</v>
      </c>
      <c r="R9" s="99">
        <v>0</v>
      </c>
      <c r="S9" s="80">
        <v>451.09</v>
      </c>
      <c r="T9" s="80">
        <v>0</v>
      </c>
      <c r="U9" s="80">
        <v>0</v>
      </c>
      <c r="V9" s="80">
        <v>0</v>
      </c>
      <c r="W9" s="64"/>
      <c r="X9" s="129">
        <v>0</v>
      </c>
      <c r="Y9" s="151">
        <f t="shared" ref="Y9:Y24" si="0">AVERAGE(E9:G9)/10</f>
        <v>0</v>
      </c>
      <c r="Z9" s="100">
        <v>9.6440000000000001</v>
      </c>
      <c r="AA9" s="100">
        <v>4.5170000000000003</v>
      </c>
      <c r="AB9" s="100">
        <f t="shared" ref="AB9:AB24" si="1">Z9-(AA9+Y9)</f>
        <v>5.1269999999999998</v>
      </c>
      <c r="AC9" s="100">
        <f t="shared" ref="AC9:AC24" si="2">3*Z9+AA9+Y9</f>
        <v>33.449000000000005</v>
      </c>
      <c r="AD9" s="152">
        <f t="shared" ref="AD9:AD24" si="3">1.398*(10^-6)*(X9^2)*AB9*AC9</f>
        <v>0</v>
      </c>
      <c r="AE9" s="80">
        <v>0</v>
      </c>
      <c r="AF9" s="100">
        <f t="shared" ref="AF9:AF24" si="4">AVERAGE(J9:L9)/10</f>
        <v>0</v>
      </c>
      <c r="AG9" s="100">
        <v>9.6440000000000001</v>
      </c>
      <c r="AH9" s="100">
        <v>4.5170000000000003</v>
      </c>
      <c r="AI9" s="100">
        <f t="shared" ref="AI9:AI24" si="5">AG9-(AH9+AF9)</f>
        <v>5.1269999999999998</v>
      </c>
      <c r="AJ9" s="100">
        <f t="shared" ref="AJ9:AJ24" si="6">3*AG9+AH9+AF9</f>
        <v>33.449000000000005</v>
      </c>
      <c r="AK9" s="152">
        <f t="shared" ref="AK9:AK24" si="7">1.398*(10^-6)*(AE9^2)*AI9*AJ9</f>
        <v>0</v>
      </c>
      <c r="AL9" s="80">
        <v>0</v>
      </c>
      <c r="AM9" s="100">
        <f t="shared" ref="AM9:AM24" si="8">AVERAGE(O9:Q9)/10</f>
        <v>0</v>
      </c>
      <c r="AN9" s="100">
        <v>9.6440000000000001</v>
      </c>
      <c r="AO9" s="100">
        <v>4.5170000000000003</v>
      </c>
      <c r="AP9" s="100">
        <f t="shared" ref="AP9:AP24" si="9">AN9-(AO9+AM9)</f>
        <v>5.1269999999999998</v>
      </c>
      <c r="AQ9" s="100">
        <f t="shared" ref="AQ9:AQ24" si="10">3*AN9+AO9+AM9</f>
        <v>33.449000000000005</v>
      </c>
      <c r="AR9" s="160">
        <f t="shared" ref="AR9:AR24" si="11">1.398*(10^-6)*(AL9^2)*AP9*AQ9</f>
        <v>0</v>
      </c>
      <c r="AS9" s="129">
        <v>0</v>
      </c>
      <c r="AT9" s="100">
        <f t="shared" ref="AT9:AT24" si="12">AVERAGE(T9:V9)/10</f>
        <v>0</v>
      </c>
      <c r="AU9" s="100">
        <v>9.6440000000000001</v>
      </c>
      <c r="AV9" s="100">
        <v>4.5170000000000003</v>
      </c>
      <c r="AW9" s="100">
        <f t="shared" ref="AW9:AW24" si="13">AU9-(AV9+AT9)</f>
        <v>5.1269999999999998</v>
      </c>
      <c r="AX9" s="100">
        <f t="shared" ref="AX9:AX24" si="14">3*AU9+AV9+AT9</f>
        <v>33.449000000000005</v>
      </c>
      <c r="AY9" s="303">
        <f t="shared" ref="AY9:AY24" si="15">1.398*(10^-6)*(AS9^2)*AW9*AX9</f>
        <v>0</v>
      </c>
      <c r="AZ9" s="162"/>
      <c r="BA9" s="129">
        <v>0</v>
      </c>
      <c r="BB9" s="100">
        <v>103.506856070365</v>
      </c>
      <c r="BC9" s="164">
        <f>(BB27-BB28)/BB9</f>
        <v>1.1481365052689012</v>
      </c>
      <c r="BD9" s="164">
        <f>D9-BB25</f>
        <v>41.359999999999957</v>
      </c>
      <c r="BE9" s="164">
        <f>BB27-BB28</f>
        <v>118.84000000000002</v>
      </c>
      <c r="BF9" s="164">
        <f t="shared" ref="BF9:BF24" si="16">BD9/BE9*100</f>
        <v>34.803096600471179</v>
      </c>
      <c r="BG9" s="174">
        <f t="shared" ref="BG9:BG24" si="17">BF9*BC9</f>
        <v>39.958705703400952</v>
      </c>
      <c r="BH9" s="129">
        <v>0</v>
      </c>
      <c r="BI9" s="100">
        <v>103.506856070365</v>
      </c>
      <c r="BJ9" s="164">
        <f>(BI27-BI28)/BI9</f>
        <v>1.2437823433887438</v>
      </c>
      <c r="BK9" s="164">
        <f t="shared" ref="BK9:BK24" si="18">I9-415.6</f>
        <v>37.629999999999995</v>
      </c>
      <c r="BL9" s="164">
        <f>BI27-BI28</f>
        <v>128.74</v>
      </c>
      <c r="BM9" s="164">
        <f t="shared" ref="BM9:BM24" si="19">BK9/BL9*100</f>
        <v>29.229454714929311</v>
      </c>
      <c r="BN9" s="174">
        <f t="shared" ref="BN9:BN24" si="20">BM9*BJ9</f>
        <v>36.355079681309945</v>
      </c>
      <c r="BO9" s="80">
        <v>0</v>
      </c>
      <c r="BP9" s="180">
        <v>103.506856070365</v>
      </c>
      <c r="BQ9" s="164">
        <f>(BP27-BP28)/BP9</f>
        <v>1.3366264347353793</v>
      </c>
      <c r="BR9" s="164">
        <f t="shared" ref="BR9:BR24" si="21">N9-426.59</f>
        <v>36.07000000000005</v>
      </c>
      <c r="BS9" s="164">
        <f>BP27-BP28</f>
        <v>138.35000000000002</v>
      </c>
      <c r="BT9" s="164">
        <f t="shared" ref="BT9:BT24" si="22">BR9/BS9*100</f>
        <v>26.071557643657421</v>
      </c>
      <c r="BU9" s="185">
        <f t="shared" ref="BU9:BU24" si="23">BT9*BQ9</f>
        <v>34.847933141239743</v>
      </c>
      <c r="BV9" s="129">
        <v>0</v>
      </c>
      <c r="BW9" s="100">
        <v>103.506856070365</v>
      </c>
      <c r="BX9" s="164">
        <f>(BW27-BW28)/BW9</f>
        <v>1.1880372437976838</v>
      </c>
      <c r="BY9" s="164">
        <f t="shared" ref="BY9:BY24" si="24">S9-409.49</f>
        <v>41.599999999999966</v>
      </c>
      <c r="BZ9" s="164">
        <f>BW27-BW28</f>
        <v>122.97</v>
      </c>
      <c r="CA9" s="164">
        <f t="shared" ref="CA9:CA24" si="25">BY9/BZ9*100</f>
        <v>33.829389281938653</v>
      </c>
      <c r="CB9" s="174">
        <f t="shared" ref="CB9:CB24" si="26">CA9*BX9</f>
        <v>40.190574401873306</v>
      </c>
      <c r="CC9" s="81"/>
      <c r="CD9" s="81"/>
    </row>
    <row r="10" spans="1:82" ht="15.75">
      <c r="A10" s="64"/>
      <c r="B10" s="95" t="s">
        <v>42</v>
      </c>
      <c r="C10" s="96">
        <v>350</v>
      </c>
      <c r="D10" s="80">
        <v>445.05</v>
      </c>
      <c r="E10" s="100">
        <v>2.59</v>
      </c>
      <c r="F10" s="100">
        <v>2.4300000000000002</v>
      </c>
      <c r="G10" s="101">
        <v>3.11</v>
      </c>
      <c r="H10" s="99">
        <v>350</v>
      </c>
      <c r="I10" s="80">
        <v>451.69</v>
      </c>
      <c r="J10" s="80">
        <v>2.81</v>
      </c>
      <c r="K10" s="80">
        <v>3.41</v>
      </c>
      <c r="L10" s="80">
        <v>3.19</v>
      </c>
      <c r="M10" s="99">
        <v>350</v>
      </c>
      <c r="N10" s="80">
        <v>460.45</v>
      </c>
      <c r="O10" s="80">
        <v>4.17</v>
      </c>
      <c r="P10" s="80">
        <v>3.08</v>
      </c>
      <c r="Q10" s="80">
        <v>3.47</v>
      </c>
      <c r="R10" s="99">
        <v>350</v>
      </c>
      <c r="S10" s="80">
        <v>445.95</v>
      </c>
      <c r="T10" s="80">
        <v>3.34</v>
      </c>
      <c r="U10" s="80">
        <v>4.18</v>
      </c>
      <c r="V10" s="143">
        <v>3.82</v>
      </c>
      <c r="W10" s="64"/>
      <c r="X10" s="129">
        <v>350</v>
      </c>
      <c r="Y10" s="151">
        <f t="shared" si="0"/>
        <v>0.27099999999999996</v>
      </c>
      <c r="Z10" s="100">
        <v>9.6440000000000001</v>
      </c>
      <c r="AA10" s="100">
        <v>4.5170000000000003</v>
      </c>
      <c r="AB10" s="100">
        <f t="shared" si="1"/>
        <v>4.8559999999999999</v>
      </c>
      <c r="AC10" s="100">
        <f t="shared" si="2"/>
        <v>33.720000000000006</v>
      </c>
      <c r="AD10" s="152">
        <f t="shared" si="3"/>
        <v>28.042033521600001</v>
      </c>
      <c r="AE10" s="80">
        <v>350</v>
      </c>
      <c r="AF10" s="100">
        <f t="shared" si="4"/>
        <v>0.31366666666666665</v>
      </c>
      <c r="AG10" s="100">
        <v>9.6440000000000001</v>
      </c>
      <c r="AH10" s="100">
        <v>4.5170000000000003</v>
      </c>
      <c r="AI10" s="100">
        <f t="shared" si="5"/>
        <v>4.8133333333333335</v>
      </c>
      <c r="AJ10" s="100">
        <f t="shared" si="6"/>
        <v>33.762666666666675</v>
      </c>
      <c r="AK10" s="152">
        <f t="shared" si="7"/>
        <v>27.830815977066667</v>
      </c>
      <c r="AL10" s="80">
        <v>350</v>
      </c>
      <c r="AM10" s="100">
        <f t="shared" si="8"/>
        <v>0.35733333333333339</v>
      </c>
      <c r="AN10" s="100">
        <v>9.6440000000000001</v>
      </c>
      <c r="AO10" s="100">
        <v>4.5170000000000003</v>
      </c>
      <c r="AP10" s="100">
        <f t="shared" si="9"/>
        <v>4.7696666666666667</v>
      </c>
      <c r="AQ10" s="100">
        <f t="shared" si="10"/>
        <v>33.806333333333342</v>
      </c>
      <c r="AR10" s="160">
        <f t="shared" si="11"/>
        <v>27.614002409011668</v>
      </c>
      <c r="AS10" s="129">
        <v>350</v>
      </c>
      <c r="AT10" s="100">
        <f t="shared" si="12"/>
        <v>0.378</v>
      </c>
      <c r="AU10" s="100">
        <v>9.6440000000000001</v>
      </c>
      <c r="AV10" s="100">
        <v>4.5170000000000003</v>
      </c>
      <c r="AW10" s="100">
        <f t="shared" si="13"/>
        <v>4.7489999999999997</v>
      </c>
      <c r="AX10" s="100">
        <f t="shared" si="14"/>
        <v>33.827000000000005</v>
      </c>
      <c r="AY10" s="303">
        <f t="shared" si="15"/>
        <v>27.511160660864995</v>
      </c>
      <c r="AZ10" s="162"/>
      <c r="BA10" s="129">
        <v>350</v>
      </c>
      <c r="BB10" s="100">
        <v>103.506856070365</v>
      </c>
      <c r="BC10" s="164">
        <v>1.1481365052689001</v>
      </c>
      <c r="BD10" s="164">
        <f>D10-BB25</f>
        <v>38.879999999999995</v>
      </c>
      <c r="BE10" s="164">
        <f>BB27-BB28</f>
        <v>118.84000000000002</v>
      </c>
      <c r="BF10" s="164">
        <f t="shared" si="16"/>
        <v>32.716257152473901</v>
      </c>
      <c r="BG10" s="174">
        <f t="shared" si="17"/>
        <v>37.562729152520042</v>
      </c>
      <c r="BH10" s="129">
        <v>350</v>
      </c>
      <c r="BI10" s="100">
        <v>103.506856070365</v>
      </c>
      <c r="BJ10" s="164">
        <v>1.2437823433887401</v>
      </c>
      <c r="BK10" s="164">
        <f t="shared" si="18"/>
        <v>36.089999999999975</v>
      </c>
      <c r="BL10" s="164">
        <f>BI27-BI28</f>
        <v>128.74</v>
      </c>
      <c r="BM10" s="164">
        <f t="shared" si="19"/>
        <v>28.033245300605852</v>
      </c>
      <c r="BN10" s="174">
        <f t="shared" si="20"/>
        <v>34.867255532778934</v>
      </c>
      <c r="BO10" s="80">
        <v>350</v>
      </c>
      <c r="BP10" s="180">
        <v>103.506856070365</v>
      </c>
      <c r="BQ10" s="164">
        <v>1.33662643473537</v>
      </c>
      <c r="BR10" s="164">
        <f t="shared" si="21"/>
        <v>33.860000000000014</v>
      </c>
      <c r="BS10" s="164">
        <f>BP27-BP28</f>
        <v>138.35000000000002</v>
      </c>
      <c r="BT10" s="164">
        <f t="shared" si="22"/>
        <v>24.474159739790394</v>
      </c>
      <c r="BU10" s="185">
        <f t="shared" si="23"/>
        <v>32.712808876139967</v>
      </c>
      <c r="BV10" s="129">
        <v>350</v>
      </c>
      <c r="BW10" s="100">
        <v>103.506856070365</v>
      </c>
      <c r="BX10" s="164">
        <v>1.1880372437976801</v>
      </c>
      <c r="BY10" s="164">
        <f t="shared" si="24"/>
        <v>36.45999999999998</v>
      </c>
      <c r="BZ10" s="164">
        <f>BW27-BW28</f>
        <v>122.97</v>
      </c>
      <c r="CA10" s="164">
        <f t="shared" si="25"/>
        <v>29.649508010083743</v>
      </c>
      <c r="CB10" s="174">
        <f t="shared" si="26"/>
        <v>35.224719776257125</v>
      </c>
      <c r="CC10" s="180"/>
      <c r="CD10" s="180"/>
    </row>
    <row r="11" spans="1:82" ht="15.75">
      <c r="A11" s="64"/>
      <c r="B11" s="95" t="s">
        <v>42</v>
      </c>
      <c r="C11" s="96">
        <v>450</v>
      </c>
      <c r="D11" s="80">
        <v>443.75</v>
      </c>
      <c r="E11" s="100">
        <v>2.58</v>
      </c>
      <c r="F11" s="100">
        <v>3.46</v>
      </c>
      <c r="G11" s="101">
        <v>4</v>
      </c>
      <c r="H11" s="99">
        <v>450</v>
      </c>
      <c r="I11" s="80">
        <v>450.3</v>
      </c>
      <c r="J11" s="80">
        <v>3.72</v>
      </c>
      <c r="K11" s="80">
        <v>3.73</v>
      </c>
      <c r="L11" s="80">
        <v>3.53</v>
      </c>
      <c r="M11" s="99">
        <v>450</v>
      </c>
      <c r="N11" s="80">
        <v>458.93</v>
      </c>
      <c r="O11" s="80">
        <v>4.8099999999999996</v>
      </c>
      <c r="P11" s="80">
        <v>4.25</v>
      </c>
      <c r="Q11" s="80">
        <v>4.88</v>
      </c>
      <c r="R11" s="99">
        <v>450</v>
      </c>
      <c r="S11" s="80">
        <v>443.24</v>
      </c>
      <c r="T11" s="80">
        <v>3.95</v>
      </c>
      <c r="U11" s="80">
        <v>5.04</v>
      </c>
      <c r="V11" s="143">
        <v>4.58</v>
      </c>
      <c r="W11" s="64"/>
      <c r="X11" s="129">
        <v>450</v>
      </c>
      <c r="Y11" s="151">
        <f t="shared" si="0"/>
        <v>0.33466666666666661</v>
      </c>
      <c r="Z11" s="100">
        <v>9.6440000000000001</v>
      </c>
      <c r="AA11" s="100">
        <v>4.5170000000000003</v>
      </c>
      <c r="AB11" s="100">
        <f t="shared" si="1"/>
        <v>4.7923333333333336</v>
      </c>
      <c r="AC11" s="100">
        <f t="shared" si="2"/>
        <v>33.783666666666669</v>
      </c>
      <c r="AD11" s="152">
        <f t="shared" si="3"/>
        <v>45.833814250784997</v>
      </c>
      <c r="AE11" s="80">
        <v>450</v>
      </c>
      <c r="AF11" s="100">
        <f t="shared" si="4"/>
        <v>0.36599999999999999</v>
      </c>
      <c r="AG11" s="100">
        <v>9.6440000000000001</v>
      </c>
      <c r="AH11" s="100">
        <v>4.5170000000000003</v>
      </c>
      <c r="AI11" s="100">
        <f t="shared" si="5"/>
        <v>4.7610000000000001</v>
      </c>
      <c r="AJ11" s="100">
        <f t="shared" si="6"/>
        <v>33.815000000000005</v>
      </c>
      <c r="AK11" s="152">
        <f t="shared" si="7"/>
        <v>45.576374200425001</v>
      </c>
      <c r="AL11" s="80">
        <v>450</v>
      </c>
      <c r="AM11" s="100">
        <f t="shared" si="8"/>
        <v>0.46466666666666656</v>
      </c>
      <c r="AN11" s="100">
        <v>9.6440000000000001</v>
      </c>
      <c r="AO11" s="100">
        <v>4.5170000000000003</v>
      </c>
      <c r="AP11" s="100">
        <f t="shared" si="9"/>
        <v>4.6623333333333328</v>
      </c>
      <c r="AQ11" s="100">
        <f t="shared" si="10"/>
        <v>33.913666666666671</v>
      </c>
      <c r="AR11" s="160">
        <f t="shared" si="11"/>
        <v>44.762080748984985</v>
      </c>
      <c r="AS11" s="129">
        <v>450</v>
      </c>
      <c r="AT11" s="100">
        <f t="shared" si="12"/>
        <v>0.45233333333333337</v>
      </c>
      <c r="AU11" s="100">
        <v>9.6440000000000001</v>
      </c>
      <c r="AV11" s="100">
        <v>4.5170000000000003</v>
      </c>
      <c r="AW11" s="100">
        <f t="shared" si="13"/>
        <v>4.6746666666666661</v>
      </c>
      <c r="AX11" s="100">
        <f t="shared" si="14"/>
        <v>33.901333333333341</v>
      </c>
      <c r="AY11" s="303">
        <f t="shared" si="15"/>
        <v>44.864168863679993</v>
      </c>
      <c r="AZ11" s="162"/>
      <c r="BA11" s="129">
        <v>450</v>
      </c>
      <c r="BB11" s="100">
        <v>103.506856070365</v>
      </c>
      <c r="BC11" s="164">
        <v>1.1481365052689001</v>
      </c>
      <c r="BD11" s="164">
        <f>D11-BB25</f>
        <v>37.579999999999984</v>
      </c>
      <c r="BE11" s="164">
        <f>BB27-BB28</f>
        <v>118.84000000000002</v>
      </c>
      <c r="BF11" s="164">
        <f t="shared" si="16"/>
        <v>31.62234937731402</v>
      </c>
      <c r="BG11" s="174">
        <f t="shared" si="17"/>
        <v>36.306773702461498</v>
      </c>
      <c r="BH11" s="129">
        <v>450</v>
      </c>
      <c r="BI11" s="100">
        <v>103.506856070365</v>
      </c>
      <c r="BJ11" s="164">
        <v>1.2437823433887401</v>
      </c>
      <c r="BK11" s="164">
        <f t="shared" si="18"/>
        <v>34.699999999999989</v>
      </c>
      <c r="BL11" s="164">
        <f>BI27-BI28</f>
        <v>128.74</v>
      </c>
      <c r="BM11" s="164">
        <f t="shared" si="19"/>
        <v>26.953549790274963</v>
      </c>
      <c r="BN11" s="174">
        <f t="shared" si="20"/>
        <v>33.524349320793277</v>
      </c>
      <c r="BO11" s="80">
        <v>450</v>
      </c>
      <c r="BP11" s="180">
        <v>103.506856070365</v>
      </c>
      <c r="BQ11" s="164">
        <v>1.33662643473537</v>
      </c>
      <c r="BR11" s="164">
        <f t="shared" si="21"/>
        <v>32.340000000000032</v>
      </c>
      <c r="BS11" s="164">
        <f>BP27-BP28</f>
        <v>138.35000000000002</v>
      </c>
      <c r="BT11" s="164">
        <f t="shared" si="22"/>
        <v>23.375496928080974</v>
      </c>
      <c r="BU11" s="185">
        <f t="shared" si="23"/>
        <v>31.244307119148466</v>
      </c>
      <c r="BV11" s="129">
        <v>450</v>
      </c>
      <c r="BW11" s="100">
        <v>103.506856070365</v>
      </c>
      <c r="BX11" s="164">
        <v>1.1880372437976801</v>
      </c>
      <c r="BY11" s="164">
        <f t="shared" si="24"/>
        <v>33.75</v>
      </c>
      <c r="BZ11" s="164">
        <f>BW27-BW28</f>
        <v>122.97</v>
      </c>
      <c r="CA11" s="164">
        <f t="shared" si="25"/>
        <v>27.445718467919004</v>
      </c>
      <c r="CB11" s="174">
        <f t="shared" si="26"/>
        <v>32.606535722673577</v>
      </c>
      <c r="CC11" s="180"/>
      <c r="CD11" s="180"/>
    </row>
    <row r="12" spans="1:82" ht="15.75">
      <c r="A12" s="64"/>
      <c r="B12" s="95" t="s">
        <v>42</v>
      </c>
      <c r="C12" s="96">
        <v>550</v>
      </c>
      <c r="D12" s="80">
        <v>442.31</v>
      </c>
      <c r="E12" s="100">
        <v>4.63</v>
      </c>
      <c r="F12" s="100">
        <v>3.55</v>
      </c>
      <c r="G12" s="101">
        <v>3.11</v>
      </c>
      <c r="H12" s="99">
        <v>550</v>
      </c>
      <c r="I12" s="80">
        <v>449.06</v>
      </c>
      <c r="J12" s="80">
        <v>4.5199999999999996</v>
      </c>
      <c r="K12" s="80">
        <v>3.8</v>
      </c>
      <c r="L12" s="80">
        <v>3.81</v>
      </c>
      <c r="M12" s="99">
        <v>550</v>
      </c>
      <c r="N12" s="80">
        <v>457.75</v>
      </c>
      <c r="O12" s="80">
        <v>4.66</v>
      </c>
      <c r="P12" s="80">
        <v>3.79</v>
      </c>
      <c r="Q12" s="80">
        <v>5.3</v>
      </c>
      <c r="R12" s="99">
        <v>550</v>
      </c>
      <c r="S12" s="80">
        <v>441.23</v>
      </c>
      <c r="T12" s="80">
        <v>5.5</v>
      </c>
      <c r="U12" s="80">
        <v>4.74</v>
      </c>
      <c r="V12" s="143">
        <v>5.97</v>
      </c>
      <c r="W12" s="64"/>
      <c r="X12" s="129">
        <v>550</v>
      </c>
      <c r="Y12" s="151">
        <f t="shared" si="0"/>
        <v>0.3763333333333333</v>
      </c>
      <c r="Z12" s="100">
        <v>9.6440000000000001</v>
      </c>
      <c r="AA12" s="100">
        <v>4.5170000000000003</v>
      </c>
      <c r="AB12" s="100">
        <f t="shared" si="1"/>
        <v>4.7506666666666666</v>
      </c>
      <c r="AC12" s="100">
        <f t="shared" si="2"/>
        <v>33.82533333333334</v>
      </c>
      <c r="AD12" s="152">
        <f t="shared" si="3"/>
        <v>67.956216991226654</v>
      </c>
      <c r="AE12" s="80">
        <v>550</v>
      </c>
      <c r="AF12" s="100">
        <f t="shared" si="4"/>
        <v>0.40433333333333338</v>
      </c>
      <c r="AG12" s="100">
        <v>9.6440000000000001</v>
      </c>
      <c r="AH12" s="100">
        <v>4.5170000000000003</v>
      </c>
      <c r="AI12" s="100">
        <f t="shared" si="5"/>
        <v>4.7226666666666661</v>
      </c>
      <c r="AJ12" s="100">
        <f t="shared" si="6"/>
        <v>33.853333333333339</v>
      </c>
      <c r="AK12" s="152">
        <f t="shared" si="7"/>
        <v>67.611610569066656</v>
      </c>
      <c r="AL12" s="80">
        <v>550</v>
      </c>
      <c r="AM12" s="100">
        <f t="shared" si="8"/>
        <v>0.45833333333333331</v>
      </c>
      <c r="AN12" s="100">
        <v>9.6440000000000001</v>
      </c>
      <c r="AO12" s="100">
        <v>4.5170000000000003</v>
      </c>
      <c r="AP12" s="100">
        <f t="shared" si="9"/>
        <v>4.6686666666666667</v>
      </c>
      <c r="AQ12" s="100">
        <f t="shared" si="10"/>
        <v>33.907333333333341</v>
      </c>
      <c r="AR12" s="160">
        <f t="shared" si="11"/>
        <v>66.945139890126669</v>
      </c>
      <c r="AS12" s="129">
        <v>550</v>
      </c>
      <c r="AT12" s="100">
        <f t="shared" si="12"/>
        <v>0.54033333333333333</v>
      </c>
      <c r="AU12" s="100">
        <v>9.6440000000000001</v>
      </c>
      <c r="AV12" s="100">
        <v>4.5170000000000003</v>
      </c>
      <c r="AW12" s="100">
        <f t="shared" si="13"/>
        <v>4.586666666666666</v>
      </c>
      <c r="AX12" s="100">
        <f t="shared" si="14"/>
        <v>33.989333333333342</v>
      </c>
      <c r="AY12" s="303">
        <f t="shared" si="15"/>
        <v>65.928375697066656</v>
      </c>
      <c r="AZ12" s="162"/>
      <c r="BA12" s="129">
        <v>550</v>
      </c>
      <c r="BB12" s="100">
        <v>103.506856070365</v>
      </c>
      <c r="BC12" s="164">
        <v>1.1481365052689001</v>
      </c>
      <c r="BD12" s="164">
        <f>D12-BB25</f>
        <v>36.139999999999986</v>
      </c>
      <c r="BE12" s="164">
        <f>BB27-BB28</f>
        <v>118.84000000000002</v>
      </c>
      <c r="BF12" s="164">
        <f t="shared" si="16"/>
        <v>30.410636149444613</v>
      </c>
      <c r="BG12" s="174">
        <f t="shared" si="17"/>
        <v>34.915561511627416</v>
      </c>
      <c r="BH12" s="129">
        <v>550</v>
      </c>
      <c r="BI12" s="100">
        <v>103.506856070365</v>
      </c>
      <c r="BJ12" s="164">
        <v>1.2437823433887401</v>
      </c>
      <c r="BK12" s="164">
        <f t="shared" si="18"/>
        <v>33.45999999999998</v>
      </c>
      <c r="BL12" s="164">
        <f>BI27-BI28</f>
        <v>128.74</v>
      </c>
      <c r="BM12" s="164">
        <f t="shared" si="19"/>
        <v>25.990368183936596</v>
      </c>
      <c r="BN12" s="174">
        <f t="shared" si="20"/>
        <v>32.326361045352812</v>
      </c>
      <c r="BO12" s="80">
        <v>550</v>
      </c>
      <c r="BP12" s="180">
        <v>103.506856070365</v>
      </c>
      <c r="BQ12" s="164">
        <v>1.33662643473537</v>
      </c>
      <c r="BR12" s="164">
        <f t="shared" si="21"/>
        <v>31.160000000000025</v>
      </c>
      <c r="BS12" s="164">
        <f>BP27-BP28</f>
        <v>138.35000000000002</v>
      </c>
      <c r="BT12" s="164">
        <f t="shared" si="22"/>
        <v>22.522587640043383</v>
      </c>
      <c r="BU12" s="185">
        <f t="shared" si="23"/>
        <v>30.1042860183261</v>
      </c>
      <c r="BV12" s="129">
        <v>550</v>
      </c>
      <c r="BW12" s="100">
        <v>103.506856070365</v>
      </c>
      <c r="BX12" s="164">
        <v>1.1880372437976801</v>
      </c>
      <c r="BY12" s="164">
        <f t="shared" si="24"/>
        <v>31.740000000000009</v>
      </c>
      <c r="BZ12" s="164">
        <f>BW27-BW28</f>
        <v>122.97</v>
      </c>
      <c r="CA12" s="164">
        <f t="shared" si="25"/>
        <v>25.811173456940722</v>
      </c>
      <c r="CB12" s="174">
        <f t="shared" si="26"/>
        <v>30.664635372967691</v>
      </c>
      <c r="CC12" s="180"/>
      <c r="CD12" s="180"/>
    </row>
    <row r="13" spans="1:82" ht="15.75">
      <c r="A13" s="64"/>
      <c r="B13" s="95" t="s">
        <v>42</v>
      </c>
      <c r="C13" s="96">
        <v>650</v>
      </c>
      <c r="D13" s="80">
        <v>441.08</v>
      </c>
      <c r="E13" s="100">
        <v>3.56</v>
      </c>
      <c r="F13" s="100">
        <v>4.3899999999999997</v>
      </c>
      <c r="G13" s="101">
        <v>4.2300000000000004</v>
      </c>
      <c r="H13" s="99">
        <v>650</v>
      </c>
      <c r="I13" s="80">
        <v>448.11</v>
      </c>
      <c r="J13" s="80">
        <v>4.1399999999999997</v>
      </c>
      <c r="K13" s="80">
        <v>4.28</v>
      </c>
      <c r="L13" s="80">
        <v>4.03</v>
      </c>
      <c r="M13" s="99">
        <v>650</v>
      </c>
      <c r="N13" s="80">
        <v>456.86</v>
      </c>
      <c r="O13" s="80">
        <v>4.62</v>
      </c>
      <c r="P13" s="80">
        <v>4.41</v>
      </c>
      <c r="Q13" s="80">
        <v>4.8600000000000003</v>
      </c>
      <c r="R13" s="99">
        <v>650</v>
      </c>
      <c r="S13" s="80">
        <v>439.82</v>
      </c>
      <c r="T13" s="80">
        <v>5.45</v>
      </c>
      <c r="U13" s="80">
        <v>4.7699999999999996</v>
      </c>
      <c r="V13" s="143">
        <v>6.44</v>
      </c>
      <c r="W13" s="64"/>
      <c r="X13" s="129">
        <v>650</v>
      </c>
      <c r="Y13" s="151">
        <f t="shared" si="0"/>
        <v>0.40599999999999997</v>
      </c>
      <c r="Z13" s="100">
        <v>9.6440000000000001</v>
      </c>
      <c r="AA13" s="100">
        <v>4.5170000000000003</v>
      </c>
      <c r="AB13" s="100">
        <f t="shared" si="1"/>
        <v>4.7210000000000001</v>
      </c>
      <c r="AC13" s="100">
        <f t="shared" si="2"/>
        <v>33.855000000000004</v>
      </c>
      <c r="AD13" s="152">
        <f t="shared" si="3"/>
        <v>94.404066743025012</v>
      </c>
      <c r="AE13" s="80">
        <v>650</v>
      </c>
      <c r="AF13" s="100">
        <f t="shared" si="4"/>
        <v>0.41499999999999992</v>
      </c>
      <c r="AG13" s="100">
        <v>9.6440000000000001</v>
      </c>
      <c r="AH13" s="100">
        <v>4.5170000000000003</v>
      </c>
      <c r="AI13" s="100">
        <f t="shared" si="5"/>
        <v>4.7119999999999997</v>
      </c>
      <c r="AJ13" s="100">
        <f t="shared" si="6"/>
        <v>33.864000000000004</v>
      </c>
      <c r="AK13" s="152">
        <f t="shared" si="7"/>
        <v>94.249145615039993</v>
      </c>
      <c r="AL13" s="80">
        <v>650</v>
      </c>
      <c r="AM13" s="100">
        <f t="shared" si="8"/>
        <v>0.46299999999999997</v>
      </c>
      <c r="AN13" s="100">
        <v>9.6440000000000001</v>
      </c>
      <c r="AO13" s="100">
        <v>4.5170000000000003</v>
      </c>
      <c r="AP13" s="100">
        <f t="shared" si="9"/>
        <v>4.6639999999999997</v>
      </c>
      <c r="AQ13" s="100">
        <f t="shared" si="10"/>
        <v>33.912000000000006</v>
      </c>
      <c r="AR13" s="160">
        <f t="shared" si="11"/>
        <v>93.421283567039993</v>
      </c>
      <c r="AS13" s="129">
        <v>650</v>
      </c>
      <c r="AT13" s="100">
        <f t="shared" si="12"/>
        <v>0.55533333333333335</v>
      </c>
      <c r="AU13" s="100">
        <v>9.6440000000000001</v>
      </c>
      <c r="AV13" s="100">
        <v>4.5170000000000003</v>
      </c>
      <c r="AW13" s="100">
        <f t="shared" si="13"/>
        <v>4.5716666666666663</v>
      </c>
      <c r="AX13" s="100">
        <f t="shared" si="14"/>
        <v>34.004333333333335</v>
      </c>
      <c r="AY13" s="303">
        <f t="shared" si="15"/>
        <v>91.82114555369165</v>
      </c>
      <c r="AZ13" s="162"/>
      <c r="BA13" s="129">
        <v>650</v>
      </c>
      <c r="BB13" s="100">
        <v>103.506856070365</v>
      </c>
      <c r="BC13" s="164">
        <v>1.1481365052689001</v>
      </c>
      <c r="BD13" s="164">
        <f>D13-BB25</f>
        <v>34.909999999999968</v>
      </c>
      <c r="BE13" s="164">
        <f>BB27-BB28</f>
        <v>118.84000000000002</v>
      </c>
      <c r="BF13" s="164">
        <f t="shared" si="16"/>
        <v>29.375631100639481</v>
      </c>
      <c r="BG13" s="174">
        <f t="shared" si="17"/>
        <v>33.727234431956624</v>
      </c>
      <c r="BH13" s="129">
        <v>650</v>
      </c>
      <c r="BI13" s="100">
        <v>103.506856070365</v>
      </c>
      <c r="BJ13" s="164">
        <v>1.2437823433887401</v>
      </c>
      <c r="BK13" s="164">
        <f t="shared" si="18"/>
        <v>32.509999999999991</v>
      </c>
      <c r="BL13" s="164">
        <f>BI27-BI28</f>
        <v>128.74</v>
      </c>
      <c r="BM13" s="164">
        <f t="shared" si="19"/>
        <v>25.252446791983836</v>
      </c>
      <c r="BN13" s="174">
        <f t="shared" si="20"/>
        <v>31.408547447233126</v>
      </c>
      <c r="BO13" s="80">
        <v>650</v>
      </c>
      <c r="BP13" s="180">
        <v>103.506856070365</v>
      </c>
      <c r="BQ13" s="164">
        <v>1.33662643473537</v>
      </c>
      <c r="BR13" s="164">
        <f t="shared" si="21"/>
        <v>30.270000000000039</v>
      </c>
      <c r="BS13" s="164">
        <f>BP27-BP28</f>
        <v>138.35000000000002</v>
      </c>
      <c r="BT13" s="164">
        <f t="shared" si="22"/>
        <v>21.879291651608266</v>
      </c>
      <c r="BU13" s="185">
        <f t="shared" si="23"/>
        <v>29.244439594824502</v>
      </c>
      <c r="BV13" s="129">
        <v>650</v>
      </c>
      <c r="BW13" s="100">
        <v>103.506856070365</v>
      </c>
      <c r="BX13" s="164">
        <v>1.1880372437976801</v>
      </c>
      <c r="BY13" s="164">
        <f t="shared" si="24"/>
        <v>30.329999999999984</v>
      </c>
      <c r="BZ13" s="164">
        <f>BW27-BW28</f>
        <v>122.97</v>
      </c>
      <c r="CA13" s="164">
        <f t="shared" si="25"/>
        <v>24.664552329836535</v>
      </c>
      <c r="CB13" s="174">
        <f t="shared" si="26"/>
        <v>29.302406769442644</v>
      </c>
      <c r="CC13" s="180"/>
      <c r="CD13" s="180"/>
    </row>
    <row r="14" spans="1:82" ht="15.75">
      <c r="A14" s="64"/>
      <c r="B14" s="95" t="s">
        <v>42</v>
      </c>
      <c r="C14" s="96">
        <v>750</v>
      </c>
      <c r="D14" s="80">
        <v>439.7</v>
      </c>
      <c r="E14" s="100">
        <v>5.13</v>
      </c>
      <c r="F14" s="100">
        <v>3.72</v>
      </c>
      <c r="G14" s="101">
        <v>4.4400000000000004</v>
      </c>
      <c r="H14" s="99">
        <v>750</v>
      </c>
      <c r="I14" s="80">
        <v>446.9</v>
      </c>
      <c r="J14" s="80">
        <v>4.55</v>
      </c>
      <c r="K14" s="80">
        <v>4.6399999999999997</v>
      </c>
      <c r="L14" s="80">
        <v>4.96</v>
      </c>
      <c r="M14" s="99">
        <v>750</v>
      </c>
      <c r="N14" s="80">
        <v>455.8</v>
      </c>
      <c r="O14" s="80">
        <v>4.51</v>
      </c>
      <c r="P14" s="80">
        <v>5.45</v>
      </c>
      <c r="Q14" s="80">
        <v>4.6900000000000004</v>
      </c>
      <c r="R14" s="99">
        <v>750</v>
      </c>
      <c r="S14" s="80">
        <v>438.43</v>
      </c>
      <c r="T14" s="80">
        <v>4.7699999999999996</v>
      </c>
      <c r="U14" s="80">
        <v>5.4</v>
      </c>
      <c r="V14" s="143">
        <v>6.27</v>
      </c>
      <c r="W14" s="64"/>
      <c r="X14" s="129">
        <v>750</v>
      </c>
      <c r="Y14" s="151">
        <f t="shared" si="0"/>
        <v>0.44299999999999995</v>
      </c>
      <c r="Z14" s="100">
        <v>9.6440000000000001</v>
      </c>
      <c r="AA14" s="100">
        <v>4.5170000000000003</v>
      </c>
      <c r="AB14" s="100">
        <f t="shared" si="1"/>
        <v>4.6840000000000002</v>
      </c>
      <c r="AC14" s="100">
        <f t="shared" si="2"/>
        <v>33.892000000000003</v>
      </c>
      <c r="AD14" s="152">
        <f t="shared" si="3"/>
        <v>124.837131906</v>
      </c>
      <c r="AE14" s="80">
        <v>750</v>
      </c>
      <c r="AF14" s="100">
        <f t="shared" si="4"/>
        <v>0.47166666666666657</v>
      </c>
      <c r="AG14" s="100">
        <v>9.6440000000000001</v>
      </c>
      <c r="AH14" s="100">
        <v>4.5170000000000003</v>
      </c>
      <c r="AI14" s="100">
        <f t="shared" si="5"/>
        <v>4.6553333333333331</v>
      </c>
      <c r="AJ14" s="100">
        <f t="shared" si="6"/>
        <v>33.920666666666669</v>
      </c>
      <c r="AK14" s="152">
        <f t="shared" si="7"/>
        <v>124.17805703849999</v>
      </c>
      <c r="AL14" s="80">
        <v>750</v>
      </c>
      <c r="AM14" s="100">
        <f t="shared" si="8"/>
        <v>0.4883333333333334</v>
      </c>
      <c r="AN14" s="100">
        <v>9.6440000000000001</v>
      </c>
      <c r="AO14" s="100">
        <v>4.5170000000000003</v>
      </c>
      <c r="AP14" s="100">
        <f t="shared" si="9"/>
        <v>4.6386666666666665</v>
      </c>
      <c r="AQ14" s="100">
        <f t="shared" si="10"/>
        <v>33.937333333333342</v>
      </c>
      <c r="AR14" s="160">
        <f t="shared" si="11"/>
        <v>123.79427982600001</v>
      </c>
      <c r="AS14" s="129">
        <v>750</v>
      </c>
      <c r="AT14" s="100">
        <f t="shared" si="12"/>
        <v>0.54799999999999993</v>
      </c>
      <c r="AU14" s="100">
        <v>9.6440000000000001</v>
      </c>
      <c r="AV14" s="100">
        <v>4.5170000000000003</v>
      </c>
      <c r="AW14" s="100">
        <f t="shared" si="13"/>
        <v>4.5789999999999997</v>
      </c>
      <c r="AX14" s="100">
        <f t="shared" si="14"/>
        <v>33.997000000000007</v>
      </c>
      <c r="AY14" s="303">
        <f t="shared" si="15"/>
        <v>122.41677581662501</v>
      </c>
      <c r="AZ14" s="162"/>
      <c r="BA14" s="129">
        <v>750</v>
      </c>
      <c r="BB14" s="100">
        <v>103.506856070365</v>
      </c>
      <c r="BC14" s="164">
        <v>1.1481365052689001</v>
      </c>
      <c r="BD14" s="164">
        <f>D14-BB25</f>
        <v>33.529999999999973</v>
      </c>
      <c r="BE14" s="164">
        <f>BB27-BB28</f>
        <v>118.84000000000002</v>
      </c>
      <c r="BF14" s="164">
        <f t="shared" si="16"/>
        <v>28.214405923931306</v>
      </c>
      <c r="BG14" s="174">
        <f t="shared" si="17"/>
        <v>32.393989415740641</v>
      </c>
      <c r="BH14" s="129">
        <v>750</v>
      </c>
      <c r="BI14" s="100">
        <v>103.506856070365</v>
      </c>
      <c r="BJ14" s="164">
        <v>1.2437823433887401</v>
      </c>
      <c r="BK14" s="164">
        <f t="shared" si="18"/>
        <v>31.299999999999955</v>
      </c>
      <c r="BL14" s="164">
        <f>BI27-BI28</f>
        <v>128.74</v>
      </c>
      <c r="BM14" s="164">
        <f t="shared" si="19"/>
        <v>24.312567966443961</v>
      </c>
      <c r="BN14" s="174">
        <f t="shared" si="20"/>
        <v>30.239542759101685</v>
      </c>
      <c r="BO14" s="80">
        <v>750</v>
      </c>
      <c r="BP14" s="180">
        <v>103.506856070365</v>
      </c>
      <c r="BQ14" s="164">
        <v>1.33662643473537</v>
      </c>
      <c r="BR14" s="164">
        <f t="shared" si="21"/>
        <v>29.210000000000036</v>
      </c>
      <c r="BS14" s="164">
        <f>BP27-BP28</f>
        <v>138.35000000000002</v>
      </c>
      <c r="BT14" s="164">
        <f t="shared" si="22"/>
        <v>21.113118901337209</v>
      </c>
      <c r="BU14" s="185">
        <f t="shared" si="23"/>
        <v>28.220352843238306</v>
      </c>
      <c r="BV14" s="129">
        <v>750</v>
      </c>
      <c r="BW14" s="100">
        <v>103.506856070365</v>
      </c>
      <c r="BX14" s="164">
        <v>1.1880372437976801</v>
      </c>
      <c r="BY14" s="164">
        <f t="shared" si="24"/>
        <v>28.939999999999998</v>
      </c>
      <c r="BZ14" s="164">
        <f>BW27-BW28</f>
        <v>122.97</v>
      </c>
      <c r="CA14" s="164">
        <f t="shared" si="25"/>
        <v>23.534195332194844</v>
      </c>
      <c r="CB14" s="174">
        <f t="shared" si="26"/>
        <v>27.959500557456991</v>
      </c>
      <c r="CC14" s="180"/>
      <c r="CD14" s="180"/>
    </row>
    <row r="15" spans="1:82" ht="15.75">
      <c r="A15" s="64"/>
      <c r="B15" s="95" t="s">
        <v>42</v>
      </c>
      <c r="C15" s="96">
        <v>850</v>
      </c>
      <c r="D15" s="80">
        <v>438.55</v>
      </c>
      <c r="E15" s="100">
        <v>4.07</v>
      </c>
      <c r="F15" s="100">
        <v>5.09</v>
      </c>
      <c r="G15" s="101">
        <v>4.9000000000000004</v>
      </c>
      <c r="H15" s="99">
        <v>850</v>
      </c>
      <c r="I15" s="80">
        <v>445.91</v>
      </c>
      <c r="J15" s="80">
        <v>4.6500000000000004</v>
      </c>
      <c r="K15" s="80">
        <v>4.49</v>
      </c>
      <c r="L15" s="80">
        <v>4.9000000000000004</v>
      </c>
      <c r="M15" s="99">
        <v>850</v>
      </c>
      <c r="N15" s="80">
        <v>455.03</v>
      </c>
      <c r="O15" s="80">
        <v>5.85</v>
      </c>
      <c r="P15" s="80">
        <v>5.24</v>
      </c>
      <c r="Q15" s="80">
        <v>6.05</v>
      </c>
      <c r="R15" s="99">
        <v>850</v>
      </c>
      <c r="S15" s="80">
        <v>437.53</v>
      </c>
      <c r="T15" s="80">
        <v>6.15</v>
      </c>
      <c r="U15" s="80">
        <v>6.61</v>
      </c>
      <c r="V15" s="143">
        <v>6.09</v>
      </c>
      <c r="W15" s="64"/>
      <c r="X15" s="129">
        <v>850</v>
      </c>
      <c r="Y15" s="151">
        <f t="shared" si="0"/>
        <v>0.46866666666666668</v>
      </c>
      <c r="Z15" s="100">
        <v>9.6440000000000001</v>
      </c>
      <c r="AA15" s="100">
        <v>4.5170000000000003</v>
      </c>
      <c r="AB15" s="100">
        <f t="shared" si="1"/>
        <v>4.6583333333333332</v>
      </c>
      <c r="AC15" s="100">
        <f t="shared" si="2"/>
        <v>33.917666666666669</v>
      </c>
      <c r="AD15" s="152">
        <f t="shared" si="3"/>
        <v>159.58848518329168</v>
      </c>
      <c r="AE15" s="80">
        <v>850</v>
      </c>
      <c r="AF15" s="100">
        <f t="shared" si="4"/>
        <v>0.46800000000000008</v>
      </c>
      <c r="AG15" s="100">
        <v>9.6440000000000001</v>
      </c>
      <c r="AH15" s="100">
        <v>4.5170000000000003</v>
      </c>
      <c r="AI15" s="100">
        <f t="shared" si="5"/>
        <v>4.6589999999999998</v>
      </c>
      <c r="AJ15" s="100">
        <f t="shared" si="6"/>
        <v>33.917000000000009</v>
      </c>
      <c r="AK15" s="152">
        <f t="shared" si="7"/>
        <v>159.608187091665</v>
      </c>
      <c r="AL15" s="80">
        <v>850</v>
      </c>
      <c r="AM15" s="100">
        <f t="shared" si="8"/>
        <v>0.57133333333333336</v>
      </c>
      <c r="AN15" s="100">
        <v>9.6440000000000001</v>
      </c>
      <c r="AO15" s="100">
        <v>4.5170000000000003</v>
      </c>
      <c r="AP15" s="100">
        <f t="shared" si="9"/>
        <v>4.5556666666666663</v>
      </c>
      <c r="AQ15" s="100">
        <f t="shared" si="10"/>
        <v>34.02033333333334</v>
      </c>
      <c r="AR15" s="160">
        <f t="shared" si="11"/>
        <v>156.54367573253165</v>
      </c>
      <c r="AS15" s="129">
        <v>850</v>
      </c>
      <c r="AT15" s="100">
        <f t="shared" si="12"/>
        <v>0.62833333333333341</v>
      </c>
      <c r="AU15" s="100">
        <v>9.6440000000000001</v>
      </c>
      <c r="AV15" s="100">
        <v>4.5170000000000003</v>
      </c>
      <c r="AW15" s="100">
        <f t="shared" si="13"/>
        <v>4.4986666666666668</v>
      </c>
      <c r="AX15" s="100">
        <f t="shared" si="14"/>
        <v>34.077333333333335</v>
      </c>
      <c r="AY15" s="303">
        <f t="shared" si="15"/>
        <v>154.84402083210665</v>
      </c>
      <c r="AZ15" s="162"/>
      <c r="BA15" s="129">
        <v>850</v>
      </c>
      <c r="BB15" s="100">
        <v>103.506856070365</v>
      </c>
      <c r="BC15" s="164">
        <v>1.1481365052689001</v>
      </c>
      <c r="BD15" s="164">
        <f>D15-BB25</f>
        <v>32.379999999999995</v>
      </c>
      <c r="BE15" s="164">
        <f>BB27-BB28</f>
        <v>118.84000000000002</v>
      </c>
      <c r="BF15" s="164">
        <f t="shared" si="16"/>
        <v>27.246718276674514</v>
      </c>
      <c r="BG15" s="174">
        <f t="shared" si="17"/>
        <v>31.282951902227346</v>
      </c>
      <c r="BH15" s="129">
        <v>850</v>
      </c>
      <c r="BI15" s="100">
        <v>103.506856070365</v>
      </c>
      <c r="BJ15" s="164">
        <v>1.2437823433887401</v>
      </c>
      <c r="BK15" s="164">
        <f t="shared" si="18"/>
        <v>30.310000000000002</v>
      </c>
      <c r="BL15" s="164">
        <f>BI27-BI28</f>
        <v>128.74</v>
      </c>
      <c r="BM15" s="164">
        <f t="shared" si="19"/>
        <v>23.543576200093209</v>
      </c>
      <c r="BN15" s="174">
        <f t="shared" si="20"/>
        <v>29.2830843779033</v>
      </c>
      <c r="BO15" s="80">
        <v>850</v>
      </c>
      <c r="BP15" s="180">
        <v>103.506856070365</v>
      </c>
      <c r="BQ15" s="164">
        <v>1.33662643473537</v>
      </c>
      <c r="BR15" s="164">
        <f t="shared" si="21"/>
        <v>28.439999999999998</v>
      </c>
      <c r="BS15" s="164">
        <f>BP27-BP28</f>
        <v>138.35000000000002</v>
      </c>
      <c r="BT15" s="164">
        <f t="shared" si="22"/>
        <v>20.556559450668587</v>
      </c>
      <c r="BU15" s="185">
        <f t="shared" si="23"/>
        <v>27.476440768972829</v>
      </c>
      <c r="BV15" s="129">
        <v>850</v>
      </c>
      <c r="BW15" s="100">
        <v>103.506856070365</v>
      </c>
      <c r="BX15" s="164">
        <v>1.1880372437976801</v>
      </c>
      <c r="BY15" s="164">
        <f t="shared" si="24"/>
        <v>28.039999999999964</v>
      </c>
      <c r="BZ15" s="164">
        <f>BW27-BW28</f>
        <v>122.97</v>
      </c>
      <c r="CA15" s="164">
        <f t="shared" si="25"/>
        <v>22.80230950638364</v>
      </c>
      <c r="CB15" s="174">
        <f t="shared" si="26"/>
        <v>27.089992938185659</v>
      </c>
      <c r="CC15" s="180"/>
      <c r="CD15" s="180"/>
    </row>
    <row r="16" spans="1:82" ht="15.75">
      <c r="A16" s="64"/>
      <c r="B16" s="95" t="s">
        <v>42</v>
      </c>
      <c r="C16" s="96">
        <v>950</v>
      </c>
      <c r="D16" s="80">
        <v>437.16</v>
      </c>
      <c r="E16" s="100">
        <v>4.59</v>
      </c>
      <c r="F16" s="100">
        <v>5.72</v>
      </c>
      <c r="G16" s="101">
        <v>5.43</v>
      </c>
      <c r="H16" s="99">
        <v>950</v>
      </c>
      <c r="I16" s="80">
        <v>444.63</v>
      </c>
      <c r="J16" s="80">
        <v>4.68</v>
      </c>
      <c r="K16" s="80">
        <v>4.91</v>
      </c>
      <c r="L16" s="80">
        <v>4.8499999999999996</v>
      </c>
      <c r="M16" s="99">
        <v>950</v>
      </c>
      <c r="N16" s="80">
        <v>454.28</v>
      </c>
      <c r="O16" s="80">
        <v>4.6900000000000004</v>
      </c>
      <c r="P16" s="80">
        <v>4.5199999999999996</v>
      </c>
      <c r="Q16" s="80">
        <v>5.9</v>
      </c>
      <c r="R16" s="99">
        <v>950</v>
      </c>
      <c r="S16" s="80">
        <v>436.56</v>
      </c>
      <c r="T16" s="80">
        <v>6.82</v>
      </c>
      <c r="U16" s="80">
        <v>6.27</v>
      </c>
      <c r="V16" s="143">
        <v>6.85</v>
      </c>
      <c r="W16" s="64"/>
      <c r="X16" s="129">
        <v>950</v>
      </c>
      <c r="Y16" s="151">
        <f t="shared" si="0"/>
        <v>0.52466666666666661</v>
      </c>
      <c r="Z16" s="100">
        <v>9.6440000000000001</v>
      </c>
      <c r="AA16" s="100">
        <v>4.5170000000000003</v>
      </c>
      <c r="AB16" s="100">
        <f t="shared" si="1"/>
        <v>4.6023333333333332</v>
      </c>
      <c r="AC16" s="100">
        <f t="shared" si="2"/>
        <v>33.973666666666674</v>
      </c>
      <c r="AD16" s="152">
        <f t="shared" si="3"/>
        <v>197.27628162485166</v>
      </c>
      <c r="AE16" s="80">
        <v>950</v>
      </c>
      <c r="AF16" s="100">
        <f t="shared" si="4"/>
        <v>0.48133333333333334</v>
      </c>
      <c r="AG16" s="100">
        <v>9.6440000000000001</v>
      </c>
      <c r="AH16" s="100">
        <v>4.5170000000000003</v>
      </c>
      <c r="AI16" s="100">
        <f t="shared" si="5"/>
        <v>4.6456666666666662</v>
      </c>
      <c r="AJ16" s="100">
        <f t="shared" si="6"/>
        <v>33.930333333333337</v>
      </c>
      <c r="AK16" s="152">
        <f t="shared" si="7"/>
        <v>198.87974456645165</v>
      </c>
      <c r="AL16" s="80">
        <v>950</v>
      </c>
      <c r="AM16" s="100">
        <f t="shared" si="8"/>
        <v>0.50366666666666671</v>
      </c>
      <c r="AN16" s="100">
        <v>9.6440000000000001</v>
      </c>
      <c r="AO16" s="100">
        <v>4.5170000000000003</v>
      </c>
      <c r="AP16" s="100">
        <f t="shared" si="9"/>
        <v>4.6233333333333331</v>
      </c>
      <c r="AQ16" s="100">
        <f t="shared" si="10"/>
        <v>33.952666666666673</v>
      </c>
      <c r="AR16" s="160">
        <f t="shared" si="11"/>
        <v>198.05393616996665</v>
      </c>
      <c r="AS16" s="129">
        <v>950</v>
      </c>
      <c r="AT16" s="100">
        <f t="shared" si="12"/>
        <v>0.66466666666666652</v>
      </c>
      <c r="AU16" s="100">
        <v>9.6440000000000001</v>
      </c>
      <c r="AV16" s="100">
        <v>4.5170000000000003</v>
      </c>
      <c r="AW16" s="100">
        <f t="shared" si="13"/>
        <v>4.4623333333333335</v>
      </c>
      <c r="AX16" s="100">
        <f t="shared" si="14"/>
        <v>34.113666666666674</v>
      </c>
      <c r="AY16" s="303">
        <f t="shared" si="15"/>
        <v>192.06347938545167</v>
      </c>
      <c r="AZ16" s="162"/>
      <c r="BA16" s="129">
        <v>950</v>
      </c>
      <c r="BB16" s="100">
        <v>103.506856070365</v>
      </c>
      <c r="BC16" s="164">
        <v>1.1481365052689001</v>
      </c>
      <c r="BD16" s="164">
        <f>D16-BB25</f>
        <v>30.990000000000009</v>
      </c>
      <c r="BE16" s="164">
        <f>BB27-BB28</f>
        <v>118.84000000000002</v>
      </c>
      <c r="BF16" s="164">
        <f t="shared" si="16"/>
        <v>26.077078424772811</v>
      </c>
      <c r="BG16" s="174">
        <f t="shared" si="17"/>
        <v>29.940045690241689</v>
      </c>
      <c r="BH16" s="129">
        <v>950</v>
      </c>
      <c r="BI16" s="100">
        <v>103.506856070365</v>
      </c>
      <c r="BJ16" s="164">
        <v>1.2437823433887401</v>
      </c>
      <c r="BK16" s="164">
        <f t="shared" si="18"/>
        <v>29.029999999999973</v>
      </c>
      <c r="BL16" s="164">
        <f>BI27-BI28</f>
        <v>128.74</v>
      </c>
      <c r="BM16" s="164">
        <f t="shared" si="19"/>
        <v>22.549324219356819</v>
      </c>
      <c r="BN16" s="174">
        <f t="shared" si="20"/>
        <v>28.046451319384097</v>
      </c>
      <c r="BO16" s="80">
        <v>950</v>
      </c>
      <c r="BP16" s="180">
        <v>103.506856070365</v>
      </c>
      <c r="BQ16" s="164">
        <v>1.33662643473537</v>
      </c>
      <c r="BR16" s="164">
        <f t="shared" si="21"/>
        <v>27.689999999999998</v>
      </c>
      <c r="BS16" s="164">
        <f>BP27-BP28</f>
        <v>138.35000000000002</v>
      </c>
      <c r="BT16" s="164">
        <f t="shared" si="22"/>
        <v>20.01445608962775</v>
      </c>
      <c r="BU16" s="185">
        <f t="shared" si="23"/>
        <v>26.751851086246756</v>
      </c>
      <c r="BV16" s="129">
        <v>950</v>
      </c>
      <c r="BW16" s="100">
        <v>103.506856070365</v>
      </c>
      <c r="BX16" s="164">
        <v>1.1880372437976801</v>
      </c>
      <c r="BY16" s="164">
        <f t="shared" si="24"/>
        <v>27.069999999999993</v>
      </c>
      <c r="BZ16" s="164">
        <f>BW27-BW28</f>
        <v>122.97</v>
      </c>
      <c r="CA16" s="164">
        <f t="shared" si="25"/>
        <v>22.013499227453845</v>
      </c>
      <c r="CB16" s="174">
        <f t="shared" si="26"/>
        <v>26.152856948526626</v>
      </c>
      <c r="CC16" s="180"/>
      <c r="CD16" s="180"/>
    </row>
    <row r="17" spans="1:84" ht="15.75">
      <c r="A17" s="64"/>
      <c r="B17" s="95" t="s">
        <v>42</v>
      </c>
      <c r="C17" s="96">
        <v>1000</v>
      </c>
      <c r="D17" s="80">
        <v>436.11</v>
      </c>
      <c r="E17" s="100">
        <v>5.7</v>
      </c>
      <c r="F17" s="100">
        <v>4.7699999999999996</v>
      </c>
      <c r="G17" s="101">
        <v>5.62</v>
      </c>
      <c r="H17" s="99">
        <v>1000</v>
      </c>
      <c r="I17" s="80">
        <v>443.76</v>
      </c>
      <c r="J17" s="80">
        <v>5.52</v>
      </c>
      <c r="K17" s="114">
        <v>5.13</v>
      </c>
      <c r="L17" s="80">
        <v>5.05</v>
      </c>
      <c r="M17" s="99">
        <v>1000</v>
      </c>
      <c r="N17" s="80">
        <v>453.76</v>
      </c>
      <c r="O17" s="80">
        <v>6.01</v>
      </c>
      <c r="P17" s="80">
        <v>6.45</v>
      </c>
      <c r="Q17" s="80">
        <v>5.49</v>
      </c>
      <c r="R17" s="99">
        <v>1000</v>
      </c>
      <c r="S17" s="80">
        <v>435.92</v>
      </c>
      <c r="T17" s="80">
        <v>5.98</v>
      </c>
      <c r="U17" s="80">
        <v>7.11</v>
      </c>
      <c r="V17" s="143">
        <v>6</v>
      </c>
      <c r="W17" s="64"/>
      <c r="X17" s="129">
        <v>1000</v>
      </c>
      <c r="Y17" s="151">
        <f t="shared" si="0"/>
        <v>0.53633333333333333</v>
      </c>
      <c r="Z17" s="100">
        <v>9.6440000000000001</v>
      </c>
      <c r="AA17" s="100">
        <v>4.5170000000000003</v>
      </c>
      <c r="AB17" s="100">
        <f t="shared" si="1"/>
        <v>4.5906666666666665</v>
      </c>
      <c r="AC17" s="100">
        <f t="shared" si="2"/>
        <v>33.985333333333337</v>
      </c>
      <c r="AD17" s="152">
        <f t="shared" si="3"/>
        <v>218.10944097066664</v>
      </c>
      <c r="AE17" s="80">
        <v>1000</v>
      </c>
      <c r="AF17" s="100">
        <f t="shared" si="4"/>
        <v>0.52333333333333332</v>
      </c>
      <c r="AG17" s="100">
        <v>9.6440000000000001</v>
      </c>
      <c r="AH17" s="100">
        <v>4.5170000000000003</v>
      </c>
      <c r="AI17" s="100">
        <f t="shared" si="5"/>
        <v>4.6036666666666664</v>
      </c>
      <c r="AJ17" s="100">
        <f t="shared" si="6"/>
        <v>33.972333333333339</v>
      </c>
      <c r="AK17" s="152">
        <f t="shared" si="7"/>
        <v>218.64342338066666</v>
      </c>
      <c r="AL17" s="80">
        <v>1000</v>
      </c>
      <c r="AM17" s="100">
        <f t="shared" si="8"/>
        <v>0.59833333333333338</v>
      </c>
      <c r="AN17" s="100">
        <v>9.6440000000000001</v>
      </c>
      <c r="AO17" s="100">
        <v>4.5170000000000003</v>
      </c>
      <c r="AP17" s="100">
        <f t="shared" si="9"/>
        <v>4.5286666666666662</v>
      </c>
      <c r="AQ17" s="100">
        <f t="shared" si="10"/>
        <v>34.047333333333341</v>
      </c>
      <c r="AR17" s="160">
        <f t="shared" si="11"/>
        <v>215.55625493066665</v>
      </c>
      <c r="AS17" s="129">
        <v>1000</v>
      </c>
      <c r="AT17" s="100">
        <f t="shared" si="12"/>
        <v>0.63633333333333331</v>
      </c>
      <c r="AU17" s="100">
        <v>9.6440000000000001</v>
      </c>
      <c r="AV17" s="100">
        <v>4.5170000000000003</v>
      </c>
      <c r="AW17" s="100">
        <f t="shared" si="13"/>
        <v>4.4906666666666668</v>
      </c>
      <c r="AX17" s="100">
        <f t="shared" si="14"/>
        <v>34.085333333333338</v>
      </c>
      <c r="AY17" s="303">
        <f t="shared" si="15"/>
        <v>213.98608657066666</v>
      </c>
      <c r="AZ17" s="162"/>
      <c r="BA17" s="129">
        <v>1000</v>
      </c>
      <c r="BB17" s="100">
        <v>103.506856070365</v>
      </c>
      <c r="BC17" s="164">
        <v>1.1481365052689001</v>
      </c>
      <c r="BD17" s="164">
        <f>D17-BB25</f>
        <v>29.939999999999998</v>
      </c>
      <c r="BE17" s="164">
        <f>BB27-BB28</f>
        <v>118.84000000000002</v>
      </c>
      <c r="BF17" s="164">
        <f t="shared" si="16"/>
        <v>25.193537529451358</v>
      </c>
      <c r="BG17" s="174">
        <f t="shared" si="17"/>
        <v>28.925620134425163</v>
      </c>
      <c r="BH17" s="129">
        <v>1000</v>
      </c>
      <c r="BI17" s="100">
        <v>103.506856070365</v>
      </c>
      <c r="BJ17" s="164">
        <v>1.2437823433887401</v>
      </c>
      <c r="BK17" s="164">
        <f t="shared" si="18"/>
        <v>28.159999999999968</v>
      </c>
      <c r="BL17" s="164">
        <f>BI27-BI28</f>
        <v>128.74</v>
      </c>
      <c r="BM17" s="164">
        <f t="shared" si="19"/>
        <v>21.873543576200067</v>
      </c>
      <c r="BN17" s="174">
        <f t="shared" si="20"/>
        <v>27.20592728742184</v>
      </c>
      <c r="BO17" s="80">
        <v>1000</v>
      </c>
      <c r="BP17" s="180">
        <v>103.506856070365</v>
      </c>
      <c r="BQ17" s="164">
        <v>1.33662643473537</v>
      </c>
      <c r="BR17" s="164">
        <f t="shared" si="21"/>
        <v>27.170000000000016</v>
      </c>
      <c r="BS17" s="164">
        <f>BP27-BP28</f>
        <v>138.35000000000002</v>
      </c>
      <c r="BT17" s="164">
        <f t="shared" si="22"/>
        <v>19.638597759306116</v>
      </c>
      <c r="BU17" s="185">
        <f t="shared" si="23"/>
        <v>26.24946890622336</v>
      </c>
      <c r="BV17" s="129">
        <v>1000</v>
      </c>
      <c r="BW17" s="100">
        <v>103.506856070365</v>
      </c>
      <c r="BX17" s="164">
        <v>1.1880372437976801</v>
      </c>
      <c r="BY17" s="164">
        <f t="shared" si="24"/>
        <v>26.430000000000007</v>
      </c>
      <c r="BZ17" s="164">
        <f>BW27-BW28</f>
        <v>122.97</v>
      </c>
      <c r="CA17" s="164">
        <f t="shared" si="25"/>
        <v>21.493047084654798</v>
      </c>
      <c r="CB17" s="174">
        <f t="shared" si="26"/>
        <v>25.534540419267049</v>
      </c>
      <c r="CC17" s="180"/>
      <c r="CD17" s="180"/>
    </row>
    <row r="18" spans="1:84" ht="15.75">
      <c r="A18" s="64"/>
      <c r="B18" s="95" t="s">
        <v>42</v>
      </c>
      <c r="C18" s="96">
        <v>1200</v>
      </c>
      <c r="D18" s="80">
        <v>433.43</v>
      </c>
      <c r="E18" s="100">
        <v>5.93</v>
      </c>
      <c r="F18" s="100">
        <v>4.63</v>
      </c>
      <c r="G18" s="101">
        <v>5.84</v>
      </c>
      <c r="H18" s="99">
        <v>1200</v>
      </c>
      <c r="I18" s="80">
        <v>441.88</v>
      </c>
      <c r="J18" s="80">
        <v>5.7</v>
      </c>
      <c r="K18" s="80">
        <v>5.41</v>
      </c>
      <c r="L18" s="80">
        <v>5.37</v>
      </c>
      <c r="M18" s="99">
        <v>1200</v>
      </c>
      <c r="N18" s="80">
        <v>452.64</v>
      </c>
      <c r="O18" s="80">
        <v>6.44</v>
      </c>
      <c r="P18" s="80">
        <v>5.0999999999999996</v>
      </c>
      <c r="Q18" s="80">
        <v>6.19</v>
      </c>
      <c r="R18" s="99">
        <v>1200</v>
      </c>
      <c r="S18" s="80">
        <v>434.82</v>
      </c>
      <c r="T18" s="80">
        <v>6.43</v>
      </c>
      <c r="U18" s="80">
        <v>7.28</v>
      </c>
      <c r="V18" s="143">
        <v>7.48</v>
      </c>
      <c r="W18" s="64"/>
      <c r="X18" s="129">
        <v>1200</v>
      </c>
      <c r="Y18" s="151">
        <f t="shared" si="0"/>
        <v>0.54666666666666663</v>
      </c>
      <c r="Z18" s="100">
        <v>9.6440000000000001</v>
      </c>
      <c r="AA18" s="100">
        <v>4.5170000000000003</v>
      </c>
      <c r="AB18" s="100">
        <f t="shared" si="1"/>
        <v>4.5803333333333329</v>
      </c>
      <c r="AC18" s="100">
        <f t="shared" si="2"/>
        <v>33.995666666666672</v>
      </c>
      <c r="AD18" s="152">
        <f t="shared" si="3"/>
        <v>313.46590513055997</v>
      </c>
      <c r="AE18" s="80">
        <v>1200</v>
      </c>
      <c r="AF18" s="100">
        <f t="shared" si="4"/>
        <v>0.54933333333333334</v>
      </c>
      <c r="AG18" s="100">
        <v>9.6440000000000001</v>
      </c>
      <c r="AH18" s="100">
        <v>4.5170000000000003</v>
      </c>
      <c r="AI18" s="100">
        <f t="shared" si="5"/>
        <v>4.5776666666666666</v>
      </c>
      <c r="AJ18" s="100">
        <f t="shared" si="6"/>
        <v>33.998333333333342</v>
      </c>
      <c r="AK18" s="152">
        <f t="shared" si="7"/>
        <v>313.30797989280006</v>
      </c>
      <c r="AL18" s="80">
        <v>1200</v>
      </c>
      <c r="AM18" s="100">
        <f t="shared" si="8"/>
        <v>0.59099999999999997</v>
      </c>
      <c r="AN18" s="100">
        <v>9.6440000000000001</v>
      </c>
      <c r="AO18" s="100">
        <v>4.5170000000000003</v>
      </c>
      <c r="AP18" s="100">
        <f t="shared" si="9"/>
        <v>4.5359999999999996</v>
      </c>
      <c r="AQ18" s="100">
        <f t="shared" si="10"/>
        <v>34.040000000000006</v>
      </c>
      <c r="AR18" s="160">
        <f t="shared" si="11"/>
        <v>310.83667937280001</v>
      </c>
      <c r="AS18" s="129">
        <v>1200</v>
      </c>
      <c r="AT18" s="100">
        <f t="shared" si="12"/>
        <v>0.70633333333333337</v>
      </c>
      <c r="AU18" s="100">
        <v>9.6440000000000001</v>
      </c>
      <c r="AV18" s="100">
        <v>4.5170000000000003</v>
      </c>
      <c r="AW18" s="100">
        <f t="shared" si="13"/>
        <v>4.4206666666666665</v>
      </c>
      <c r="AX18" s="100">
        <f t="shared" si="14"/>
        <v>34.155333333333338</v>
      </c>
      <c r="AY18" s="303">
        <f t="shared" si="15"/>
        <v>303.95966729855996</v>
      </c>
      <c r="AZ18" s="162"/>
      <c r="BA18" s="129">
        <v>1200</v>
      </c>
      <c r="BB18" s="100">
        <v>103.506856070365</v>
      </c>
      <c r="BC18" s="164">
        <v>1.1481365052689001</v>
      </c>
      <c r="BD18" s="164">
        <f>D18-BB25</f>
        <v>27.259999999999991</v>
      </c>
      <c r="BE18" s="164">
        <f>BB27-BB28</f>
        <v>118.84000000000002</v>
      </c>
      <c r="BF18" s="164">
        <f t="shared" si="16"/>
        <v>22.938404577583292</v>
      </c>
      <c r="BG18" s="174">
        <f t="shared" si="17"/>
        <v>26.336419668150622</v>
      </c>
      <c r="BH18" s="129">
        <v>1200</v>
      </c>
      <c r="BI18" s="100">
        <v>103.506856070365</v>
      </c>
      <c r="BJ18" s="164">
        <v>1.2437823433887401</v>
      </c>
      <c r="BK18" s="164">
        <f t="shared" si="18"/>
        <v>26.279999999999973</v>
      </c>
      <c r="BL18" s="164">
        <f>BI27-BI28</f>
        <v>128.74</v>
      </c>
      <c r="BM18" s="164">
        <f t="shared" si="19"/>
        <v>20.413235979493528</v>
      </c>
      <c r="BN18" s="174">
        <f t="shared" si="20"/>
        <v>25.389622482721801</v>
      </c>
      <c r="BO18" s="80">
        <v>1200</v>
      </c>
      <c r="BP18" s="180">
        <v>103.506856070365</v>
      </c>
      <c r="BQ18" s="164">
        <v>1.33662643473537</v>
      </c>
      <c r="BR18" s="164">
        <f t="shared" si="21"/>
        <v>26.050000000000011</v>
      </c>
      <c r="BS18" s="164">
        <f>BP27-BP28</f>
        <v>138.35000000000002</v>
      </c>
      <c r="BT18" s="164">
        <f t="shared" si="22"/>
        <v>18.829056740151795</v>
      </c>
      <c r="BU18" s="185">
        <f t="shared" si="23"/>
        <v>25.167414980019082</v>
      </c>
      <c r="BV18" s="129">
        <v>1200</v>
      </c>
      <c r="BW18" s="100">
        <v>103.506856070365</v>
      </c>
      <c r="BX18" s="164">
        <v>1.1880372437976801</v>
      </c>
      <c r="BY18" s="164">
        <f t="shared" si="24"/>
        <v>25.329999999999984</v>
      </c>
      <c r="BZ18" s="164">
        <f>BW27-BW28</f>
        <v>122.97</v>
      </c>
      <c r="CA18" s="164">
        <f t="shared" si="25"/>
        <v>20.598519964218902</v>
      </c>
      <c r="CB18" s="174">
        <f t="shared" si="26"/>
        <v>24.471808884602112</v>
      </c>
      <c r="CC18" s="180"/>
      <c r="CD18" s="180"/>
    </row>
    <row r="19" spans="1:84" ht="15.75">
      <c r="A19" s="64"/>
      <c r="B19" s="95" t="s">
        <v>42</v>
      </c>
      <c r="C19" s="96">
        <v>1500</v>
      </c>
      <c r="D19" s="80">
        <v>430.03</v>
      </c>
      <c r="E19" s="100">
        <v>6.12</v>
      </c>
      <c r="F19" s="100">
        <v>5.58</v>
      </c>
      <c r="G19" s="101">
        <v>6.3</v>
      </c>
      <c r="H19" s="99">
        <v>1500</v>
      </c>
      <c r="I19" s="80">
        <v>439.15</v>
      </c>
      <c r="J19" s="80">
        <v>5.48</v>
      </c>
      <c r="K19" s="80">
        <v>5.75</v>
      </c>
      <c r="L19" s="80">
        <v>5.85</v>
      </c>
      <c r="M19" s="99">
        <v>1500</v>
      </c>
      <c r="N19" s="80">
        <v>450.83</v>
      </c>
      <c r="O19" s="80">
        <v>6.36</v>
      </c>
      <c r="P19" s="80">
        <v>5.53</v>
      </c>
      <c r="Q19" s="80">
        <v>5.86</v>
      </c>
      <c r="R19" s="99">
        <v>1500</v>
      </c>
      <c r="S19" s="80">
        <v>433.11</v>
      </c>
      <c r="T19" s="80">
        <v>6.98</v>
      </c>
      <c r="U19" s="80">
        <v>7.71</v>
      </c>
      <c r="V19" s="143">
        <v>7.88</v>
      </c>
      <c r="W19" s="64"/>
      <c r="X19" s="129">
        <v>1500</v>
      </c>
      <c r="Y19" s="151">
        <f t="shared" si="0"/>
        <v>0.6</v>
      </c>
      <c r="Z19" s="100">
        <v>9.6440000000000001</v>
      </c>
      <c r="AA19" s="100">
        <v>4.5170000000000003</v>
      </c>
      <c r="AB19" s="100">
        <f t="shared" si="1"/>
        <v>4.5270000000000001</v>
      </c>
      <c r="AC19" s="100">
        <f t="shared" si="2"/>
        <v>34.049000000000007</v>
      </c>
      <c r="AD19" s="152">
        <f t="shared" si="3"/>
        <v>484.84681324650012</v>
      </c>
      <c r="AE19" s="80">
        <v>1500</v>
      </c>
      <c r="AF19" s="100">
        <f t="shared" si="4"/>
        <v>0.56933333333333325</v>
      </c>
      <c r="AG19" s="100">
        <v>9.6440000000000001</v>
      </c>
      <c r="AH19" s="100">
        <v>4.5170000000000003</v>
      </c>
      <c r="AI19" s="100">
        <f t="shared" si="5"/>
        <v>4.5576666666666661</v>
      </c>
      <c r="AJ19" s="100">
        <f t="shared" si="6"/>
        <v>34.018333333333338</v>
      </c>
      <c r="AK19" s="152">
        <f t="shared" si="7"/>
        <v>487.69160624249997</v>
      </c>
      <c r="AL19" s="80">
        <v>1500</v>
      </c>
      <c r="AM19" s="100">
        <f t="shared" si="8"/>
        <v>0.59166666666666667</v>
      </c>
      <c r="AN19" s="100">
        <v>9.6440000000000001</v>
      </c>
      <c r="AO19" s="100">
        <v>4.5170000000000003</v>
      </c>
      <c r="AP19" s="100">
        <f t="shared" si="9"/>
        <v>4.535333333333333</v>
      </c>
      <c r="AQ19" s="100">
        <f t="shared" si="10"/>
        <v>34.040666666666674</v>
      </c>
      <c r="AR19" s="160">
        <f t="shared" si="11"/>
        <v>485.62044023400006</v>
      </c>
      <c r="AS19" s="129">
        <v>1500</v>
      </c>
      <c r="AT19" s="100">
        <f t="shared" si="12"/>
        <v>0.7523333333333333</v>
      </c>
      <c r="AU19" s="100">
        <v>9.6440000000000001</v>
      </c>
      <c r="AV19" s="100">
        <v>4.5170000000000003</v>
      </c>
      <c r="AW19" s="100">
        <f t="shared" si="13"/>
        <v>4.3746666666666663</v>
      </c>
      <c r="AX19" s="100">
        <f t="shared" si="14"/>
        <v>34.201333333333338</v>
      </c>
      <c r="AY19" s="303">
        <f t="shared" si="15"/>
        <v>470.62792615199999</v>
      </c>
      <c r="AZ19" s="162"/>
      <c r="BA19" s="129">
        <v>1500</v>
      </c>
      <c r="BB19" s="100">
        <v>103.506856070365</v>
      </c>
      <c r="BC19" s="164">
        <v>1.1481365052689001</v>
      </c>
      <c r="BD19" s="164">
        <f>D19-BB25</f>
        <v>23.859999999999957</v>
      </c>
      <c r="BE19" s="164">
        <f>BB27-BB28</f>
        <v>118.84000000000002</v>
      </c>
      <c r="BF19" s="164">
        <f t="shared" si="16"/>
        <v>20.077415011780506</v>
      </c>
      <c r="BG19" s="174">
        <f t="shared" si="17"/>
        <v>23.051613106459023</v>
      </c>
      <c r="BH19" s="129">
        <v>1500</v>
      </c>
      <c r="BI19" s="100">
        <v>103.506856070365</v>
      </c>
      <c r="BJ19" s="164">
        <v>1.2437823433887401</v>
      </c>
      <c r="BK19" s="164">
        <f t="shared" si="18"/>
        <v>23.549999999999955</v>
      </c>
      <c r="BL19" s="164">
        <f>BI27-BI28</f>
        <v>128.74</v>
      </c>
      <c r="BM19" s="164">
        <f t="shared" si="19"/>
        <v>18.292682926829233</v>
      </c>
      <c r="BN19" s="174">
        <f t="shared" si="20"/>
        <v>22.75211603759886</v>
      </c>
      <c r="BO19" s="80">
        <v>1500</v>
      </c>
      <c r="BP19" s="180">
        <v>103.506856070365</v>
      </c>
      <c r="BQ19" s="164">
        <v>1.33662643473537</v>
      </c>
      <c r="BR19" s="164">
        <f t="shared" si="21"/>
        <v>24.240000000000009</v>
      </c>
      <c r="BS19" s="164">
        <f>BP27-BP28</f>
        <v>138.35000000000002</v>
      </c>
      <c r="BT19" s="164">
        <f t="shared" si="22"/>
        <v>17.520780628839901</v>
      </c>
      <c r="BU19" s="185">
        <f t="shared" si="23"/>
        <v>23.418738545706812</v>
      </c>
      <c r="BV19" s="129">
        <v>1500</v>
      </c>
      <c r="BW19" s="100">
        <v>103.506856070365</v>
      </c>
      <c r="BX19" s="164">
        <v>1.1880372437976801</v>
      </c>
      <c r="BY19" s="164">
        <f t="shared" si="24"/>
        <v>23.620000000000005</v>
      </c>
      <c r="BZ19" s="164">
        <f>BW27-BW28</f>
        <v>122.97</v>
      </c>
      <c r="CA19" s="164">
        <f t="shared" si="25"/>
        <v>19.207936895177692</v>
      </c>
      <c r="CB19" s="174">
        <f t="shared" si="26"/>
        <v>22.819744407986672</v>
      </c>
      <c r="CC19" s="180"/>
      <c r="CD19" s="180"/>
    </row>
    <row r="20" spans="1:84" ht="15.75">
      <c r="A20" s="64"/>
      <c r="B20" s="95" t="s">
        <v>42</v>
      </c>
      <c r="C20" s="96">
        <v>2500</v>
      </c>
      <c r="D20" s="80">
        <v>425.17</v>
      </c>
      <c r="E20" s="100">
        <v>7.32</v>
      </c>
      <c r="F20" s="100">
        <v>6.43</v>
      </c>
      <c r="G20" s="101">
        <v>7.46</v>
      </c>
      <c r="H20" s="99">
        <v>2500</v>
      </c>
      <c r="I20" s="80">
        <v>434.84</v>
      </c>
      <c r="J20" s="80">
        <v>6.59</v>
      </c>
      <c r="K20" s="80">
        <v>7.04</v>
      </c>
      <c r="L20" s="80">
        <v>6.53</v>
      </c>
      <c r="M20" s="99">
        <v>2500</v>
      </c>
      <c r="N20" s="80">
        <v>446.5</v>
      </c>
      <c r="O20" s="80">
        <v>6.97</v>
      </c>
      <c r="P20" s="80">
        <v>6.19</v>
      </c>
      <c r="Q20" s="80">
        <v>7.08</v>
      </c>
      <c r="R20" s="99">
        <v>2500</v>
      </c>
      <c r="S20" s="80">
        <v>429.19</v>
      </c>
      <c r="T20" s="80">
        <v>8.93</v>
      </c>
      <c r="U20" s="80">
        <v>8.42</v>
      </c>
      <c r="V20" s="143">
        <v>7.75</v>
      </c>
      <c r="W20" s="64"/>
      <c r="X20" s="129">
        <v>2500</v>
      </c>
      <c r="Y20" s="151">
        <f t="shared" si="0"/>
        <v>0.70700000000000007</v>
      </c>
      <c r="Z20" s="100">
        <v>9.6440000000000001</v>
      </c>
      <c r="AA20" s="100">
        <v>4.5170000000000003</v>
      </c>
      <c r="AB20" s="100">
        <f t="shared" si="1"/>
        <v>4.42</v>
      </c>
      <c r="AC20" s="100">
        <f t="shared" si="2"/>
        <v>34.156000000000006</v>
      </c>
      <c r="AD20" s="152">
        <f t="shared" si="3"/>
        <v>1319.0961810000001</v>
      </c>
      <c r="AE20" s="80">
        <v>2500</v>
      </c>
      <c r="AF20" s="100">
        <f t="shared" si="4"/>
        <v>0.67199999999999993</v>
      </c>
      <c r="AG20" s="100">
        <v>9.6440000000000001</v>
      </c>
      <c r="AH20" s="100">
        <v>4.5170000000000003</v>
      </c>
      <c r="AI20" s="100">
        <f t="shared" si="5"/>
        <v>4.4550000000000001</v>
      </c>
      <c r="AJ20" s="100">
        <f t="shared" si="6"/>
        <v>34.121000000000002</v>
      </c>
      <c r="AK20" s="152">
        <f t="shared" si="7"/>
        <v>1328.1791180625</v>
      </c>
      <c r="AL20" s="80">
        <v>2500</v>
      </c>
      <c r="AM20" s="100">
        <f t="shared" si="8"/>
        <v>0.67466666666666675</v>
      </c>
      <c r="AN20" s="100">
        <v>9.6440000000000001</v>
      </c>
      <c r="AO20" s="100">
        <v>4.5170000000000003</v>
      </c>
      <c r="AP20" s="100">
        <f t="shared" si="9"/>
        <v>4.4523333333333328</v>
      </c>
      <c r="AQ20" s="100">
        <f t="shared" si="10"/>
        <v>34.123666666666672</v>
      </c>
      <c r="AR20" s="160">
        <f t="shared" si="11"/>
        <v>1327.4878381291667</v>
      </c>
      <c r="AS20" s="129">
        <v>2500</v>
      </c>
      <c r="AT20" s="100">
        <f t="shared" si="12"/>
        <v>0.83666666666666667</v>
      </c>
      <c r="AU20" s="100">
        <v>9.6440000000000001</v>
      </c>
      <c r="AV20" s="100">
        <v>4.5170000000000003</v>
      </c>
      <c r="AW20" s="100">
        <f t="shared" si="13"/>
        <v>4.2903333333333329</v>
      </c>
      <c r="AX20" s="100">
        <f t="shared" si="14"/>
        <v>34.285666666666671</v>
      </c>
      <c r="AY20" s="303">
        <f t="shared" si="15"/>
        <v>1285.2595006291665</v>
      </c>
      <c r="AZ20" s="162"/>
      <c r="BA20" s="129">
        <v>2500</v>
      </c>
      <c r="BB20" s="100">
        <v>103.506856070365</v>
      </c>
      <c r="BC20" s="164">
        <v>1.1481365052689001</v>
      </c>
      <c r="BD20" s="164">
        <f>D20-BB25</f>
        <v>19</v>
      </c>
      <c r="BE20" s="164">
        <f>BB27-BB28</f>
        <v>118.84000000000002</v>
      </c>
      <c r="BF20" s="164">
        <f t="shared" si="16"/>
        <v>15.987882867721304</v>
      </c>
      <c r="BG20" s="174">
        <f t="shared" si="17"/>
        <v>18.356271962394057</v>
      </c>
      <c r="BH20" s="129">
        <v>2500</v>
      </c>
      <c r="BI20" s="100">
        <v>103.506856070365</v>
      </c>
      <c r="BJ20" s="164">
        <v>1.2437823433887401</v>
      </c>
      <c r="BK20" s="164">
        <f t="shared" si="18"/>
        <v>19.239999999999952</v>
      </c>
      <c r="BL20" s="164">
        <f>BI27-BI28</f>
        <v>128.74</v>
      </c>
      <c r="BM20" s="164">
        <f t="shared" si="19"/>
        <v>14.944850085443493</v>
      </c>
      <c r="BN20" s="174">
        <f t="shared" si="20"/>
        <v>18.588140660866319</v>
      </c>
      <c r="BO20" s="80">
        <v>2500</v>
      </c>
      <c r="BP20" s="180">
        <v>103.506856070365</v>
      </c>
      <c r="BQ20" s="164">
        <v>1.33662643473537</v>
      </c>
      <c r="BR20" s="164">
        <f t="shared" si="21"/>
        <v>19.910000000000025</v>
      </c>
      <c r="BS20" s="164">
        <f>BP27-BP28</f>
        <v>138.35000000000002</v>
      </c>
      <c r="BT20" s="164">
        <f t="shared" si="22"/>
        <v>14.391037224430809</v>
      </c>
      <c r="BU20" s="185">
        <f t="shared" si="23"/>
        <v>19.235440777434945</v>
      </c>
      <c r="BV20" s="129">
        <v>2500</v>
      </c>
      <c r="BW20" s="100">
        <v>103.506856070365</v>
      </c>
      <c r="BX20" s="164">
        <v>1.1880372437976801</v>
      </c>
      <c r="BY20" s="164">
        <f t="shared" si="24"/>
        <v>19.699999999999989</v>
      </c>
      <c r="BZ20" s="164">
        <f>BW27-BW28</f>
        <v>122.97</v>
      </c>
      <c r="CA20" s="164">
        <f t="shared" si="25"/>
        <v>16.020167520533455</v>
      </c>
      <c r="CB20" s="174">
        <f t="shared" si="26"/>
        <v>19.03255566627168</v>
      </c>
      <c r="CC20" s="180"/>
      <c r="CD20" s="180"/>
    </row>
    <row r="21" spans="1:84" ht="15.75">
      <c r="A21" s="64"/>
      <c r="B21" s="95" t="s">
        <v>42</v>
      </c>
      <c r="C21" s="96">
        <v>5000</v>
      </c>
      <c r="D21" s="80">
        <v>420.89</v>
      </c>
      <c r="E21" s="100">
        <v>10.63</v>
      </c>
      <c r="F21" s="100">
        <v>8.66</v>
      </c>
      <c r="G21" s="101">
        <v>9.73</v>
      </c>
      <c r="H21" s="99">
        <v>5000</v>
      </c>
      <c r="I21" s="80">
        <v>430.71</v>
      </c>
      <c r="J21" s="80">
        <v>8.8800000000000008</v>
      </c>
      <c r="K21" s="80">
        <v>8.85</v>
      </c>
      <c r="L21" s="80">
        <v>8.27</v>
      </c>
      <c r="M21" s="99">
        <v>5000</v>
      </c>
      <c r="N21" s="80">
        <v>441.62</v>
      </c>
      <c r="O21" s="80">
        <v>9.0500000000000007</v>
      </c>
      <c r="P21" s="80">
        <v>7.61</v>
      </c>
      <c r="Q21" s="80">
        <v>8.3800000000000008</v>
      </c>
      <c r="R21" s="99">
        <v>5000</v>
      </c>
      <c r="S21" s="80">
        <v>424.5</v>
      </c>
      <c r="T21" s="80">
        <v>10.37</v>
      </c>
      <c r="U21" s="80">
        <v>11.92</v>
      </c>
      <c r="V21" s="143">
        <v>10.95</v>
      </c>
      <c r="W21" s="64"/>
      <c r="X21" s="129">
        <v>5000</v>
      </c>
      <c r="Y21" s="151">
        <f t="shared" si="0"/>
        <v>0.96733333333333338</v>
      </c>
      <c r="Z21" s="100">
        <v>9.6440000000000001</v>
      </c>
      <c r="AA21" s="100">
        <v>4.5170000000000003</v>
      </c>
      <c r="AB21" s="100">
        <f t="shared" si="1"/>
        <v>4.1596666666666664</v>
      </c>
      <c r="AC21" s="100">
        <f t="shared" si="2"/>
        <v>34.416333333333341</v>
      </c>
      <c r="AD21" s="152">
        <f t="shared" si="3"/>
        <v>5003.4585857166667</v>
      </c>
      <c r="AE21" s="80">
        <v>5000</v>
      </c>
      <c r="AF21" s="100">
        <f t="shared" si="4"/>
        <v>0.86666666666666659</v>
      </c>
      <c r="AG21" s="100">
        <v>9.6440000000000001</v>
      </c>
      <c r="AH21" s="100">
        <v>4.5170000000000003</v>
      </c>
      <c r="AI21" s="100">
        <f t="shared" si="5"/>
        <v>4.2603333333333335</v>
      </c>
      <c r="AJ21" s="100">
        <f t="shared" si="6"/>
        <v>34.315666666666672</v>
      </c>
      <c r="AK21" s="152">
        <f t="shared" si="7"/>
        <v>5109.556440516667</v>
      </c>
      <c r="AL21" s="80">
        <v>5000</v>
      </c>
      <c r="AM21" s="100">
        <f t="shared" si="8"/>
        <v>0.83466666666666656</v>
      </c>
      <c r="AN21" s="100">
        <v>9.6440000000000001</v>
      </c>
      <c r="AO21" s="100">
        <v>4.5170000000000003</v>
      </c>
      <c r="AP21" s="100">
        <f t="shared" si="9"/>
        <v>4.2923333333333336</v>
      </c>
      <c r="AQ21" s="100">
        <f t="shared" si="10"/>
        <v>34.283666666666669</v>
      </c>
      <c r="AR21" s="160">
        <f t="shared" si="11"/>
        <v>5143.1345365166662</v>
      </c>
      <c r="AS21" s="129">
        <v>5000</v>
      </c>
      <c r="AT21" s="100">
        <f t="shared" si="12"/>
        <v>1.1079999999999999</v>
      </c>
      <c r="AU21" s="100">
        <v>9.6440000000000001</v>
      </c>
      <c r="AV21" s="100">
        <v>4.5170000000000003</v>
      </c>
      <c r="AW21" s="100">
        <f t="shared" si="13"/>
        <v>4.0190000000000001</v>
      </c>
      <c r="AX21" s="100">
        <f t="shared" si="14"/>
        <v>34.557000000000002</v>
      </c>
      <c r="AY21" s="303">
        <f t="shared" si="15"/>
        <v>4854.0161758499999</v>
      </c>
      <c r="AZ21" s="162"/>
      <c r="BA21" s="129">
        <v>5000</v>
      </c>
      <c r="BB21" s="100">
        <v>103.506856070365</v>
      </c>
      <c r="BC21" s="164">
        <v>1.1481365052689001</v>
      </c>
      <c r="BD21" s="164">
        <f>D21-BB25</f>
        <v>14.71999999999997</v>
      </c>
      <c r="BE21" s="164">
        <f>BB27-BB28</f>
        <v>118.84000000000002</v>
      </c>
      <c r="BF21" s="164">
        <f t="shared" si="16"/>
        <v>12.386401884887217</v>
      </c>
      <c r="BG21" s="174">
        <f t="shared" si="17"/>
        <v>14.221280172970527</v>
      </c>
      <c r="BH21" s="129">
        <v>5000</v>
      </c>
      <c r="BI21" s="100">
        <v>103.506856070365</v>
      </c>
      <c r="BJ21" s="164">
        <v>1.2437823433887401</v>
      </c>
      <c r="BK21" s="164">
        <f t="shared" si="18"/>
        <v>15.109999999999957</v>
      </c>
      <c r="BL21" s="164">
        <f>BI27-BI28</f>
        <v>128.74</v>
      </c>
      <c r="BM21" s="164">
        <f t="shared" si="19"/>
        <v>11.736833928848808</v>
      </c>
      <c r="BN21" s="174">
        <f t="shared" si="20"/>
        <v>14.598066807988044</v>
      </c>
      <c r="BO21" s="80">
        <v>5000</v>
      </c>
      <c r="BP21" s="180">
        <v>103.506856070365</v>
      </c>
      <c r="BQ21" s="164">
        <v>1.33662643473537</v>
      </c>
      <c r="BR21" s="164">
        <f t="shared" si="21"/>
        <v>15.03000000000003</v>
      </c>
      <c r="BS21" s="164">
        <f>BP27-BP28</f>
        <v>138.35000000000002</v>
      </c>
      <c r="BT21" s="164">
        <f t="shared" si="22"/>
        <v>10.863751355258422</v>
      </c>
      <c r="BU21" s="185">
        <f t="shared" si="23"/>
        <v>14.52077724183061</v>
      </c>
      <c r="BV21" s="129">
        <v>5000</v>
      </c>
      <c r="BW21" s="100">
        <v>103.506856070365</v>
      </c>
      <c r="BX21" s="164">
        <v>1.1880372437976801</v>
      </c>
      <c r="BY21" s="164">
        <f t="shared" si="24"/>
        <v>15.009999999999991</v>
      </c>
      <c r="BZ21" s="164">
        <f>BW27-BW28</f>
        <v>122.97</v>
      </c>
      <c r="CA21" s="164">
        <f t="shared" si="25"/>
        <v>12.206229161584119</v>
      </c>
      <c r="CB21" s="174">
        <f t="shared" si="26"/>
        <v>14.501454850291264</v>
      </c>
      <c r="CC21" s="180"/>
      <c r="CD21" s="180"/>
    </row>
    <row r="22" spans="1:84" ht="15.75">
      <c r="A22" s="64"/>
      <c r="B22" s="95" t="s">
        <v>42</v>
      </c>
      <c r="C22" s="96">
        <v>7000</v>
      </c>
      <c r="D22" s="80">
        <v>418.98</v>
      </c>
      <c r="E22" s="100">
        <v>9.93</v>
      </c>
      <c r="F22" s="100">
        <v>12.01</v>
      </c>
      <c r="G22" s="101">
        <v>10.75</v>
      </c>
      <c r="H22" s="99">
        <v>7000</v>
      </c>
      <c r="I22" s="80">
        <v>428.64</v>
      </c>
      <c r="J22" s="80">
        <v>9.68</v>
      </c>
      <c r="K22" s="80">
        <v>9.9600000000000009</v>
      </c>
      <c r="L22" s="80">
        <v>9.6300000000000008</v>
      </c>
      <c r="M22" s="99">
        <v>7000</v>
      </c>
      <c r="N22" s="80">
        <v>439.31</v>
      </c>
      <c r="O22" s="80">
        <v>9.07</v>
      </c>
      <c r="P22" s="80">
        <v>8.35</v>
      </c>
      <c r="Q22" s="80">
        <v>9.73</v>
      </c>
      <c r="R22" s="99">
        <v>7000</v>
      </c>
      <c r="S22" s="80">
        <v>422.38</v>
      </c>
      <c r="T22" s="80">
        <v>10.9</v>
      </c>
      <c r="U22" s="80">
        <v>12.45</v>
      </c>
      <c r="V22" s="143">
        <v>11.19</v>
      </c>
      <c r="W22" s="64"/>
      <c r="X22" s="129">
        <v>7000</v>
      </c>
      <c r="Y22" s="151">
        <f t="shared" si="0"/>
        <v>1.0896666666666666</v>
      </c>
      <c r="Z22" s="100">
        <v>9.6440000000000001</v>
      </c>
      <c r="AA22" s="100">
        <v>4.5170000000000003</v>
      </c>
      <c r="AB22" s="100">
        <f t="shared" si="1"/>
        <v>4.0373333333333328</v>
      </c>
      <c r="AC22" s="100">
        <f t="shared" si="2"/>
        <v>34.538666666666671</v>
      </c>
      <c r="AD22" s="152">
        <f t="shared" si="3"/>
        <v>9552.2004384426655</v>
      </c>
      <c r="AE22" s="80">
        <v>7000</v>
      </c>
      <c r="AF22" s="100">
        <f t="shared" si="4"/>
        <v>0.97566666666666679</v>
      </c>
      <c r="AG22" s="100">
        <v>9.6440000000000001</v>
      </c>
      <c r="AH22" s="100">
        <v>4.5170000000000003</v>
      </c>
      <c r="AI22" s="100">
        <f t="shared" si="5"/>
        <v>4.1513333333333327</v>
      </c>
      <c r="AJ22" s="100">
        <f t="shared" si="6"/>
        <v>34.424666666666674</v>
      </c>
      <c r="AK22" s="152">
        <f t="shared" si="7"/>
        <v>9789.5020527546676</v>
      </c>
      <c r="AL22" s="80">
        <v>7000</v>
      </c>
      <c r="AM22" s="100">
        <f t="shared" si="8"/>
        <v>0.90500000000000003</v>
      </c>
      <c r="AN22" s="100">
        <v>9.6440000000000001</v>
      </c>
      <c r="AO22" s="100">
        <v>4.5170000000000003</v>
      </c>
      <c r="AP22" s="100">
        <f t="shared" si="9"/>
        <v>4.2219999999999995</v>
      </c>
      <c r="AQ22" s="100">
        <f t="shared" si="10"/>
        <v>34.354000000000006</v>
      </c>
      <c r="AR22" s="160">
        <f t="shared" si="11"/>
        <v>9935.7073631759995</v>
      </c>
      <c r="AS22" s="129">
        <v>7000</v>
      </c>
      <c r="AT22" s="100">
        <f t="shared" si="12"/>
        <v>1.1513333333333333</v>
      </c>
      <c r="AU22" s="100">
        <v>9.6440000000000001</v>
      </c>
      <c r="AV22" s="100">
        <v>4.5170000000000003</v>
      </c>
      <c r="AW22" s="100">
        <f t="shared" si="13"/>
        <v>3.9756666666666662</v>
      </c>
      <c r="AX22" s="100">
        <f t="shared" si="14"/>
        <v>34.600333333333339</v>
      </c>
      <c r="AY22" s="303">
        <f t="shared" si="15"/>
        <v>9423.0934631726668</v>
      </c>
      <c r="AZ22" s="162"/>
      <c r="BA22" s="129">
        <v>7000</v>
      </c>
      <c r="BB22" s="100">
        <v>103.506856070365</v>
      </c>
      <c r="BC22" s="164">
        <v>1.1481365052689001</v>
      </c>
      <c r="BD22" s="164">
        <f>D22-BB25</f>
        <v>12.810000000000002</v>
      </c>
      <c r="BE22" s="164">
        <f>BB27-BB28</f>
        <v>118.84000000000002</v>
      </c>
      <c r="BF22" s="164">
        <f t="shared" si="16"/>
        <v>10.779198922921577</v>
      </c>
      <c r="BG22" s="174">
        <f t="shared" si="17"/>
        <v>12.375991780961471</v>
      </c>
      <c r="BH22" s="129">
        <v>7000</v>
      </c>
      <c r="BI22" s="100">
        <v>103.506856070365</v>
      </c>
      <c r="BJ22" s="164">
        <v>1.2437823433887401</v>
      </c>
      <c r="BK22" s="164">
        <f t="shared" si="18"/>
        <v>13.039999999999964</v>
      </c>
      <c r="BL22" s="164">
        <f>BI27-BI28</f>
        <v>128.74</v>
      </c>
      <c r="BM22" s="164">
        <f t="shared" si="19"/>
        <v>10.128942053751718</v>
      </c>
      <c r="BN22" s="174">
        <f t="shared" si="20"/>
        <v>12.598199283664069</v>
      </c>
      <c r="BO22" s="80">
        <v>7000</v>
      </c>
      <c r="BP22" s="180">
        <v>103.506856070365</v>
      </c>
      <c r="BQ22" s="164">
        <v>1.33662643473537</v>
      </c>
      <c r="BR22" s="164">
        <f t="shared" si="21"/>
        <v>12.720000000000027</v>
      </c>
      <c r="BS22" s="164">
        <f>BP27-BP28</f>
        <v>138.35000000000002</v>
      </c>
      <c r="BT22" s="164">
        <f t="shared" si="22"/>
        <v>9.1940730032526385</v>
      </c>
      <c r="BU22" s="185">
        <f t="shared" si="23"/>
        <v>12.28904101903429</v>
      </c>
      <c r="BV22" s="129">
        <v>7000</v>
      </c>
      <c r="BW22" s="100">
        <v>103.506856070365</v>
      </c>
      <c r="BX22" s="164">
        <v>1.1880372437976801</v>
      </c>
      <c r="BY22" s="164">
        <f t="shared" si="24"/>
        <v>12.889999999999986</v>
      </c>
      <c r="BZ22" s="164">
        <f>BW27-BW28</f>
        <v>122.97</v>
      </c>
      <c r="CA22" s="164">
        <f t="shared" si="25"/>
        <v>10.482231438562239</v>
      </c>
      <c r="CB22" s="174">
        <f t="shared" si="26"/>
        <v>12.453281347118875</v>
      </c>
      <c r="CC22" s="180"/>
      <c r="CD22" s="180"/>
    </row>
    <row r="23" spans="1:84" ht="15.75">
      <c r="A23" s="64"/>
      <c r="B23" s="95" t="s">
        <v>42</v>
      </c>
      <c r="C23" s="96">
        <v>8000</v>
      </c>
      <c r="D23" s="80">
        <v>417.91</v>
      </c>
      <c r="E23" s="100">
        <v>11.54</v>
      </c>
      <c r="F23" s="100">
        <v>10.39</v>
      </c>
      <c r="G23" s="101">
        <v>12.6</v>
      </c>
      <c r="H23" s="99">
        <v>8000</v>
      </c>
      <c r="I23" s="80">
        <v>427.55</v>
      </c>
      <c r="J23" s="80">
        <v>10.31</v>
      </c>
      <c r="K23" s="80">
        <v>10.58</v>
      </c>
      <c r="L23" s="80">
        <v>9.94</v>
      </c>
      <c r="M23" s="99">
        <v>8000</v>
      </c>
      <c r="N23" s="80">
        <v>438.06</v>
      </c>
      <c r="O23" s="80">
        <v>9.92</v>
      </c>
      <c r="P23" s="80">
        <v>8.3699999999999992</v>
      </c>
      <c r="Q23" s="80">
        <v>9.34</v>
      </c>
      <c r="R23" s="99">
        <v>8000</v>
      </c>
      <c r="S23" s="80">
        <v>421.21</v>
      </c>
      <c r="T23" s="80">
        <v>13.22</v>
      </c>
      <c r="U23" s="80">
        <v>12.51</v>
      </c>
      <c r="V23" s="143">
        <v>11.75</v>
      </c>
      <c r="W23" s="64"/>
      <c r="X23" s="129">
        <v>8000</v>
      </c>
      <c r="Y23" s="151">
        <f t="shared" si="0"/>
        <v>1.151</v>
      </c>
      <c r="Z23" s="100">
        <v>9.6440000000000001</v>
      </c>
      <c r="AA23" s="100">
        <v>4.5170000000000003</v>
      </c>
      <c r="AB23" s="100">
        <f t="shared" si="1"/>
        <v>3.976</v>
      </c>
      <c r="AC23" s="100">
        <f t="shared" si="2"/>
        <v>34.600000000000009</v>
      </c>
      <c r="AD23" s="152">
        <f t="shared" si="3"/>
        <v>12308.6272512</v>
      </c>
      <c r="AE23" s="80">
        <v>8000</v>
      </c>
      <c r="AF23" s="100">
        <f t="shared" si="4"/>
        <v>1.0276666666666665</v>
      </c>
      <c r="AG23" s="100">
        <v>9.6440000000000001</v>
      </c>
      <c r="AH23" s="100">
        <v>4.5170000000000003</v>
      </c>
      <c r="AI23" s="100">
        <f t="shared" si="5"/>
        <v>4.0993333333333331</v>
      </c>
      <c r="AJ23" s="100">
        <f t="shared" si="6"/>
        <v>34.476666666666674</v>
      </c>
      <c r="AK23" s="152">
        <f t="shared" si="7"/>
        <v>12645.198447786666</v>
      </c>
      <c r="AL23" s="80">
        <v>8000</v>
      </c>
      <c r="AM23" s="100">
        <f t="shared" si="8"/>
        <v>0.92099999999999993</v>
      </c>
      <c r="AN23" s="100">
        <v>9.6440000000000001</v>
      </c>
      <c r="AO23" s="100">
        <v>4.5170000000000003</v>
      </c>
      <c r="AP23" s="100">
        <f t="shared" si="9"/>
        <v>4.2059999999999995</v>
      </c>
      <c r="AQ23" s="100">
        <f t="shared" si="10"/>
        <v>34.370000000000005</v>
      </c>
      <c r="AR23" s="160">
        <f t="shared" si="11"/>
        <v>12934.092003839998</v>
      </c>
      <c r="AS23" s="129">
        <v>8000</v>
      </c>
      <c r="AT23" s="100">
        <f t="shared" si="12"/>
        <v>1.2493333333333334</v>
      </c>
      <c r="AU23" s="100">
        <v>9.6440000000000001</v>
      </c>
      <c r="AV23" s="100">
        <v>4.5170000000000003</v>
      </c>
      <c r="AW23" s="100">
        <f t="shared" si="13"/>
        <v>3.8776666666666664</v>
      </c>
      <c r="AX23" s="100">
        <f t="shared" si="14"/>
        <v>34.698333333333338</v>
      </c>
      <c r="AY23" s="303">
        <f t="shared" si="15"/>
        <v>12038.329704746664</v>
      </c>
      <c r="AZ23" s="162"/>
      <c r="BA23" s="129">
        <v>8000</v>
      </c>
      <c r="BB23" s="100">
        <v>103.506856070365</v>
      </c>
      <c r="BC23" s="164">
        <v>1.1481365052689001</v>
      </c>
      <c r="BD23" s="164">
        <f>D23-BB25</f>
        <v>11.740000000000009</v>
      </c>
      <c r="BE23" s="164">
        <f>BB27-BB28</f>
        <v>118.84000000000002</v>
      </c>
      <c r="BF23" s="164">
        <f t="shared" si="16"/>
        <v>9.8788286772130647</v>
      </c>
      <c r="BG23" s="174">
        <f t="shared" si="17"/>
        <v>11.342243833605599</v>
      </c>
      <c r="BH23" s="129">
        <v>8000</v>
      </c>
      <c r="BI23" s="100">
        <v>103.506856070365</v>
      </c>
      <c r="BJ23" s="164">
        <v>1.2437823433887401</v>
      </c>
      <c r="BK23" s="164">
        <f t="shared" si="18"/>
        <v>11.949999999999989</v>
      </c>
      <c r="BL23" s="164">
        <f>BI27-BI28</f>
        <v>128.74</v>
      </c>
      <c r="BM23" s="164">
        <f t="shared" si="19"/>
        <v>9.2822743514059258</v>
      </c>
      <c r="BN23" s="174">
        <f t="shared" si="20"/>
        <v>11.545128944768859</v>
      </c>
      <c r="BO23" s="80">
        <v>8000</v>
      </c>
      <c r="BP23" s="180">
        <v>103.506856070365</v>
      </c>
      <c r="BQ23" s="164">
        <v>1.33662643473537</v>
      </c>
      <c r="BR23" s="164">
        <f t="shared" si="21"/>
        <v>11.470000000000027</v>
      </c>
      <c r="BS23" s="164">
        <f>BP27-BP28</f>
        <v>138.35000000000002</v>
      </c>
      <c r="BT23" s="164">
        <f t="shared" si="22"/>
        <v>8.2905674015179081</v>
      </c>
      <c r="BU23" s="185">
        <f t="shared" si="23"/>
        <v>11.081391547824163</v>
      </c>
      <c r="BV23" s="129">
        <v>8000</v>
      </c>
      <c r="BW23" s="100">
        <v>103.506856070365</v>
      </c>
      <c r="BX23" s="164">
        <v>1.1880372437976801</v>
      </c>
      <c r="BY23" s="164">
        <f t="shared" si="24"/>
        <v>11.71999999999997</v>
      </c>
      <c r="BZ23" s="164">
        <f>BW27-BW28</f>
        <v>122.97</v>
      </c>
      <c r="CA23" s="164">
        <f t="shared" si="25"/>
        <v>9.5307798650077018</v>
      </c>
      <c r="CB23" s="174">
        <f t="shared" si="26"/>
        <v>11.322921442066175</v>
      </c>
      <c r="CC23" s="180"/>
      <c r="CD23" s="180"/>
    </row>
    <row r="24" spans="1:84" ht="15.75">
      <c r="A24" s="64"/>
      <c r="B24" s="102"/>
      <c r="C24" s="103">
        <v>10000</v>
      </c>
      <c r="D24" s="104">
        <v>416.9</v>
      </c>
      <c r="E24" s="105">
        <v>14.81</v>
      </c>
      <c r="F24" s="105">
        <v>10.76</v>
      </c>
      <c r="G24" s="106">
        <v>12.5</v>
      </c>
      <c r="H24" s="107">
        <v>10000</v>
      </c>
      <c r="I24" s="104">
        <v>426.5</v>
      </c>
      <c r="J24" s="104">
        <v>11.3</v>
      </c>
      <c r="K24" s="104">
        <v>11.46</v>
      </c>
      <c r="L24" s="104">
        <v>10.96</v>
      </c>
      <c r="M24" s="107">
        <v>10000</v>
      </c>
      <c r="N24" s="104">
        <v>436.95</v>
      </c>
      <c r="O24" s="104">
        <v>10.65</v>
      </c>
      <c r="P24" s="104">
        <v>9.17</v>
      </c>
      <c r="Q24" s="104">
        <v>9.91</v>
      </c>
      <c r="R24" s="107">
        <v>10000</v>
      </c>
      <c r="S24" s="104">
        <v>420.08</v>
      </c>
      <c r="T24" s="104">
        <v>12.16</v>
      </c>
      <c r="U24" s="104">
        <v>13.79</v>
      </c>
      <c r="V24" s="144">
        <v>12.23</v>
      </c>
      <c r="W24" s="64"/>
      <c r="X24" s="137">
        <v>10000</v>
      </c>
      <c r="Y24" s="153">
        <f t="shared" si="0"/>
        <v>1.2689999999999999</v>
      </c>
      <c r="Z24" s="105">
        <v>9.6440000000000001</v>
      </c>
      <c r="AA24" s="105">
        <v>4.5170000000000003</v>
      </c>
      <c r="AB24" s="105">
        <f t="shared" si="1"/>
        <v>3.8579999999999997</v>
      </c>
      <c r="AC24" s="105">
        <f t="shared" si="2"/>
        <v>34.718000000000004</v>
      </c>
      <c r="AD24" s="154">
        <f t="shared" si="3"/>
        <v>18725.097751199995</v>
      </c>
      <c r="AE24" s="104">
        <v>10000</v>
      </c>
      <c r="AF24" s="105">
        <f t="shared" si="4"/>
        <v>1.1240000000000001</v>
      </c>
      <c r="AG24" s="105">
        <v>9.6440000000000001</v>
      </c>
      <c r="AH24" s="105">
        <v>4.5170000000000003</v>
      </c>
      <c r="AI24" s="105">
        <f t="shared" si="5"/>
        <v>4.0030000000000001</v>
      </c>
      <c r="AJ24" s="105">
        <f t="shared" si="6"/>
        <v>34.573000000000008</v>
      </c>
      <c r="AK24" s="154">
        <f t="shared" si="7"/>
        <v>19347.721516200003</v>
      </c>
      <c r="AL24" s="104">
        <v>10000</v>
      </c>
      <c r="AM24" s="105">
        <f t="shared" si="8"/>
        <v>0.99099999999999999</v>
      </c>
      <c r="AN24" s="105">
        <v>9.6440000000000001</v>
      </c>
      <c r="AO24" s="105">
        <v>4.5170000000000003</v>
      </c>
      <c r="AP24" s="105">
        <f t="shared" si="9"/>
        <v>4.1360000000000001</v>
      </c>
      <c r="AQ24" s="105">
        <f t="shared" si="10"/>
        <v>34.440000000000005</v>
      </c>
      <c r="AR24" s="161">
        <f t="shared" si="11"/>
        <v>19913.648831999999</v>
      </c>
      <c r="AS24" s="137">
        <v>10000</v>
      </c>
      <c r="AT24" s="105">
        <f t="shared" si="12"/>
        <v>1.2726666666666666</v>
      </c>
      <c r="AU24" s="105">
        <v>9.6440000000000001</v>
      </c>
      <c r="AV24" s="105">
        <v>4.5170000000000003</v>
      </c>
      <c r="AW24" s="105">
        <f t="shared" si="13"/>
        <v>3.8543333333333329</v>
      </c>
      <c r="AX24" s="105">
        <f t="shared" si="14"/>
        <v>34.721666666666671</v>
      </c>
      <c r="AY24" s="304">
        <f t="shared" si="15"/>
        <v>18709.277035666662</v>
      </c>
      <c r="AZ24" s="162"/>
      <c r="BA24" s="137">
        <v>10000</v>
      </c>
      <c r="BB24" s="105">
        <v>103.506856070365</v>
      </c>
      <c r="BC24" s="164">
        <v>1.1481365052689001</v>
      </c>
      <c r="BD24" s="165">
        <f>D24-BB25</f>
        <v>10.729999999999961</v>
      </c>
      <c r="BE24" s="165">
        <f>BB27-BB28</f>
        <v>118.84000000000002</v>
      </c>
      <c r="BF24" s="165">
        <f t="shared" si="16"/>
        <v>9.0289464826657362</v>
      </c>
      <c r="BG24" s="175">
        <f t="shared" si="17"/>
        <v>10.366463060867765</v>
      </c>
      <c r="BH24" s="137">
        <v>10000</v>
      </c>
      <c r="BI24" s="105">
        <v>103.506856070365</v>
      </c>
      <c r="BJ24" s="164">
        <v>1.2437823433887401</v>
      </c>
      <c r="BK24" s="165">
        <f t="shared" si="18"/>
        <v>10.899999999999977</v>
      </c>
      <c r="BL24" s="165">
        <f>BI27-BI28</f>
        <v>128.74</v>
      </c>
      <c r="BM24" s="165">
        <f t="shared" si="19"/>
        <v>8.4666770234581143</v>
      </c>
      <c r="BN24" s="175">
        <f t="shared" si="20"/>
        <v>10.530703388952336</v>
      </c>
      <c r="BO24" s="104">
        <v>10000</v>
      </c>
      <c r="BP24" s="181">
        <v>103.506856070365</v>
      </c>
      <c r="BQ24" s="164">
        <v>1.33662643473537</v>
      </c>
      <c r="BR24" s="165">
        <f t="shared" si="21"/>
        <v>10.360000000000014</v>
      </c>
      <c r="BS24" s="165">
        <f>BP27-BP28</f>
        <v>138.35000000000002</v>
      </c>
      <c r="BT24" s="165">
        <f t="shared" si="22"/>
        <v>7.4882544271774574</v>
      </c>
      <c r="BU24" s="186">
        <f t="shared" si="23"/>
        <v>10.008998817389555</v>
      </c>
      <c r="BV24" s="137">
        <v>10000</v>
      </c>
      <c r="BW24" s="105">
        <v>103.506856070365</v>
      </c>
      <c r="BX24" s="164">
        <v>1.1880372437976801</v>
      </c>
      <c r="BY24" s="165">
        <f t="shared" si="24"/>
        <v>10.589999999999975</v>
      </c>
      <c r="BZ24" s="165">
        <f>BW27-BW28</f>
        <v>122.97</v>
      </c>
      <c r="CA24" s="165">
        <f t="shared" si="25"/>
        <v>8.6118565503781213</v>
      </c>
      <c r="CB24" s="175">
        <f t="shared" si="26"/>
        <v>10.23120632009222</v>
      </c>
      <c r="CC24" s="180"/>
      <c r="CD24" s="180"/>
    </row>
    <row r="25" spans="1:84" ht="30">
      <c r="A25" s="81" t="s">
        <v>43</v>
      </c>
      <c r="B25" s="81"/>
      <c r="C25" s="108" t="s">
        <v>44</v>
      </c>
      <c r="D25" s="108" t="s">
        <v>45</v>
      </c>
      <c r="E25" s="108"/>
      <c r="F25" s="108"/>
      <c r="G25" s="109"/>
      <c r="H25" s="108" t="s">
        <v>44</v>
      </c>
      <c r="I25" s="114">
        <v>200.57</v>
      </c>
      <c r="J25" s="114"/>
      <c r="K25" s="114"/>
      <c r="L25" s="114"/>
      <c r="M25" s="108" t="s">
        <v>44</v>
      </c>
      <c r="N25" s="114">
        <v>211.71</v>
      </c>
      <c r="O25" s="114"/>
      <c r="P25" s="114"/>
      <c r="Q25" s="114"/>
      <c r="R25" s="108" t="s">
        <v>44</v>
      </c>
      <c r="S25" s="80">
        <v>194.91</v>
      </c>
      <c r="T25" s="80"/>
      <c r="U25" s="80"/>
      <c r="V25" s="81"/>
      <c r="W25" s="81"/>
      <c r="X25" s="81"/>
      <c r="Y25" s="81"/>
      <c r="Z25" s="81"/>
      <c r="AA25" s="81"/>
      <c r="AB25" s="81"/>
      <c r="AC25" s="81"/>
      <c r="AD25" s="81"/>
      <c r="AE25" s="80"/>
      <c r="AF25" s="80"/>
      <c r="AG25" s="80"/>
      <c r="AH25" s="80"/>
      <c r="AI25" s="80"/>
      <c r="AJ25" s="80"/>
      <c r="AK25" s="80"/>
      <c r="AL25" s="81"/>
      <c r="AM25" s="81"/>
      <c r="AN25" s="80"/>
      <c r="AO25" s="80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323" t="s">
        <v>46</v>
      </c>
      <c r="BA25" s="108" t="s">
        <v>47</v>
      </c>
      <c r="BB25" s="80">
        <f>BB27+215.12</f>
        <v>406.17</v>
      </c>
      <c r="BC25" s="80"/>
      <c r="BD25" s="80"/>
      <c r="BE25" s="80"/>
      <c r="BF25" s="80"/>
      <c r="BG25" s="80"/>
      <c r="BH25" s="108" t="s">
        <v>47</v>
      </c>
      <c r="BI25" s="80">
        <f>BI27+BI26</f>
        <v>415.6</v>
      </c>
      <c r="BJ25" s="176"/>
      <c r="BK25" s="177"/>
      <c r="BL25" s="177"/>
      <c r="BM25" s="177"/>
      <c r="BN25" s="177"/>
      <c r="BO25" s="108" t="s">
        <v>47</v>
      </c>
      <c r="BP25" s="80">
        <f>BP26+BP27</f>
        <v>426.59000000000003</v>
      </c>
      <c r="BQ25" s="81"/>
      <c r="BR25" s="80"/>
      <c r="BS25" s="80"/>
      <c r="BT25" s="80"/>
      <c r="BU25" s="80"/>
      <c r="BV25" s="108" t="s">
        <v>47</v>
      </c>
      <c r="BW25" s="80">
        <f>BW26+BW27</f>
        <v>409.49</v>
      </c>
      <c r="BX25" s="81"/>
      <c r="BY25" s="81"/>
      <c r="BZ25" s="81"/>
      <c r="CA25" s="81"/>
      <c r="CB25" s="81"/>
      <c r="CC25" s="81"/>
      <c r="CD25" s="179"/>
      <c r="CE25" s="188"/>
      <c r="CF25" s="188"/>
    </row>
    <row r="26" spans="1:84" ht="15">
      <c r="X26" s="81"/>
      <c r="Y26" s="81"/>
      <c r="Z26" s="81"/>
      <c r="AA26" s="81"/>
      <c r="AB26" s="81"/>
      <c r="AC26" s="81"/>
      <c r="AD26" s="81"/>
      <c r="AE26" s="80"/>
      <c r="AF26" s="80"/>
      <c r="AG26" s="80"/>
      <c r="AH26" s="80"/>
      <c r="AI26" s="80"/>
      <c r="AJ26" s="80"/>
      <c r="AK26" s="80"/>
      <c r="AL26" s="81"/>
      <c r="AM26" s="81"/>
      <c r="AN26" s="80"/>
      <c r="AO26" s="80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323"/>
      <c r="BA26" s="80" t="s">
        <v>48</v>
      </c>
      <c r="BB26" s="80">
        <v>215.12</v>
      </c>
      <c r="BC26" s="80"/>
      <c r="BD26" s="80"/>
      <c r="BE26" s="80"/>
      <c r="BF26" s="80"/>
      <c r="BG26" s="80"/>
      <c r="BH26" s="80" t="s">
        <v>48</v>
      </c>
      <c r="BI26" s="80">
        <v>215.03</v>
      </c>
      <c r="BJ26" s="80"/>
      <c r="BK26" s="86"/>
      <c r="BL26" s="86"/>
      <c r="BM26" s="86"/>
      <c r="BN26" s="86"/>
      <c r="BO26" s="80" t="s">
        <v>48</v>
      </c>
      <c r="BP26" s="80">
        <v>214.88</v>
      </c>
      <c r="BQ26" s="81"/>
      <c r="BR26" s="80"/>
      <c r="BS26" s="80"/>
      <c r="BT26" s="80"/>
      <c r="BU26" s="80"/>
      <c r="BV26" s="80" t="s">
        <v>48</v>
      </c>
      <c r="BW26" s="80">
        <v>214.58</v>
      </c>
      <c r="BX26" s="81"/>
      <c r="BY26" s="81"/>
      <c r="BZ26" s="81"/>
      <c r="CA26" s="81"/>
      <c r="CB26" s="81"/>
      <c r="CC26" s="81"/>
      <c r="CD26" s="81"/>
    </row>
    <row r="27" spans="1:84" s="77" customFormat="1" ht="18">
      <c r="A27" s="110" t="s">
        <v>49</v>
      </c>
      <c r="B27" s="111"/>
      <c r="C27" s="112"/>
      <c r="O27" s="112"/>
      <c r="P27" s="112"/>
      <c r="Q27" s="112"/>
      <c r="X27" s="113"/>
      <c r="Y27" s="113"/>
      <c r="Z27" s="113"/>
      <c r="AA27" s="113"/>
      <c r="AB27" s="113"/>
      <c r="AC27" s="113"/>
      <c r="AD27" s="113"/>
      <c r="AE27" s="134"/>
      <c r="AF27" s="134"/>
      <c r="AG27" s="134"/>
      <c r="AH27" s="134"/>
      <c r="AI27" s="134"/>
      <c r="AJ27" s="134"/>
      <c r="AK27" s="134"/>
      <c r="AL27" s="113"/>
      <c r="AM27" s="113"/>
      <c r="AN27" s="134"/>
      <c r="AO27" s="134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323"/>
      <c r="BA27" s="134" t="s">
        <v>50</v>
      </c>
      <c r="BB27" s="134">
        <v>191.05</v>
      </c>
      <c r="BC27" s="134"/>
      <c r="BD27" s="134"/>
      <c r="BE27" s="134"/>
      <c r="BF27" s="134"/>
      <c r="BG27" s="134"/>
      <c r="BH27" s="134" t="s">
        <v>50</v>
      </c>
      <c r="BI27" s="134">
        <v>200.57</v>
      </c>
      <c r="BJ27" s="134"/>
      <c r="BK27" s="178"/>
      <c r="BL27" s="178"/>
      <c r="BM27" s="178"/>
      <c r="BN27" s="178"/>
      <c r="BO27" s="134" t="s">
        <v>50</v>
      </c>
      <c r="BP27" s="134">
        <v>211.71</v>
      </c>
      <c r="BQ27" s="113"/>
      <c r="BR27" s="134"/>
      <c r="BS27" s="134"/>
      <c r="BT27" s="182"/>
      <c r="BU27" s="182"/>
      <c r="BV27" s="134" t="s">
        <v>50</v>
      </c>
      <c r="BW27" s="134">
        <v>194.91</v>
      </c>
      <c r="BX27" s="113"/>
      <c r="BY27" s="113"/>
      <c r="BZ27" s="113"/>
      <c r="CA27" s="113"/>
      <c r="CB27" s="113"/>
      <c r="CC27" s="113"/>
      <c r="CD27" s="113"/>
    </row>
    <row r="28" spans="1:84" s="77" customFormat="1" ht="18.75" customHeight="1">
      <c r="A28" s="318" t="s">
        <v>51</v>
      </c>
      <c r="B28" s="318"/>
      <c r="C28" s="318"/>
      <c r="D28" s="318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34"/>
      <c r="P28" s="134"/>
      <c r="Q28" s="134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34"/>
      <c r="AF28" s="134"/>
      <c r="AG28" s="134"/>
      <c r="AH28" s="134"/>
      <c r="AI28" s="134"/>
      <c r="AJ28" s="134"/>
      <c r="AK28" s="134"/>
      <c r="AL28" s="113"/>
      <c r="AM28" s="113"/>
      <c r="AN28" s="134"/>
      <c r="AO28" s="134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323"/>
      <c r="BA28" s="134" t="s">
        <v>52</v>
      </c>
      <c r="BB28" s="134">
        <v>72.209999999999994</v>
      </c>
      <c r="BC28" s="134"/>
      <c r="BD28" s="134"/>
      <c r="BE28" s="134"/>
      <c r="BF28" s="134"/>
      <c r="BG28" s="134"/>
      <c r="BH28" s="134" t="s">
        <v>52</v>
      </c>
      <c r="BI28" s="134">
        <v>71.83</v>
      </c>
      <c r="BJ28" s="134"/>
      <c r="BK28" s="178"/>
      <c r="BL28" s="178"/>
      <c r="BM28" s="178"/>
      <c r="BN28" s="178"/>
      <c r="BO28" s="134" t="s">
        <v>52</v>
      </c>
      <c r="BP28" s="134">
        <v>73.36</v>
      </c>
      <c r="BQ28" s="113"/>
      <c r="BR28" s="134"/>
      <c r="BS28" s="134"/>
      <c r="BT28" s="182"/>
      <c r="BU28" s="182"/>
      <c r="BV28" s="134" t="s">
        <v>52</v>
      </c>
      <c r="BW28" s="134">
        <v>71.94</v>
      </c>
      <c r="BX28" s="113"/>
      <c r="BY28" s="113"/>
      <c r="BZ28" s="113"/>
      <c r="CA28" s="113"/>
      <c r="CB28" s="113"/>
      <c r="CC28" s="113"/>
      <c r="CD28" s="113"/>
    </row>
    <row r="29" spans="1:84" ht="15">
      <c r="A29" s="81"/>
      <c r="B29" s="81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0"/>
      <c r="P29" s="80"/>
      <c r="Q29" s="80"/>
      <c r="R29" s="81"/>
      <c r="S29" s="81"/>
      <c r="T29" s="81"/>
      <c r="U29" s="81"/>
      <c r="V29" s="81"/>
      <c r="W29" s="64" t="s">
        <v>7</v>
      </c>
      <c r="X29" s="81"/>
      <c r="Y29" s="81"/>
      <c r="Z29" s="81"/>
      <c r="AA29" s="81"/>
      <c r="AB29" s="81"/>
      <c r="AC29" s="81"/>
      <c r="AD29" s="81"/>
      <c r="AE29" s="80"/>
      <c r="AF29" s="80"/>
      <c r="AG29" s="80"/>
      <c r="AH29" s="80"/>
      <c r="AI29" s="80"/>
      <c r="AJ29" s="80"/>
      <c r="AK29" s="80"/>
      <c r="AL29" s="81"/>
      <c r="AM29" s="81"/>
      <c r="AN29" s="80"/>
      <c r="AO29" s="80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BA29" s="81"/>
      <c r="BB29" s="81"/>
      <c r="BC29" s="80"/>
      <c r="BD29" s="81"/>
      <c r="BE29" s="81"/>
      <c r="BF29" s="81"/>
      <c r="BG29" s="80"/>
      <c r="BH29" s="100"/>
      <c r="BI29" s="80"/>
      <c r="BJ29" s="80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</row>
    <row r="30" spans="1:84" ht="15">
      <c r="A30" s="82" t="s">
        <v>10</v>
      </c>
      <c r="B30" s="83" t="s">
        <v>11</v>
      </c>
      <c r="C30" s="84" t="s">
        <v>12</v>
      </c>
      <c r="D30" s="85" t="s">
        <v>13</v>
      </c>
      <c r="E30" s="86"/>
      <c r="F30" s="86"/>
      <c r="G30" s="87"/>
      <c r="H30" s="83" t="s">
        <v>11</v>
      </c>
      <c r="I30" s="85" t="s">
        <v>12</v>
      </c>
      <c r="J30" s="85" t="s">
        <v>13</v>
      </c>
      <c r="K30" s="86"/>
      <c r="L30" s="86"/>
      <c r="M30" s="130" t="s">
        <v>11</v>
      </c>
      <c r="N30" s="85" t="s">
        <v>12</v>
      </c>
      <c r="O30" s="84" t="s">
        <v>13</v>
      </c>
      <c r="P30" s="80"/>
      <c r="Q30" s="80"/>
      <c r="R30" s="130" t="s">
        <v>11</v>
      </c>
      <c r="S30" s="85" t="s">
        <v>12</v>
      </c>
      <c r="T30" s="85" t="s">
        <v>13</v>
      </c>
      <c r="U30" s="86"/>
      <c r="V30" s="86"/>
      <c r="W30" s="82" t="s">
        <v>15</v>
      </c>
      <c r="X30" s="130" t="s">
        <v>11</v>
      </c>
      <c r="Y30" s="85" t="s">
        <v>12</v>
      </c>
      <c r="Z30" s="85" t="s">
        <v>13</v>
      </c>
      <c r="AA30" s="86"/>
      <c r="AB30" s="86"/>
      <c r="AC30" s="86"/>
      <c r="AD30" s="87"/>
      <c r="AE30" s="83" t="s">
        <v>11</v>
      </c>
      <c r="AF30" s="85" t="s">
        <v>12</v>
      </c>
      <c r="AG30" s="85" t="s">
        <v>13</v>
      </c>
      <c r="AH30" s="86"/>
      <c r="AI30" s="86"/>
      <c r="AJ30" s="86"/>
      <c r="AK30" s="87"/>
      <c r="AL30" s="130" t="s">
        <v>11</v>
      </c>
      <c r="AM30" s="85" t="s">
        <v>12</v>
      </c>
      <c r="AN30" s="85" t="s">
        <v>13</v>
      </c>
      <c r="AO30" s="86"/>
      <c r="AP30" s="86"/>
      <c r="AQ30" s="86"/>
      <c r="AR30" s="157"/>
      <c r="AS30" s="130" t="s">
        <v>11</v>
      </c>
      <c r="AT30" s="85" t="s">
        <v>12</v>
      </c>
      <c r="AU30" s="85" t="s">
        <v>13</v>
      </c>
      <c r="AV30" s="86"/>
      <c r="AW30" s="86"/>
      <c r="AX30" s="86"/>
      <c r="AY30" s="157"/>
      <c r="AZ30" s="73" t="s">
        <v>16</v>
      </c>
      <c r="BA30" s="83" t="s">
        <v>11</v>
      </c>
      <c r="BB30" s="85" t="s">
        <v>12</v>
      </c>
      <c r="BC30" s="85" t="s">
        <v>13</v>
      </c>
      <c r="BD30" s="86"/>
      <c r="BE30" s="86"/>
      <c r="BF30" s="86"/>
      <c r="BG30" s="86"/>
      <c r="BH30" s="83" t="s">
        <v>11</v>
      </c>
      <c r="BI30" s="84" t="s">
        <v>12</v>
      </c>
      <c r="BJ30" s="84" t="s">
        <v>13</v>
      </c>
      <c r="BK30" s="86"/>
      <c r="BL30" s="86"/>
      <c r="BM30" s="86"/>
      <c r="BN30" s="86"/>
      <c r="BO30" s="87"/>
      <c r="BP30" s="130" t="s">
        <v>11</v>
      </c>
      <c r="BQ30" s="85" t="s">
        <v>12</v>
      </c>
      <c r="BR30" s="85" t="s">
        <v>13</v>
      </c>
      <c r="BS30" s="86"/>
      <c r="BT30" s="86"/>
      <c r="BU30" s="86"/>
      <c r="BV30" s="184" t="s">
        <v>11</v>
      </c>
      <c r="BW30" s="84" t="s">
        <v>12</v>
      </c>
      <c r="BX30" s="84" t="s">
        <v>13</v>
      </c>
      <c r="BY30" s="80"/>
      <c r="BZ30" s="80"/>
      <c r="CA30" s="80"/>
      <c r="CB30" s="87"/>
      <c r="CC30" s="81"/>
      <c r="CD30" s="81"/>
    </row>
    <row r="31" spans="1:84" ht="15">
      <c r="A31" s="82"/>
      <c r="B31" s="88" t="s">
        <v>17</v>
      </c>
      <c r="C31" s="89" t="s">
        <v>53</v>
      </c>
      <c r="D31" s="90" t="s">
        <v>19</v>
      </c>
      <c r="E31" s="86"/>
      <c r="F31" s="86"/>
      <c r="G31" s="87"/>
      <c r="H31" s="83" t="s">
        <v>17</v>
      </c>
      <c r="I31" s="88" t="s">
        <v>53</v>
      </c>
      <c r="J31" s="131" t="s">
        <v>20</v>
      </c>
      <c r="K31" s="86"/>
      <c r="L31" s="86"/>
      <c r="M31" s="130" t="s">
        <v>17</v>
      </c>
      <c r="N31" s="131" t="s">
        <v>54</v>
      </c>
      <c r="O31" s="135" t="s">
        <v>23</v>
      </c>
      <c r="P31" s="80"/>
      <c r="Q31" s="80"/>
      <c r="R31" s="130" t="s">
        <v>17</v>
      </c>
      <c r="S31" s="131" t="s">
        <v>54</v>
      </c>
      <c r="T31" s="131" t="s">
        <v>20</v>
      </c>
      <c r="U31" s="319"/>
      <c r="V31" s="319"/>
      <c r="W31" s="82"/>
      <c r="X31" s="142" t="s">
        <v>17</v>
      </c>
      <c r="Y31" s="88" t="s">
        <v>53</v>
      </c>
      <c r="Z31" s="90" t="s">
        <v>19</v>
      </c>
      <c r="AA31" s="86"/>
      <c r="AB31" s="86"/>
      <c r="AC31" s="86"/>
      <c r="AD31" s="87"/>
      <c r="AE31" s="83" t="s">
        <v>17</v>
      </c>
      <c r="AF31" s="88" t="s">
        <v>53</v>
      </c>
      <c r="AG31" s="131" t="s">
        <v>20</v>
      </c>
      <c r="AH31" s="86"/>
      <c r="AI31" s="86"/>
      <c r="AJ31" s="86"/>
      <c r="AK31" s="87"/>
      <c r="AL31" s="130" t="s">
        <v>17</v>
      </c>
      <c r="AM31" s="88" t="s">
        <v>55</v>
      </c>
      <c r="AN31" s="131" t="s">
        <v>19</v>
      </c>
      <c r="AO31" s="86"/>
      <c r="AP31" s="86"/>
      <c r="AQ31" s="86"/>
      <c r="AR31" s="157"/>
      <c r="AS31" s="130" t="s">
        <v>17</v>
      </c>
      <c r="AT31" s="156" t="s">
        <v>54</v>
      </c>
      <c r="AU31" s="131" t="s">
        <v>20</v>
      </c>
      <c r="AV31" s="319"/>
      <c r="AW31" s="319"/>
      <c r="AX31" s="86"/>
      <c r="AY31" s="157"/>
      <c r="AZ31" s="73"/>
      <c r="BA31" s="83" t="s">
        <v>17</v>
      </c>
      <c r="BB31" s="83" t="s">
        <v>53</v>
      </c>
      <c r="BC31" s="131" t="s">
        <v>19</v>
      </c>
      <c r="BD31" s="86"/>
      <c r="BE31" s="86"/>
      <c r="BF31" s="171"/>
      <c r="BG31" s="156"/>
      <c r="BH31" s="83" t="s">
        <v>17</v>
      </c>
      <c r="BI31" s="83" t="s">
        <v>53</v>
      </c>
      <c r="BJ31" s="135" t="s">
        <v>20</v>
      </c>
      <c r="BK31" s="86" t="s">
        <v>24</v>
      </c>
      <c r="BL31" s="86"/>
      <c r="BM31" s="86"/>
      <c r="BN31" s="86"/>
      <c r="BO31" s="87"/>
      <c r="BP31" s="130" t="s">
        <v>17</v>
      </c>
      <c r="BQ31" s="131" t="s">
        <v>55</v>
      </c>
      <c r="BR31" s="135" t="s">
        <v>23</v>
      </c>
      <c r="BS31" s="86"/>
      <c r="BT31" s="86"/>
      <c r="BU31" s="86"/>
      <c r="BV31" s="184" t="s">
        <v>17</v>
      </c>
      <c r="BW31" s="135" t="s">
        <v>54</v>
      </c>
      <c r="BX31" s="135" t="s">
        <v>20</v>
      </c>
      <c r="BY31" s="320"/>
      <c r="BZ31" s="320"/>
      <c r="CA31" s="80"/>
      <c r="CB31" s="87"/>
      <c r="CC31" s="81"/>
      <c r="CD31" s="81"/>
    </row>
    <row r="32" spans="1:84" ht="47.25">
      <c r="A32" s="64"/>
      <c r="B32" s="91" t="s">
        <v>26</v>
      </c>
      <c r="C32" s="94" t="s">
        <v>27</v>
      </c>
      <c r="D32" s="93" t="s">
        <v>56</v>
      </c>
      <c r="E32" s="321" t="s">
        <v>29</v>
      </c>
      <c r="F32" s="321"/>
      <c r="G32" s="322"/>
      <c r="H32" s="92" t="s">
        <v>27</v>
      </c>
      <c r="I32" s="93" t="s">
        <v>56</v>
      </c>
      <c r="J32" s="321" t="s">
        <v>29</v>
      </c>
      <c r="K32" s="321"/>
      <c r="L32" s="322"/>
      <c r="M32" s="94" t="s">
        <v>27</v>
      </c>
      <c r="N32" s="93" t="s">
        <v>56</v>
      </c>
      <c r="O32" s="321" t="s">
        <v>29</v>
      </c>
      <c r="P32" s="321"/>
      <c r="Q32" s="322"/>
      <c r="R32" s="94" t="s">
        <v>27</v>
      </c>
      <c r="S32" s="93" t="s">
        <v>56</v>
      </c>
      <c r="T32" s="321" t="s">
        <v>57</v>
      </c>
      <c r="U32" s="321"/>
      <c r="V32" s="322"/>
      <c r="W32" s="64"/>
      <c r="X32" s="94" t="s">
        <v>27</v>
      </c>
      <c r="Y32" s="155" t="s">
        <v>30</v>
      </c>
      <c r="Z32" s="80" t="s">
        <v>31</v>
      </c>
      <c r="AA32" s="149" t="s">
        <v>32</v>
      </c>
      <c r="AB32" s="149" t="s">
        <v>33</v>
      </c>
      <c r="AC32" s="149" t="s">
        <v>34</v>
      </c>
      <c r="AD32" s="150" t="s">
        <v>35</v>
      </c>
      <c r="AE32" s="94" t="s">
        <v>27</v>
      </c>
      <c r="AF32" s="149" t="s">
        <v>30</v>
      </c>
      <c r="AG32" s="149" t="s">
        <v>31</v>
      </c>
      <c r="AH32" s="149" t="s">
        <v>32</v>
      </c>
      <c r="AI32" s="149" t="s">
        <v>33</v>
      </c>
      <c r="AJ32" s="149" t="s">
        <v>34</v>
      </c>
      <c r="AK32" s="150" t="s">
        <v>35</v>
      </c>
      <c r="AL32" s="94" t="s">
        <v>27</v>
      </c>
      <c r="AM32" s="149" t="s">
        <v>30</v>
      </c>
      <c r="AN32" s="149" t="s">
        <v>31</v>
      </c>
      <c r="AO32" s="149" t="s">
        <v>32</v>
      </c>
      <c r="AP32" s="149" t="s">
        <v>33</v>
      </c>
      <c r="AQ32" s="149" t="s">
        <v>34</v>
      </c>
      <c r="AR32" s="158" t="s">
        <v>35</v>
      </c>
      <c r="AS32" s="94" t="s">
        <v>27</v>
      </c>
      <c r="AT32" s="149" t="s">
        <v>30</v>
      </c>
      <c r="AU32" s="159" t="s">
        <v>31</v>
      </c>
      <c r="AV32" s="159" t="s">
        <v>32</v>
      </c>
      <c r="AW32" s="149" t="s">
        <v>33</v>
      </c>
      <c r="AX32" s="149" t="s">
        <v>34</v>
      </c>
      <c r="AY32" s="158" t="s">
        <v>35</v>
      </c>
      <c r="AZ32" s="166"/>
      <c r="BA32" s="163" t="s">
        <v>27</v>
      </c>
      <c r="BB32" s="149" t="s">
        <v>24</v>
      </c>
      <c r="BC32" s="149" t="s">
        <v>36</v>
      </c>
      <c r="BD32" s="149" t="s">
        <v>37</v>
      </c>
      <c r="BE32" s="149" t="s">
        <v>38</v>
      </c>
      <c r="BF32" s="173" t="s">
        <v>39</v>
      </c>
      <c r="BG32" s="173" t="s">
        <v>40</v>
      </c>
      <c r="BH32" s="163" t="s">
        <v>27</v>
      </c>
      <c r="BI32" s="149" t="s">
        <v>24</v>
      </c>
      <c r="BJ32" s="149" t="s">
        <v>36</v>
      </c>
      <c r="BK32" s="149" t="s">
        <v>37</v>
      </c>
      <c r="BL32" s="149" t="s">
        <v>38</v>
      </c>
      <c r="BM32" s="173" t="s">
        <v>39</v>
      </c>
      <c r="BN32" s="173" t="s">
        <v>40</v>
      </c>
      <c r="BO32" s="163" t="s">
        <v>27</v>
      </c>
      <c r="BP32" s="149" t="s">
        <v>24</v>
      </c>
      <c r="BQ32" s="149" t="s">
        <v>36</v>
      </c>
      <c r="BR32" s="149" t="s">
        <v>37</v>
      </c>
      <c r="BS32" s="149" t="s">
        <v>38</v>
      </c>
      <c r="BT32" s="173" t="s">
        <v>39</v>
      </c>
      <c r="BU32" s="173" t="s">
        <v>40</v>
      </c>
      <c r="BV32" s="163" t="s">
        <v>27</v>
      </c>
      <c r="BW32" s="149" t="s">
        <v>24</v>
      </c>
      <c r="BX32" s="149" t="s">
        <v>36</v>
      </c>
      <c r="BY32" s="149" t="s">
        <v>37</v>
      </c>
      <c r="BZ32" s="149" t="s">
        <v>38</v>
      </c>
      <c r="CA32" s="173" t="s">
        <v>39</v>
      </c>
      <c r="CB32" s="173" t="s">
        <v>40</v>
      </c>
      <c r="CC32" s="81"/>
      <c r="CD32" s="81"/>
    </row>
    <row r="33" spans="1:82" ht="15.75">
      <c r="A33" s="64"/>
      <c r="B33" s="95" t="s">
        <v>41</v>
      </c>
      <c r="C33" s="80">
        <v>0</v>
      </c>
      <c r="D33" s="114">
        <v>446.32</v>
      </c>
      <c r="E33" s="80">
        <v>0</v>
      </c>
      <c r="F33" s="80">
        <v>0</v>
      </c>
      <c r="G33" s="98">
        <v>0</v>
      </c>
      <c r="H33" s="80">
        <v>0</v>
      </c>
      <c r="I33" s="114">
        <v>438.54</v>
      </c>
      <c r="J33" s="80">
        <v>0</v>
      </c>
      <c r="K33" s="136">
        <v>0</v>
      </c>
      <c r="L33" s="80">
        <v>0</v>
      </c>
      <c r="M33" s="129">
        <v>0</v>
      </c>
      <c r="N33" s="80">
        <v>458.28</v>
      </c>
      <c r="O33" s="80">
        <v>0</v>
      </c>
      <c r="P33" s="80">
        <v>0</v>
      </c>
      <c r="Q33" s="80">
        <v>0</v>
      </c>
      <c r="R33" s="129">
        <v>0</v>
      </c>
      <c r="S33" s="80">
        <v>463.62</v>
      </c>
      <c r="T33" s="80">
        <v>0</v>
      </c>
      <c r="U33" s="80">
        <v>0</v>
      </c>
      <c r="V33" s="98">
        <v>0</v>
      </c>
      <c r="W33" s="64"/>
      <c r="X33" s="80">
        <v>0</v>
      </c>
      <c r="Y33" s="151">
        <f t="shared" ref="Y33:Y47" si="27">AVERAGE(E33:G33)/10</f>
        <v>0</v>
      </c>
      <c r="Z33" s="100">
        <v>9.6440000000000001</v>
      </c>
      <c r="AA33" s="100">
        <v>4.5170000000000003</v>
      </c>
      <c r="AB33" s="100">
        <f t="shared" ref="AB33:AB47" si="28">Z33-(AA33+Y33)</f>
        <v>5.1269999999999998</v>
      </c>
      <c r="AC33" s="100">
        <f t="shared" ref="AC33:AC47" si="29">3*Z33+AA33+Y33</f>
        <v>33.449000000000005</v>
      </c>
      <c r="AD33" s="152">
        <f t="shared" ref="AD33:AD47" si="30">1.398*(10^-6)*(X33^2)*AB33*AC33</f>
        <v>0</v>
      </c>
      <c r="AE33" s="80">
        <v>0</v>
      </c>
      <c r="AF33" s="100">
        <f t="shared" ref="AF33:AF47" si="31">AVERAGE(J33:L33)/10</f>
        <v>0</v>
      </c>
      <c r="AG33" s="100">
        <v>9.6440000000000001</v>
      </c>
      <c r="AH33" s="100">
        <v>4.5170000000000003</v>
      </c>
      <c r="AI33" s="100">
        <f t="shared" ref="AI33:AI47" si="32">AG33-(AH33+AF33)</f>
        <v>5.1269999999999998</v>
      </c>
      <c r="AJ33" s="100">
        <f t="shared" ref="AJ33:AJ47" si="33">3*AG33+AH33+AF33</f>
        <v>33.449000000000005</v>
      </c>
      <c r="AK33" s="152">
        <f t="shared" ref="AK33:AK47" si="34">1.398*(10^-6)*(AE33^2)*AI33*AJ33</f>
        <v>0</v>
      </c>
      <c r="AL33" s="80">
        <v>0</v>
      </c>
      <c r="AM33" s="100">
        <f t="shared" ref="AM33:AM47" si="35">AVERAGE(O33:Q33)/10</f>
        <v>0</v>
      </c>
      <c r="AN33" s="100">
        <v>9.6440000000000001</v>
      </c>
      <c r="AO33" s="100">
        <v>4.5170000000000003</v>
      </c>
      <c r="AP33" s="100">
        <f t="shared" ref="AP33:AP47" si="36">AN33-(AO33+AM33)</f>
        <v>5.1269999999999998</v>
      </c>
      <c r="AQ33" s="100">
        <f t="shared" ref="AQ33:AQ47" si="37">3*AN33+AO33+AM33</f>
        <v>33.449000000000005</v>
      </c>
      <c r="AR33" s="160">
        <f t="shared" ref="AR33:AR47" si="38">1.398*(10^-6)*(AL33^2)*AP33*AQ33</f>
        <v>0</v>
      </c>
      <c r="AS33" s="80">
        <v>0</v>
      </c>
      <c r="AT33" s="100">
        <f t="shared" ref="AT33:AT47" si="39">AVERAGE(T33:V33)/10</f>
        <v>0</v>
      </c>
      <c r="AU33" s="100">
        <v>9.6440000000000001</v>
      </c>
      <c r="AV33" s="100">
        <v>4.5170000000000003</v>
      </c>
      <c r="AW33" s="100">
        <f t="shared" ref="AW33:AW47" si="40">AU33-(AV33+AT33)</f>
        <v>5.1269999999999998</v>
      </c>
      <c r="AX33" s="100">
        <f t="shared" ref="AX33:AX47" si="41">3*AU33+AV33+AT33</f>
        <v>33.449000000000005</v>
      </c>
      <c r="AY33" s="160">
        <f t="shared" ref="AY33:AY47" si="42">1.398*(10^-6)*(AS33^2)*AW33*AX33</f>
        <v>0</v>
      </c>
      <c r="AZ33" s="166"/>
      <c r="BA33" s="80">
        <v>0</v>
      </c>
      <c r="BB33" s="100">
        <v>103.506856070365</v>
      </c>
      <c r="BC33" s="164">
        <f>(BB50-BB51)/BB33</f>
        <v>1.0865946882160324</v>
      </c>
      <c r="BD33" s="164">
        <f>D33-BB48</f>
        <v>46.609999999999957</v>
      </c>
      <c r="BE33" s="164">
        <f>BB50-BB51</f>
        <v>112.47</v>
      </c>
      <c r="BF33" s="164">
        <f t="shared" ref="BF33:BF47" si="43">BD33/BE33*100</f>
        <v>41.442162354405582</v>
      </c>
      <c r="BG33" s="179">
        <f t="shared" ref="BG33:BG47" si="44">BF33*BC33</f>
        <v>45.03083348248353</v>
      </c>
      <c r="BH33" s="80">
        <v>0</v>
      </c>
      <c r="BI33" s="100">
        <v>103.506856070365</v>
      </c>
      <c r="BJ33" s="164">
        <f>(BI50-BI51)/BI33</f>
        <v>0.9137558958964378</v>
      </c>
      <c r="BK33" s="164">
        <f>I33-BI48</f>
        <v>52.860000000000014</v>
      </c>
      <c r="BL33" s="164">
        <f>BI50-BI51</f>
        <v>94.580000000000013</v>
      </c>
      <c r="BM33" s="164">
        <f t="shared" ref="BM33:BM47" si="45">BK33/BL33*100</f>
        <v>55.889194332839928</v>
      </c>
      <c r="BN33" s="174">
        <f t="shared" ref="BN33:BN47" si="46">BM33*BJ33</f>
        <v>51.069080838534262</v>
      </c>
      <c r="BO33" s="80">
        <v>0</v>
      </c>
      <c r="BP33" s="180">
        <v>103.506856070365</v>
      </c>
      <c r="BQ33" s="164">
        <f>(BP50-BP51)/BP33</f>
        <v>1.3449350630973045</v>
      </c>
      <c r="BR33" s="164">
        <f t="shared" ref="BR33:BR47" si="47">N33-425.88</f>
        <v>32.399999999999977</v>
      </c>
      <c r="BS33" s="164">
        <f>BP50-BP51</f>
        <v>139.20999999999998</v>
      </c>
      <c r="BT33" s="164">
        <f t="shared" ref="BT33:BT47" si="48">BR33/BS33*100</f>
        <v>23.274190072552244</v>
      </c>
      <c r="BU33" s="185">
        <f t="shared" ref="BU33:BU47" si="49">BT33*BQ33</f>
        <v>31.302274293766711</v>
      </c>
      <c r="BV33" s="80">
        <v>0</v>
      </c>
      <c r="BW33" s="100">
        <v>103.506856070365</v>
      </c>
      <c r="BX33" s="164">
        <f>(BW50-BW51)/BW33</f>
        <v>1.3965258485074019</v>
      </c>
      <c r="BY33" s="164">
        <f t="shared" ref="BY33:BY47" si="50">S33-431.48</f>
        <v>32.139999999999986</v>
      </c>
      <c r="BZ33" s="164">
        <f>BW50-BW51</f>
        <v>144.55000000000001</v>
      </c>
      <c r="CA33" s="164">
        <f t="shared" ref="CA33:CA47" si="51">BY33/BZ33*100</f>
        <v>22.234520927014863</v>
      </c>
      <c r="CB33" s="174">
        <f t="shared" ref="CB33:CB47" si="52">CA33*BX33</f>
        <v>31.051083203755017</v>
      </c>
      <c r="CC33" s="81"/>
      <c r="CD33" s="81"/>
    </row>
    <row r="34" spans="1:82" ht="15.75">
      <c r="A34" s="64"/>
      <c r="B34" s="95" t="s">
        <v>42</v>
      </c>
      <c r="C34" s="80">
        <v>350</v>
      </c>
      <c r="D34" s="80">
        <v>440.86</v>
      </c>
      <c r="E34" s="100">
        <v>0.63</v>
      </c>
      <c r="F34" s="100">
        <v>0.83</v>
      </c>
      <c r="G34" s="101">
        <v>0.89</v>
      </c>
      <c r="H34" s="80">
        <v>350</v>
      </c>
      <c r="I34" s="80">
        <v>427.23</v>
      </c>
      <c r="J34" s="80">
        <v>3.37</v>
      </c>
      <c r="K34" s="80">
        <v>3.6</v>
      </c>
      <c r="L34" s="80">
        <v>3.53</v>
      </c>
      <c r="M34" s="129">
        <v>350</v>
      </c>
      <c r="N34" s="80">
        <v>458.28</v>
      </c>
      <c r="O34" s="80">
        <v>0.95</v>
      </c>
      <c r="P34" s="80">
        <v>1.1200000000000001</v>
      </c>
      <c r="Q34" s="80">
        <v>0.87</v>
      </c>
      <c r="R34" s="129">
        <v>350</v>
      </c>
      <c r="S34" s="80">
        <v>463.62</v>
      </c>
      <c r="T34" s="80">
        <v>0.52</v>
      </c>
      <c r="U34" s="80">
        <v>0.8</v>
      </c>
      <c r="V34" s="98">
        <v>0.71</v>
      </c>
      <c r="W34" s="64"/>
      <c r="X34" s="80">
        <v>350</v>
      </c>
      <c r="Y34" s="151">
        <f t="shared" si="27"/>
        <v>7.8333333333333338E-2</v>
      </c>
      <c r="Z34" s="100">
        <v>9.6440000000000001</v>
      </c>
      <c r="AA34" s="100">
        <v>4.5170000000000003</v>
      </c>
      <c r="AB34" s="100">
        <f t="shared" si="28"/>
        <v>5.0486666666666666</v>
      </c>
      <c r="AC34" s="100">
        <f t="shared" si="29"/>
        <v>33.527333333333338</v>
      </c>
      <c r="AD34" s="152">
        <f t="shared" si="30"/>
        <v>28.988047892206666</v>
      </c>
      <c r="AE34" s="80">
        <v>350</v>
      </c>
      <c r="AF34" s="100">
        <f t="shared" si="31"/>
        <v>0.35</v>
      </c>
      <c r="AG34" s="100">
        <v>9.6440000000000001</v>
      </c>
      <c r="AH34" s="100">
        <v>4.5170000000000003</v>
      </c>
      <c r="AI34" s="100">
        <f t="shared" si="32"/>
        <v>4.7770000000000001</v>
      </c>
      <c r="AJ34" s="100">
        <f t="shared" si="33"/>
        <v>33.799000000000007</v>
      </c>
      <c r="AK34" s="152">
        <f t="shared" si="34"/>
        <v>27.650459477864999</v>
      </c>
      <c r="AL34" s="80">
        <v>350</v>
      </c>
      <c r="AM34" s="100">
        <f t="shared" si="35"/>
        <v>9.8000000000000004E-2</v>
      </c>
      <c r="AN34" s="100">
        <v>9.6440000000000001</v>
      </c>
      <c r="AO34" s="100">
        <v>4.5170000000000003</v>
      </c>
      <c r="AP34" s="100">
        <f t="shared" si="36"/>
        <v>5.0289999999999999</v>
      </c>
      <c r="AQ34" s="100">
        <f t="shared" si="37"/>
        <v>33.547000000000004</v>
      </c>
      <c r="AR34" s="160">
        <f t="shared" si="38"/>
        <v>28.892065078064995</v>
      </c>
      <c r="AS34" s="80">
        <v>350</v>
      </c>
      <c r="AT34" s="100">
        <f t="shared" si="39"/>
        <v>6.7666666666666681E-2</v>
      </c>
      <c r="AU34" s="100">
        <v>9.6440000000000001</v>
      </c>
      <c r="AV34" s="100">
        <v>4.5170000000000003</v>
      </c>
      <c r="AW34" s="100">
        <f t="shared" si="40"/>
        <v>5.059333333333333</v>
      </c>
      <c r="AX34" s="100">
        <f t="shared" si="41"/>
        <v>33.516666666666673</v>
      </c>
      <c r="AY34" s="160">
        <f t="shared" si="42"/>
        <v>29.040050957166663</v>
      </c>
      <c r="AZ34" s="166"/>
      <c r="BA34" s="80">
        <v>350</v>
      </c>
      <c r="BB34" s="100">
        <v>103.506856070365</v>
      </c>
      <c r="BC34" s="164">
        <v>1.08659468821603</v>
      </c>
      <c r="BD34" s="164">
        <f>D34-BB48</f>
        <v>41.149999999999977</v>
      </c>
      <c r="BE34" s="164">
        <f>BB50-BB51</f>
        <v>112.47</v>
      </c>
      <c r="BF34" s="164">
        <f t="shared" si="43"/>
        <v>36.58753445363206</v>
      </c>
      <c r="BG34" s="179">
        <f t="shared" si="44"/>
        <v>39.755820592237583</v>
      </c>
      <c r="BH34" s="80">
        <v>350</v>
      </c>
      <c r="BI34" s="100">
        <v>103.506856070365</v>
      </c>
      <c r="BJ34" s="164">
        <v>0.91375589589643502</v>
      </c>
      <c r="BK34" s="164">
        <f>I34-BI48</f>
        <v>41.550000000000011</v>
      </c>
      <c r="BL34" s="164">
        <f>BI50-BI51</f>
        <v>94.580000000000013</v>
      </c>
      <c r="BM34" s="164">
        <f t="shared" si="45"/>
        <v>43.93106364982026</v>
      </c>
      <c r="BN34" s="174">
        <f t="shared" si="46"/>
        <v>40.142268423024824</v>
      </c>
      <c r="BO34" s="80">
        <v>350</v>
      </c>
      <c r="BP34" s="180">
        <v>103.506856070365</v>
      </c>
      <c r="BQ34" s="164">
        <f>BQ33</f>
        <v>1.3449350630973045</v>
      </c>
      <c r="BR34" s="164">
        <f t="shared" si="47"/>
        <v>32.399999999999977</v>
      </c>
      <c r="BS34" s="164">
        <f>BP50-BP51</f>
        <v>139.20999999999998</v>
      </c>
      <c r="BT34" s="164">
        <f t="shared" si="48"/>
        <v>23.274190072552244</v>
      </c>
      <c r="BU34" s="185">
        <f t="shared" si="49"/>
        <v>31.302274293766711</v>
      </c>
      <c r="BV34" s="80">
        <v>350</v>
      </c>
      <c r="BW34" s="100">
        <v>103.506856070365</v>
      </c>
      <c r="BX34" s="164">
        <v>1.3965258485073999</v>
      </c>
      <c r="BY34" s="164">
        <f t="shared" si="50"/>
        <v>32.139999999999986</v>
      </c>
      <c r="BZ34" s="164">
        <f>BW50-BW51</f>
        <v>144.55000000000001</v>
      </c>
      <c r="CA34" s="164">
        <f t="shared" si="51"/>
        <v>22.234520927014863</v>
      </c>
      <c r="CB34" s="174">
        <f t="shared" si="52"/>
        <v>31.05108320375497</v>
      </c>
      <c r="CC34" s="81"/>
      <c r="CD34" s="81"/>
    </row>
    <row r="35" spans="1:82" ht="15.75">
      <c r="A35" s="64"/>
      <c r="B35" s="95" t="s">
        <v>42</v>
      </c>
      <c r="C35" s="80">
        <v>450</v>
      </c>
      <c r="D35" s="80">
        <v>437.56</v>
      </c>
      <c r="E35" s="100">
        <v>1.45</v>
      </c>
      <c r="F35" s="100">
        <v>0.93</v>
      </c>
      <c r="G35" s="101">
        <v>1.82</v>
      </c>
      <c r="H35" s="80">
        <v>450</v>
      </c>
      <c r="I35" s="80">
        <v>422.91</v>
      </c>
      <c r="J35" s="80">
        <v>3.61</v>
      </c>
      <c r="K35" s="80">
        <v>3.56</v>
      </c>
      <c r="L35" s="80">
        <v>3.39</v>
      </c>
      <c r="M35" s="129">
        <v>450</v>
      </c>
      <c r="N35" s="80">
        <v>457.04</v>
      </c>
      <c r="O35" s="80">
        <v>1.38</v>
      </c>
      <c r="P35" s="80">
        <v>1.6</v>
      </c>
      <c r="Q35" s="80">
        <v>1.85</v>
      </c>
      <c r="R35" s="129">
        <v>450</v>
      </c>
      <c r="S35" s="80">
        <v>463.11</v>
      </c>
      <c r="T35" s="80">
        <v>0.56000000000000005</v>
      </c>
      <c r="U35" s="80">
        <v>0.83</v>
      </c>
      <c r="V35" s="98">
        <v>0.7</v>
      </c>
      <c r="W35" s="64"/>
      <c r="X35" s="80">
        <v>450</v>
      </c>
      <c r="Y35" s="151">
        <f t="shared" si="27"/>
        <v>0.14000000000000001</v>
      </c>
      <c r="Z35" s="100">
        <v>9.6440000000000001</v>
      </c>
      <c r="AA35" s="100">
        <v>4.5170000000000003</v>
      </c>
      <c r="AB35" s="100">
        <f t="shared" si="28"/>
        <v>4.9870000000000001</v>
      </c>
      <c r="AC35" s="100">
        <f t="shared" si="29"/>
        <v>33.589000000000006</v>
      </c>
      <c r="AD35" s="152">
        <f t="shared" si="30"/>
        <v>47.420774361585003</v>
      </c>
      <c r="AE35" s="80">
        <v>450</v>
      </c>
      <c r="AF35" s="100">
        <f t="shared" si="31"/>
        <v>0.35199999999999998</v>
      </c>
      <c r="AG35" s="100">
        <v>9.6440000000000001</v>
      </c>
      <c r="AH35" s="100">
        <v>4.5170000000000003</v>
      </c>
      <c r="AI35" s="100">
        <f t="shared" si="32"/>
        <v>4.7749999999999995</v>
      </c>
      <c r="AJ35" s="100">
        <f t="shared" si="33"/>
        <v>33.801000000000002</v>
      </c>
      <c r="AK35" s="152">
        <f t="shared" si="34"/>
        <v>45.691469303624984</v>
      </c>
      <c r="AL35" s="80">
        <v>450</v>
      </c>
      <c r="AM35" s="100">
        <f t="shared" si="35"/>
        <v>0.161</v>
      </c>
      <c r="AN35" s="100">
        <v>9.6440000000000001</v>
      </c>
      <c r="AO35" s="100">
        <v>4.5170000000000003</v>
      </c>
      <c r="AP35" s="100">
        <f t="shared" si="36"/>
        <v>4.9660000000000002</v>
      </c>
      <c r="AQ35" s="100">
        <f t="shared" si="37"/>
        <v>33.610000000000007</v>
      </c>
      <c r="AR35" s="160">
        <f t="shared" si="38"/>
        <v>47.250610769699996</v>
      </c>
      <c r="AS35" s="80">
        <v>450</v>
      </c>
      <c r="AT35" s="100">
        <f t="shared" si="39"/>
        <v>6.9666666666666668E-2</v>
      </c>
      <c r="AU35" s="100">
        <v>9.6440000000000001</v>
      </c>
      <c r="AV35" s="100">
        <v>4.5170000000000003</v>
      </c>
      <c r="AW35" s="100">
        <f t="shared" si="40"/>
        <v>5.0573333333333332</v>
      </c>
      <c r="AX35" s="100">
        <f t="shared" si="41"/>
        <v>33.518666666666675</v>
      </c>
      <c r="AY35" s="160">
        <f t="shared" si="42"/>
        <v>47.988868804559999</v>
      </c>
      <c r="AZ35" s="166"/>
      <c r="BA35" s="80">
        <v>450</v>
      </c>
      <c r="BB35" s="100">
        <v>103.506856070365</v>
      </c>
      <c r="BC35" s="164">
        <v>1.08659468821603</v>
      </c>
      <c r="BD35" s="164">
        <f>D35-BB48</f>
        <v>37.849999999999966</v>
      </c>
      <c r="BE35" s="164">
        <f>BB50-BB51</f>
        <v>112.47</v>
      </c>
      <c r="BF35" s="164">
        <f t="shared" si="43"/>
        <v>33.653418689428264</v>
      </c>
      <c r="BG35" s="179">
        <f t="shared" si="44"/>
        <v>36.567625988242824</v>
      </c>
      <c r="BH35" s="80">
        <v>450</v>
      </c>
      <c r="BI35" s="100">
        <v>103.506856070365</v>
      </c>
      <c r="BJ35" s="164">
        <v>0.91375589589643502</v>
      </c>
      <c r="BK35" s="164">
        <f>I35-BI48</f>
        <v>37.230000000000018</v>
      </c>
      <c r="BL35" s="164">
        <f>BI50-BI51</f>
        <v>94.580000000000013</v>
      </c>
      <c r="BM35" s="164">
        <f t="shared" si="45"/>
        <v>39.363501797420184</v>
      </c>
      <c r="BN35" s="174">
        <f t="shared" si="46"/>
        <v>35.968631850522613</v>
      </c>
      <c r="BO35" s="80">
        <v>450</v>
      </c>
      <c r="BP35" s="180">
        <v>103.506856070365</v>
      </c>
      <c r="BQ35" s="164">
        <f t="shared" ref="BQ35:BQ47" si="53">BQ34</f>
        <v>1.3449350630973045</v>
      </c>
      <c r="BR35" s="164">
        <f t="shared" si="47"/>
        <v>31.160000000000025</v>
      </c>
      <c r="BS35" s="164">
        <f>BP50-BP51</f>
        <v>139.20999999999998</v>
      </c>
      <c r="BT35" s="164">
        <f t="shared" si="48"/>
        <v>22.383449464837319</v>
      </c>
      <c r="BU35" s="185">
        <f t="shared" si="49"/>
        <v>30.104286018326306</v>
      </c>
      <c r="BV35" s="80">
        <v>450</v>
      </c>
      <c r="BW35" s="100">
        <v>103.506856070365</v>
      </c>
      <c r="BX35" s="164">
        <v>1.3965258485073999</v>
      </c>
      <c r="BY35" s="164">
        <f t="shared" si="50"/>
        <v>31.629999999999995</v>
      </c>
      <c r="BZ35" s="164">
        <f>BW50-BW51</f>
        <v>144.55000000000001</v>
      </c>
      <c r="CA35" s="164">
        <f t="shared" si="51"/>
        <v>21.881701833275681</v>
      </c>
      <c r="CB35" s="174">
        <f t="shared" si="52"/>
        <v>30.558362219501248</v>
      </c>
      <c r="CC35" s="81"/>
      <c r="CD35" s="81"/>
    </row>
    <row r="36" spans="1:82" ht="15.75">
      <c r="A36" s="64"/>
      <c r="B36" s="95" t="s">
        <v>42</v>
      </c>
      <c r="C36" s="80">
        <v>550</v>
      </c>
      <c r="D36" s="80">
        <v>435.07</v>
      </c>
      <c r="E36" s="100">
        <v>1.78</v>
      </c>
      <c r="F36" s="100">
        <v>1.47</v>
      </c>
      <c r="G36" s="101">
        <v>1.95</v>
      </c>
      <c r="H36" s="80">
        <v>550</v>
      </c>
      <c r="I36" s="80">
        <v>419.8</v>
      </c>
      <c r="J36" s="80">
        <v>3.96</v>
      </c>
      <c r="K36" s="80">
        <v>4.1399999999999997</v>
      </c>
      <c r="L36" s="80">
        <v>3.55</v>
      </c>
      <c r="M36" s="129">
        <v>550</v>
      </c>
      <c r="N36" s="80">
        <v>455.44</v>
      </c>
      <c r="O36" s="80">
        <v>1.6</v>
      </c>
      <c r="P36" s="80">
        <v>2.0699999999999998</v>
      </c>
      <c r="Q36" s="80">
        <v>2.16</v>
      </c>
      <c r="R36" s="129">
        <v>550</v>
      </c>
      <c r="S36" s="80">
        <v>462.5</v>
      </c>
      <c r="T36" s="80">
        <v>0.99</v>
      </c>
      <c r="U36" s="80">
        <v>0.91</v>
      </c>
      <c r="V36" s="98">
        <v>0.97</v>
      </c>
      <c r="W36" s="64"/>
      <c r="X36" s="80">
        <v>550</v>
      </c>
      <c r="Y36" s="151">
        <f t="shared" si="27"/>
        <v>0.17333333333333334</v>
      </c>
      <c r="Z36" s="100">
        <v>9.6440000000000001</v>
      </c>
      <c r="AA36" s="100">
        <v>4.5170000000000003</v>
      </c>
      <c r="AB36" s="100">
        <f t="shared" si="28"/>
        <v>4.9536666666666669</v>
      </c>
      <c r="AC36" s="100">
        <f t="shared" si="29"/>
        <v>33.622333333333337</v>
      </c>
      <c r="AD36" s="152">
        <f t="shared" si="30"/>
        <v>70.434782736651655</v>
      </c>
      <c r="AE36" s="80">
        <v>550</v>
      </c>
      <c r="AF36" s="100">
        <f t="shared" si="31"/>
        <v>0.38833333333333331</v>
      </c>
      <c r="AG36" s="100">
        <v>9.6440000000000001</v>
      </c>
      <c r="AH36" s="100">
        <v>4.5170000000000003</v>
      </c>
      <c r="AI36" s="100">
        <f t="shared" si="32"/>
        <v>4.7386666666666661</v>
      </c>
      <c r="AJ36" s="100">
        <f t="shared" si="33"/>
        <v>33.837333333333341</v>
      </c>
      <c r="AK36" s="152">
        <f t="shared" si="34"/>
        <v>67.808609720426659</v>
      </c>
      <c r="AL36" s="80">
        <v>550</v>
      </c>
      <c r="AM36" s="100">
        <f t="shared" si="35"/>
        <v>0.19433333333333333</v>
      </c>
      <c r="AN36" s="100">
        <v>9.6440000000000001</v>
      </c>
      <c r="AO36" s="100">
        <v>4.5170000000000003</v>
      </c>
      <c r="AP36" s="100">
        <f t="shared" si="36"/>
        <v>4.9326666666666661</v>
      </c>
      <c r="AQ36" s="100">
        <f t="shared" si="37"/>
        <v>33.643333333333338</v>
      </c>
      <c r="AR36" s="160">
        <f t="shared" si="38"/>
        <v>70.17999568836666</v>
      </c>
      <c r="AS36" s="80">
        <v>550</v>
      </c>
      <c r="AT36" s="100">
        <f t="shared" si="39"/>
        <v>9.5666666666666664E-2</v>
      </c>
      <c r="AU36" s="100">
        <v>9.6440000000000001</v>
      </c>
      <c r="AV36" s="100">
        <v>4.5170000000000003</v>
      </c>
      <c r="AW36" s="100">
        <f t="shared" si="40"/>
        <v>5.0313333333333334</v>
      </c>
      <c r="AX36" s="100">
        <f t="shared" si="41"/>
        <v>33.544666666666672</v>
      </c>
      <c r="AY36" s="160">
        <f t="shared" si="42"/>
        <v>71.373849700046662</v>
      </c>
      <c r="AZ36" s="166"/>
      <c r="BA36" s="80">
        <v>550</v>
      </c>
      <c r="BB36" s="100">
        <v>103.506856070365</v>
      </c>
      <c r="BC36" s="164">
        <v>1.08659468821603</v>
      </c>
      <c r="BD36" s="164">
        <f>D36-BB48</f>
        <v>35.359999999999957</v>
      </c>
      <c r="BE36" s="164">
        <f>BB50-BB51</f>
        <v>112.47</v>
      </c>
      <c r="BF36" s="164">
        <f t="shared" si="43"/>
        <v>31.439494976438127</v>
      </c>
      <c r="BG36" s="179">
        <f t="shared" si="44"/>
        <v>34.161988241592226</v>
      </c>
      <c r="BH36" s="80">
        <v>550</v>
      </c>
      <c r="BI36" s="100">
        <v>103.506856070365</v>
      </c>
      <c r="BJ36" s="164">
        <v>0.91375589589643502</v>
      </c>
      <c r="BK36" s="164">
        <f>I36-BI48</f>
        <v>34.120000000000005</v>
      </c>
      <c r="BL36" s="164">
        <f>BI50-BI51</f>
        <v>94.580000000000013</v>
      </c>
      <c r="BM36" s="164">
        <f t="shared" si="45"/>
        <v>36.075280186085848</v>
      </c>
      <c r="BN36" s="174">
        <f t="shared" si="46"/>
        <v>32.963999966151782</v>
      </c>
      <c r="BO36" s="80">
        <v>550</v>
      </c>
      <c r="BP36" s="180">
        <v>103.506856070365</v>
      </c>
      <c r="BQ36" s="164">
        <f t="shared" si="53"/>
        <v>1.3449350630973045</v>
      </c>
      <c r="BR36" s="164">
        <f t="shared" si="47"/>
        <v>29.560000000000002</v>
      </c>
      <c r="BS36" s="164">
        <f>BP50-BP51</f>
        <v>139.20999999999998</v>
      </c>
      <c r="BT36" s="164">
        <f t="shared" si="48"/>
        <v>21.234106745205093</v>
      </c>
      <c r="BU36" s="185">
        <f t="shared" si="49"/>
        <v>28.558494695177309</v>
      </c>
      <c r="BV36" s="80">
        <v>550</v>
      </c>
      <c r="BW36" s="100">
        <v>103.506856070365</v>
      </c>
      <c r="BX36" s="164">
        <v>1.3965258485073999</v>
      </c>
      <c r="BY36" s="164">
        <f t="shared" si="50"/>
        <v>31.019999999999982</v>
      </c>
      <c r="BZ36" s="164">
        <f>BW50-BW51</f>
        <v>144.55000000000001</v>
      </c>
      <c r="CA36" s="164">
        <f t="shared" si="51"/>
        <v>21.459702525077816</v>
      </c>
      <c r="CB36" s="174">
        <f t="shared" si="52"/>
        <v>29.969029277550689</v>
      </c>
      <c r="CC36" s="81"/>
      <c r="CD36" s="81"/>
    </row>
    <row r="37" spans="1:82" ht="15.75">
      <c r="A37" s="64"/>
      <c r="B37" s="95" t="s">
        <v>42</v>
      </c>
      <c r="C37" s="80">
        <v>650</v>
      </c>
      <c r="D37" s="80">
        <v>432.86</v>
      </c>
      <c r="E37" s="100">
        <v>2.35</v>
      </c>
      <c r="F37" s="100">
        <v>1.88</v>
      </c>
      <c r="G37" s="101">
        <v>2.61</v>
      </c>
      <c r="H37" s="80">
        <v>650</v>
      </c>
      <c r="I37" s="80">
        <v>417.3</v>
      </c>
      <c r="J37" s="80">
        <v>5.59</v>
      </c>
      <c r="K37" s="80">
        <v>4.4000000000000004</v>
      </c>
      <c r="L37" s="80">
        <v>4.59</v>
      </c>
      <c r="M37" s="129">
        <v>650</v>
      </c>
      <c r="N37" s="80">
        <v>454.07</v>
      </c>
      <c r="O37" s="80">
        <v>1.79</v>
      </c>
      <c r="P37" s="80">
        <v>2.19</v>
      </c>
      <c r="Q37" s="80">
        <v>2.3199999999999998</v>
      </c>
      <c r="R37" s="129">
        <v>650</v>
      </c>
      <c r="S37" s="80">
        <v>461.3</v>
      </c>
      <c r="T37" s="80">
        <v>1.1499999999999999</v>
      </c>
      <c r="U37" s="80">
        <v>1.51</v>
      </c>
      <c r="V37" s="98">
        <v>1.5</v>
      </c>
      <c r="W37" s="64"/>
      <c r="X37" s="80">
        <v>650</v>
      </c>
      <c r="Y37" s="151">
        <f t="shared" si="27"/>
        <v>0.22799999999999998</v>
      </c>
      <c r="Z37" s="100">
        <v>9.6440000000000001</v>
      </c>
      <c r="AA37" s="100">
        <v>4.5170000000000003</v>
      </c>
      <c r="AB37" s="100">
        <f t="shared" si="28"/>
        <v>4.899</v>
      </c>
      <c r="AC37" s="100">
        <f t="shared" si="29"/>
        <v>33.677000000000007</v>
      </c>
      <c r="AD37" s="152">
        <f t="shared" si="30"/>
        <v>97.448401843065014</v>
      </c>
      <c r="AE37" s="80">
        <v>650</v>
      </c>
      <c r="AF37" s="100">
        <f t="shared" si="31"/>
        <v>0.48600000000000004</v>
      </c>
      <c r="AG37" s="100">
        <v>9.6440000000000001</v>
      </c>
      <c r="AH37" s="100">
        <v>4.5170000000000003</v>
      </c>
      <c r="AI37" s="100">
        <f t="shared" si="32"/>
        <v>4.641</v>
      </c>
      <c r="AJ37" s="100">
        <f t="shared" si="33"/>
        <v>33.935000000000002</v>
      </c>
      <c r="AK37" s="152">
        <f t="shared" si="34"/>
        <v>93.023635129425003</v>
      </c>
      <c r="AL37" s="80">
        <v>650</v>
      </c>
      <c r="AM37" s="100">
        <f t="shared" si="35"/>
        <v>0.21000000000000002</v>
      </c>
      <c r="AN37" s="100">
        <v>9.6440000000000001</v>
      </c>
      <c r="AO37" s="100">
        <v>4.5170000000000003</v>
      </c>
      <c r="AP37" s="100">
        <f t="shared" si="36"/>
        <v>4.9169999999999998</v>
      </c>
      <c r="AQ37" s="100">
        <f t="shared" si="37"/>
        <v>33.659000000000006</v>
      </c>
      <c r="AR37" s="160">
        <f t="shared" si="38"/>
        <v>97.754172123464997</v>
      </c>
      <c r="AS37" s="80">
        <v>650</v>
      </c>
      <c r="AT37" s="100">
        <f t="shared" si="39"/>
        <v>0.13866666666666666</v>
      </c>
      <c r="AU37" s="100">
        <v>9.6440000000000001</v>
      </c>
      <c r="AV37" s="100">
        <v>4.5170000000000003</v>
      </c>
      <c r="AW37" s="100">
        <f t="shared" si="40"/>
        <v>4.9883333333333333</v>
      </c>
      <c r="AX37" s="100">
        <f t="shared" si="41"/>
        <v>33.587666666666671</v>
      </c>
      <c r="AY37" s="160">
        <f t="shared" si="42"/>
        <v>98.962164503691668</v>
      </c>
      <c r="AZ37" s="166"/>
      <c r="BA37" s="80">
        <v>650</v>
      </c>
      <c r="BB37" s="100">
        <v>103.506856070365</v>
      </c>
      <c r="BC37" s="164">
        <v>1.08659468821603</v>
      </c>
      <c r="BD37" s="164">
        <f>D37-BB48</f>
        <v>33.149999999999977</v>
      </c>
      <c r="BE37" s="164">
        <f>BB50-BB51</f>
        <v>112.47</v>
      </c>
      <c r="BF37" s="164">
        <f t="shared" si="43"/>
        <v>29.474526540410757</v>
      </c>
      <c r="BG37" s="179">
        <f t="shared" si="44"/>
        <v>32.026863976492727</v>
      </c>
      <c r="BH37" s="80">
        <v>650</v>
      </c>
      <c r="BI37" s="100">
        <v>103.506856070365</v>
      </c>
      <c r="BJ37" s="164">
        <v>0.91375589589643502</v>
      </c>
      <c r="BK37" s="164">
        <f>I37-BI48</f>
        <v>31.620000000000005</v>
      </c>
      <c r="BL37" s="164">
        <f>BI50-BI51</f>
        <v>94.580000000000013</v>
      </c>
      <c r="BM37" s="164">
        <f t="shared" si="45"/>
        <v>33.432015225206172</v>
      </c>
      <c r="BN37" s="174">
        <f t="shared" si="46"/>
        <v>30.548701023731521</v>
      </c>
      <c r="BO37" s="80">
        <v>650</v>
      </c>
      <c r="BP37" s="180">
        <v>103.506856070365</v>
      </c>
      <c r="BQ37" s="164">
        <f t="shared" si="53"/>
        <v>1.3449350630973045</v>
      </c>
      <c r="BR37" s="164">
        <f t="shared" si="47"/>
        <v>28.189999999999998</v>
      </c>
      <c r="BS37" s="164">
        <f>BP50-BP51</f>
        <v>139.20999999999998</v>
      </c>
      <c r="BT37" s="164">
        <f t="shared" si="48"/>
        <v>20.249982041520006</v>
      </c>
      <c r="BU37" s="185">
        <f t="shared" si="49"/>
        <v>27.234910874730993</v>
      </c>
      <c r="BV37" s="80">
        <v>650</v>
      </c>
      <c r="BW37" s="100">
        <v>103.506856070365</v>
      </c>
      <c r="BX37" s="164">
        <v>1.3965258485073999</v>
      </c>
      <c r="BY37" s="164">
        <f t="shared" si="50"/>
        <v>29.819999999999993</v>
      </c>
      <c r="BZ37" s="164">
        <f>BW50-BW51</f>
        <v>144.55000000000001</v>
      </c>
      <c r="CA37" s="164">
        <f t="shared" si="51"/>
        <v>20.629539951573843</v>
      </c>
      <c r="CB37" s="174">
        <f t="shared" si="52"/>
        <v>28.809685785188968</v>
      </c>
      <c r="CC37" s="81"/>
      <c r="CD37" s="81"/>
    </row>
    <row r="38" spans="1:82" ht="15.75">
      <c r="A38" s="64"/>
      <c r="B38" s="95" t="s">
        <v>42</v>
      </c>
      <c r="C38" s="80">
        <v>750</v>
      </c>
      <c r="D38" s="80">
        <v>430.94</v>
      </c>
      <c r="E38" s="100">
        <v>3.46</v>
      </c>
      <c r="F38" s="100">
        <v>2.83</v>
      </c>
      <c r="G38" s="101">
        <v>3.56</v>
      </c>
      <c r="H38" s="80">
        <v>750</v>
      </c>
      <c r="I38" s="80">
        <v>415.17</v>
      </c>
      <c r="J38" s="80">
        <v>6.24</v>
      </c>
      <c r="K38" s="80">
        <v>4.4000000000000004</v>
      </c>
      <c r="L38" s="80">
        <v>4.62</v>
      </c>
      <c r="M38" s="129">
        <v>750</v>
      </c>
      <c r="N38" s="80">
        <v>452.96</v>
      </c>
      <c r="O38" s="80">
        <v>2.33</v>
      </c>
      <c r="P38" s="80">
        <v>2.34</v>
      </c>
      <c r="Q38" s="80">
        <v>3.03</v>
      </c>
      <c r="R38" s="129">
        <v>750</v>
      </c>
      <c r="S38" s="80">
        <v>460.41</v>
      </c>
      <c r="T38" s="80">
        <v>1.44</v>
      </c>
      <c r="U38" s="80">
        <v>1.97</v>
      </c>
      <c r="V38" s="98">
        <v>2.0099999999999998</v>
      </c>
      <c r="W38" s="64"/>
      <c r="X38" s="80">
        <v>750</v>
      </c>
      <c r="Y38" s="151">
        <f t="shared" si="27"/>
        <v>0.32833333333333331</v>
      </c>
      <c r="Z38" s="100">
        <v>9.6440000000000001</v>
      </c>
      <c r="AA38" s="100">
        <v>4.5170000000000003</v>
      </c>
      <c r="AB38" s="100">
        <f t="shared" si="28"/>
        <v>4.7986666666666666</v>
      </c>
      <c r="AC38" s="100">
        <f t="shared" si="29"/>
        <v>33.777333333333338</v>
      </c>
      <c r="AD38" s="152">
        <f t="shared" si="30"/>
        <v>127.460506866</v>
      </c>
      <c r="AE38" s="80">
        <v>750</v>
      </c>
      <c r="AF38" s="100">
        <f t="shared" si="31"/>
        <v>0.50866666666666671</v>
      </c>
      <c r="AG38" s="100">
        <v>9.6440000000000001</v>
      </c>
      <c r="AH38" s="100">
        <v>4.5170000000000003</v>
      </c>
      <c r="AI38" s="100">
        <f t="shared" si="32"/>
        <v>4.6183333333333332</v>
      </c>
      <c r="AJ38" s="100">
        <f t="shared" si="33"/>
        <v>33.957666666666675</v>
      </c>
      <c r="AK38" s="152">
        <f t="shared" si="34"/>
        <v>123.32548001062501</v>
      </c>
      <c r="AL38" s="80">
        <v>750</v>
      </c>
      <c r="AM38" s="100">
        <f t="shared" si="35"/>
        <v>0.25666666666666665</v>
      </c>
      <c r="AN38" s="100">
        <v>9.6440000000000001</v>
      </c>
      <c r="AO38" s="100">
        <v>4.5170000000000003</v>
      </c>
      <c r="AP38" s="100">
        <f t="shared" si="36"/>
        <v>4.870333333333333</v>
      </c>
      <c r="AQ38" s="100">
        <f t="shared" si="37"/>
        <v>33.705666666666673</v>
      </c>
      <c r="AR38" s="160">
        <f t="shared" si="38"/>
        <v>129.089615051625</v>
      </c>
      <c r="AS38" s="80">
        <v>750</v>
      </c>
      <c r="AT38" s="100">
        <f t="shared" si="39"/>
        <v>0.18066666666666667</v>
      </c>
      <c r="AU38" s="100">
        <v>9.6440000000000001</v>
      </c>
      <c r="AV38" s="100">
        <v>4.5170000000000003</v>
      </c>
      <c r="AW38" s="100">
        <f t="shared" si="40"/>
        <v>4.9463333333333335</v>
      </c>
      <c r="AX38" s="100">
        <f t="shared" si="41"/>
        <v>33.629666666666672</v>
      </c>
      <c r="AY38" s="160">
        <f t="shared" si="42"/>
        <v>130.808402228625</v>
      </c>
      <c r="AZ38" s="166"/>
      <c r="BA38" s="80">
        <v>750</v>
      </c>
      <c r="BB38" s="100">
        <v>103.506856070365</v>
      </c>
      <c r="BC38" s="164">
        <v>1.08659468821603</v>
      </c>
      <c r="BD38" s="164">
        <f>D38-BB48</f>
        <v>31.229999999999961</v>
      </c>
      <c r="BE38" s="164">
        <f>BB50-BB51</f>
        <v>112.47</v>
      </c>
      <c r="BF38" s="164">
        <f t="shared" si="43"/>
        <v>27.767404641237629</v>
      </c>
      <c r="BG38" s="179">
        <f t="shared" si="44"/>
        <v>30.171914388713947</v>
      </c>
      <c r="BH38" s="80">
        <v>750</v>
      </c>
      <c r="BI38" s="100">
        <v>103.506856070365</v>
      </c>
      <c r="BJ38" s="164">
        <v>0.91375589589643502</v>
      </c>
      <c r="BK38" s="164">
        <f>I38-BI48</f>
        <v>29.490000000000009</v>
      </c>
      <c r="BL38" s="164">
        <f>BI50-BI51</f>
        <v>94.580000000000013</v>
      </c>
      <c r="BM38" s="164">
        <f t="shared" si="45"/>
        <v>31.179953478536692</v>
      </c>
      <c r="BN38" s="174">
        <f t="shared" si="46"/>
        <v>28.490866324789462</v>
      </c>
      <c r="BO38" s="80">
        <v>750</v>
      </c>
      <c r="BP38" s="180">
        <v>103.506856070365</v>
      </c>
      <c r="BQ38" s="164">
        <f t="shared" si="53"/>
        <v>1.3449350630973045</v>
      </c>
      <c r="BR38" s="164">
        <f t="shared" si="47"/>
        <v>27.079999999999984</v>
      </c>
      <c r="BS38" s="164">
        <f>BP50-BP51</f>
        <v>139.20999999999998</v>
      </c>
      <c r="BT38" s="164">
        <f t="shared" si="48"/>
        <v>19.452625529775151</v>
      </c>
      <c r="BU38" s="185">
        <f t="shared" si="49"/>
        <v>26.162518144296378</v>
      </c>
      <c r="BV38" s="80">
        <v>750</v>
      </c>
      <c r="BW38" s="100">
        <v>103.506856070365</v>
      </c>
      <c r="BX38" s="164">
        <v>1.3965258485073999</v>
      </c>
      <c r="BY38" s="164">
        <f t="shared" si="50"/>
        <v>28.930000000000007</v>
      </c>
      <c r="BZ38" s="164">
        <f>BW50-BW51</f>
        <v>144.55000000000001</v>
      </c>
      <c r="CA38" s="164">
        <f t="shared" si="51"/>
        <v>20.013836042891736</v>
      </c>
      <c r="CB38" s="174">
        <f t="shared" si="52"/>
        <v>27.949839361687363</v>
      </c>
      <c r="CC38" s="81"/>
      <c r="CD38" s="81"/>
    </row>
    <row r="39" spans="1:82" ht="15.75">
      <c r="A39" s="64"/>
      <c r="B39" s="95" t="s">
        <v>42</v>
      </c>
      <c r="C39" s="80">
        <v>850</v>
      </c>
      <c r="D39" s="80">
        <v>430.14</v>
      </c>
      <c r="E39" s="100">
        <v>3.33</v>
      </c>
      <c r="F39" s="100">
        <v>2.81</v>
      </c>
      <c r="G39" s="101">
        <v>3.13</v>
      </c>
      <c r="H39" s="80">
        <v>850</v>
      </c>
      <c r="I39" s="80">
        <v>414.21</v>
      </c>
      <c r="J39" s="80">
        <v>7</v>
      </c>
      <c r="K39" s="80">
        <v>5.38</v>
      </c>
      <c r="L39" s="80">
        <v>4.78</v>
      </c>
      <c r="M39" s="129">
        <v>850</v>
      </c>
      <c r="N39" s="80">
        <v>452.18</v>
      </c>
      <c r="O39" s="80">
        <v>2.37</v>
      </c>
      <c r="P39" s="80">
        <v>3.01</v>
      </c>
      <c r="Q39" s="80">
        <v>2.83</v>
      </c>
      <c r="R39" s="129">
        <v>850</v>
      </c>
      <c r="S39" s="80">
        <v>459.86</v>
      </c>
      <c r="T39" s="80">
        <v>1.64</v>
      </c>
      <c r="U39" s="80">
        <v>2</v>
      </c>
      <c r="V39" s="98">
        <v>2.2000000000000002</v>
      </c>
      <c r="W39" s="64"/>
      <c r="X39" s="80">
        <v>850</v>
      </c>
      <c r="Y39" s="151">
        <f t="shared" si="27"/>
        <v>0.309</v>
      </c>
      <c r="Z39" s="100">
        <v>9.6440000000000001</v>
      </c>
      <c r="AA39" s="100">
        <v>4.5170000000000003</v>
      </c>
      <c r="AB39" s="100">
        <f t="shared" si="28"/>
        <v>4.8179999999999996</v>
      </c>
      <c r="AC39" s="100">
        <f t="shared" si="29"/>
        <v>33.758000000000003</v>
      </c>
      <c r="AD39" s="152">
        <f t="shared" si="30"/>
        <v>164.28144997241998</v>
      </c>
      <c r="AE39" s="80">
        <v>850</v>
      </c>
      <c r="AF39" s="100">
        <f t="shared" si="31"/>
        <v>0.57199999999999995</v>
      </c>
      <c r="AG39" s="100">
        <v>9.6440000000000001</v>
      </c>
      <c r="AH39" s="100">
        <v>4.5170000000000003</v>
      </c>
      <c r="AI39" s="100">
        <f t="shared" si="32"/>
        <v>4.5549999999999997</v>
      </c>
      <c r="AJ39" s="100">
        <f t="shared" si="33"/>
        <v>34.021000000000008</v>
      </c>
      <c r="AK39" s="152">
        <f t="shared" si="34"/>
        <v>156.52383466102501</v>
      </c>
      <c r="AL39" s="80">
        <v>850</v>
      </c>
      <c r="AM39" s="100">
        <f t="shared" si="35"/>
        <v>0.27366666666666667</v>
      </c>
      <c r="AN39" s="100">
        <v>9.6440000000000001</v>
      </c>
      <c r="AO39" s="100">
        <v>4.5170000000000003</v>
      </c>
      <c r="AP39" s="100">
        <f t="shared" si="36"/>
        <v>4.8533333333333335</v>
      </c>
      <c r="AQ39" s="100">
        <f t="shared" si="37"/>
        <v>33.722666666666669</v>
      </c>
      <c r="AR39" s="160">
        <f t="shared" si="38"/>
        <v>165.31301734826667</v>
      </c>
      <c r="AS39" s="80">
        <v>850</v>
      </c>
      <c r="AT39" s="100">
        <f t="shared" si="39"/>
        <v>0.19466666666666665</v>
      </c>
      <c r="AU39" s="100">
        <v>9.6440000000000001</v>
      </c>
      <c r="AV39" s="100">
        <v>4.5170000000000003</v>
      </c>
      <c r="AW39" s="100">
        <f t="shared" si="40"/>
        <v>4.9323333333333332</v>
      </c>
      <c r="AX39" s="100">
        <f t="shared" si="41"/>
        <v>33.643666666666675</v>
      </c>
      <c r="AY39" s="160">
        <f t="shared" si="42"/>
        <v>167.6103231389317</v>
      </c>
      <c r="AZ39" s="166"/>
      <c r="BA39" s="80">
        <v>850</v>
      </c>
      <c r="BB39" s="100">
        <v>103.506856070365</v>
      </c>
      <c r="BC39" s="164">
        <v>1.08659468821603</v>
      </c>
      <c r="BD39" s="164">
        <f>D39-BB48</f>
        <v>30.42999999999995</v>
      </c>
      <c r="BE39" s="164">
        <f>BB50-BB51</f>
        <v>112.47</v>
      </c>
      <c r="BF39" s="164">
        <f t="shared" si="43"/>
        <v>27.056103849915491</v>
      </c>
      <c r="BG39" s="179">
        <f t="shared" si="44"/>
        <v>29.399018727139453</v>
      </c>
      <c r="BH39" s="80">
        <v>850</v>
      </c>
      <c r="BI39" s="100">
        <v>103.506856070365</v>
      </c>
      <c r="BJ39" s="164">
        <v>0.91375589589643502</v>
      </c>
      <c r="BK39" s="164">
        <f>I39-BI48</f>
        <v>28.529999999999973</v>
      </c>
      <c r="BL39" s="164">
        <f>BI50-BI51</f>
        <v>94.580000000000013</v>
      </c>
      <c r="BM39" s="164">
        <f t="shared" si="45"/>
        <v>30.16493973355886</v>
      </c>
      <c r="BN39" s="174">
        <f t="shared" si="46"/>
        <v>27.563391530900045</v>
      </c>
      <c r="BO39" s="80">
        <v>850</v>
      </c>
      <c r="BP39" s="180">
        <v>103.506856070365</v>
      </c>
      <c r="BQ39" s="164">
        <f t="shared" si="53"/>
        <v>1.3449350630973045</v>
      </c>
      <c r="BR39" s="164">
        <f t="shared" si="47"/>
        <v>26.300000000000011</v>
      </c>
      <c r="BS39" s="164">
        <f>BP50-BP51</f>
        <v>139.20999999999998</v>
      </c>
      <c r="BT39" s="164">
        <f t="shared" si="48"/>
        <v>18.892320953954471</v>
      </c>
      <c r="BU39" s="185">
        <f t="shared" si="49"/>
        <v>25.408944874261284</v>
      </c>
      <c r="BV39" s="80">
        <v>850</v>
      </c>
      <c r="BW39" s="100">
        <v>103.506856070365</v>
      </c>
      <c r="BX39" s="164">
        <v>1.3965258485073999</v>
      </c>
      <c r="BY39" s="164">
        <f t="shared" si="50"/>
        <v>28.379999999999995</v>
      </c>
      <c r="BZ39" s="164">
        <f>BW50-BW51</f>
        <v>144.55000000000001</v>
      </c>
      <c r="CA39" s="164">
        <f t="shared" si="51"/>
        <v>19.633344863369071</v>
      </c>
      <c r="CB39" s="174">
        <f t="shared" si="52"/>
        <v>27.418473594354893</v>
      </c>
      <c r="CC39" s="81"/>
      <c r="CD39" s="81"/>
    </row>
    <row r="40" spans="1:82" ht="15.75">
      <c r="A40" s="64"/>
      <c r="B40" s="95" t="s">
        <v>42</v>
      </c>
      <c r="C40" s="80">
        <v>950</v>
      </c>
      <c r="D40" s="80">
        <v>428.27</v>
      </c>
      <c r="E40" s="100">
        <v>3.42</v>
      </c>
      <c r="F40" s="100">
        <v>3.29</v>
      </c>
      <c r="G40" s="101">
        <v>4.29</v>
      </c>
      <c r="H40" s="80">
        <v>950</v>
      </c>
      <c r="I40" s="80">
        <v>412.26</v>
      </c>
      <c r="J40" s="80">
        <v>6.6</v>
      </c>
      <c r="K40" s="80">
        <v>7.07</v>
      </c>
      <c r="L40" s="80">
        <v>6.03</v>
      </c>
      <c r="M40" s="129">
        <v>950</v>
      </c>
      <c r="N40" s="80">
        <v>449.99</v>
      </c>
      <c r="O40" s="80">
        <v>2.11</v>
      </c>
      <c r="P40" s="80">
        <v>3.2</v>
      </c>
      <c r="Q40" s="80">
        <v>3.15</v>
      </c>
      <c r="R40" s="129">
        <v>950</v>
      </c>
      <c r="S40" s="80">
        <v>457.92</v>
      </c>
      <c r="T40" s="80">
        <v>1.64</v>
      </c>
      <c r="U40" s="80">
        <v>2.2999999999999998</v>
      </c>
      <c r="V40" s="98">
        <v>2.8</v>
      </c>
      <c r="W40" s="64"/>
      <c r="X40" s="80">
        <v>950</v>
      </c>
      <c r="Y40" s="151">
        <f t="shared" si="27"/>
        <v>0.36666666666666664</v>
      </c>
      <c r="Z40" s="100">
        <v>9.6440000000000001</v>
      </c>
      <c r="AA40" s="100">
        <v>4.5170000000000003</v>
      </c>
      <c r="AB40" s="100">
        <f t="shared" si="28"/>
        <v>4.7603333333333335</v>
      </c>
      <c r="AC40" s="100">
        <f t="shared" si="29"/>
        <v>33.815666666666672</v>
      </c>
      <c r="AD40" s="152">
        <f t="shared" si="30"/>
        <v>203.09989564765169</v>
      </c>
      <c r="AE40" s="80">
        <v>950</v>
      </c>
      <c r="AF40" s="100">
        <f t="shared" si="31"/>
        <v>0.65666666666666662</v>
      </c>
      <c r="AG40" s="100">
        <v>9.6440000000000001</v>
      </c>
      <c r="AH40" s="100">
        <v>4.5170000000000003</v>
      </c>
      <c r="AI40" s="100">
        <f t="shared" si="32"/>
        <v>4.4703333333333335</v>
      </c>
      <c r="AJ40" s="100">
        <f t="shared" si="33"/>
        <v>34.105666666666671</v>
      </c>
      <c r="AK40" s="152">
        <f t="shared" si="34"/>
        <v>192.36268614905165</v>
      </c>
      <c r="AL40" s="80">
        <v>950</v>
      </c>
      <c r="AM40" s="100">
        <f t="shared" si="35"/>
        <v>0.28200000000000003</v>
      </c>
      <c r="AN40" s="100">
        <v>9.6440000000000001</v>
      </c>
      <c r="AO40" s="100">
        <v>4.5170000000000003</v>
      </c>
      <c r="AP40" s="100">
        <f t="shared" si="36"/>
        <v>4.8449999999999998</v>
      </c>
      <c r="AQ40" s="100">
        <f t="shared" si="37"/>
        <v>33.731000000000009</v>
      </c>
      <c r="AR40" s="160">
        <f t="shared" si="38"/>
        <v>206.194643948025</v>
      </c>
      <c r="AS40" s="80">
        <v>950</v>
      </c>
      <c r="AT40" s="100">
        <f t="shared" si="39"/>
        <v>0.22466666666666665</v>
      </c>
      <c r="AU40" s="100">
        <v>9.6440000000000001</v>
      </c>
      <c r="AV40" s="100">
        <v>4.5170000000000003</v>
      </c>
      <c r="AW40" s="100">
        <f t="shared" si="40"/>
        <v>4.902333333333333</v>
      </c>
      <c r="AX40" s="100">
        <f t="shared" si="41"/>
        <v>33.673666666666669</v>
      </c>
      <c r="AY40" s="160">
        <f t="shared" si="42"/>
        <v>208.28002839785162</v>
      </c>
      <c r="AZ40" s="166"/>
      <c r="BA40" s="80">
        <v>950</v>
      </c>
      <c r="BB40" s="100">
        <v>103.506856070365</v>
      </c>
      <c r="BC40" s="164">
        <v>1.08659468821603</v>
      </c>
      <c r="BD40" s="164">
        <f>D40-BB48</f>
        <v>28.559999999999945</v>
      </c>
      <c r="BE40" s="164">
        <f>BB50-BB51</f>
        <v>112.47</v>
      </c>
      <c r="BF40" s="164">
        <f t="shared" si="43"/>
        <v>25.393438250200006</v>
      </c>
      <c r="BG40" s="179">
        <f t="shared" si="44"/>
        <v>27.592375118209088</v>
      </c>
      <c r="BH40" s="80">
        <v>950</v>
      </c>
      <c r="BI40" s="100">
        <v>103.506856070365</v>
      </c>
      <c r="BJ40" s="164">
        <v>0.91375589589643502</v>
      </c>
      <c r="BK40" s="164">
        <f>I40-BI48</f>
        <v>26.579999999999984</v>
      </c>
      <c r="BL40" s="164">
        <f>BI50-BI51</f>
        <v>94.580000000000013</v>
      </c>
      <c r="BM40" s="164">
        <f t="shared" si="45"/>
        <v>28.103193064072723</v>
      </c>
      <c r="BN40" s="174">
        <f t="shared" si="46"/>
        <v>25.679458355812251</v>
      </c>
      <c r="BO40" s="80">
        <v>950</v>
      </c>
      <c r="BP40" s="180">
        <v>103.506856070365</v>
      </c>
      <c r="BQ40" s="164">
        <f t="shared" si="53"/>
        <v>1.3449350630973045</v>
      </c>
      <c r="BR40" s="164">
        <f t="shared" si="47"/>
        <v>24.110000000000014</v>
      </c>
      <c r="BS40" s="164">
        <f>BP50-BP51</f>
        <v>139.20999999999998</v>
      </c>
      <c r="BT40" s="164">
        <f t="shared" si="48"/>
        <v>17.319158106457884</v>
      </c>
      <c r="BU40" s="185">
        <f t="shared" si="49"/>
        <v>23.293143000701125</v>
      </c>
      <c r="BV40" s="80">
        <v>950</v>
      </c>
      <c r="BW40" s="100">
        <v>103.506856070365</v>
      </c>
      <c r="BX40" s="164">
        <v>1.3965258485073999</v>
      </c>
      <c r="BY40" s="164">
        <f t="shared" si="50"/>
        <v>26.439999999999998</v>
      </c>
      <c r="BZ40" s="164">
        <f>BW50-BW51</f>
        <v>144.55000000000001</v>
      </c>
      <c r="CA40" s="164">
        <f t="shared" si="51"/>
        <v>18.291248702870977</v>
      </c>
      <c r="CB40" s="174">
        <f t="shared" si="52"/>
        <v>25.544201615036769</v>
      </c>
      <c r="CC40" s="81"/>
      <c r="CD40" s="81"/>
    </row>
    <row r="41" spans="1:82" ht="15.75">
      <c r="A41" s="64"/>
      <c r="B41" s="95" t="s">
        <v>42</v>
      </c>
      <c r="C41" s="80">
        <v>1000</v>
      </c>
      <c r="D41" s="80">
        <v>427.39</v>
      </c>
      <c r="E41" s="100">
        <v>4.05</v>
      </c>
      <c r="F41" s="100">
        <v>3.31</v>
      </c>
      <c r="G41" s="101">
        <v>4.53</v>
      </c>
      <c r="H41" s="80">
        <v>1000</v>
      </c>
      <c r="I41" s="80">
        <v>411.29</v>
      </c>
      <c r="J41" s="80">
        <v>7.16</v>
      </c>
      <c r="K41" s="80">
        <v>5.66</v>
      </c>
      <c r="L41" s="80">
        <v>6</v>
      </c>
      <c r="M41" s="129">
        <v>1000</v>
      </c>
      <c r="N41" s="80">
        <v>448.85</v>
      </c>
      <c r="O41" s="80">
        <v>2.37</v>
      </c>
      <c r="P41" s="80">
        <v>2.77</v>
      </c>
      <c r="Q41" s="80">
        <v>3.21</v>
      </c>
      <c r="R41" s="129">
        <v>1000</v>
      </c>
      <c r="S41" s="80">
        <v>457.19</v>
      </c>
      <c r="T41" s="80">
        <v>2.0699999999999998</v>
      </c>
      <c r="U41" s="80">
        <v>2.42</v>
      </c>
      <c r="V41" s="98">
        <v>2.94</v>
      </c>
      <c r="W41" s="64"/>
      <c r="X41" s="80">
        <v>1000</v>
      </c>
      <c r="Y41" s="151">
        <f t="shared" si="27"/>
        <v>0.39633333333333332</v>
      </c>
      <c r="Z41" s="100">
        <v>9.6440000000000001</v>
      </c>
      <c r="AA41" s="100">
        <v>4.5170000000000003</v>
      </c>
      <c r="AB41" s="100">
        <f t="shared" si="28"/>
        <v>4.7306666666666661</v>
      </c>
      <c r="AC41" s="100">
        <f t="shared" si="29"/>
        <v>33.845333333333336</v>
      </c>
      <c r="AD41" s="152">
        <f t="shared" si="30"/>
        <v>223.83516433066663</v>
      </c>
      <c r="AE41" s="80">
        <v>1000</v>
      </c>
      <c r="AF41" s="100">
        <f t="shared" si="31"/>
        <v>0.6273333333333333</v>
      </c>
      <c r="AG41" s="100">
        <v>9.6440000000000001</v>
      </c>
      <c r="AH41" s="100">
        <v>4.5170000000000003</v>
      </c>
      <c r="AI41" s="100">
        <f t="shared" si="32"/>
        <v>4.4996666666666663</v>
      </c>
      <c r="AJ41" s="100">
        <f t="shared" si="33"/>
        <v>34.076333333333338</v>
      </c>
      <c r="AK41" s="152">
        <f t="shared" si="34"/>
        <v>214.35833342866664</v>
      </c>
      <c r="AL41" s="80">
        <v>1000</v>
      </c>
      <c r="AM41" s="100">
        <f t="shared" si="35"/>
        <v>0.27833333333333338</v>
      </c>
      <c r="AN41" s="100">
        <v>9.6440000000000001</v>
      </c>
      <c r="AO41" s="100">
        <v>4.5170000000000003</v>
      </c>
      <c r="AP41" s="100">
        <f t="shared" si="36"/>
        <v>4.8486666666666665</v>
      </c>
      <c r="AQ41" s="100">
        <f t="shared" si="37"/>
        <v>33.727333333333341</v>
      </c>
      <c r="AR41" s="160">
        <f t="shared" si="38"/>
        <v>228.61857045066665</v>
      </c>
      <c r="AS41" s="80">
        <v>1000</v>
      </c>
      <c r="AT41" s="100">
        <f t="shared" si="39"/>
        <v>0.24766666666666665</v>
      </c>
      <c r="AU41" s="100">
        <v>9.6440000000000001</v>
      </c>
      <c r="AV41" s="100">
        <v>4.5170000000000003</v>
      </c>
      <c r="AW41" s="100">
        <f t="shared" si="40"/>
        <v>4.8793333333333333</v>
      </c>
      <c r="AX41" s="100">
        <f t="shared" si="41"/>
        <v>33.696666666666673</v>
      </c>
      <c r="AY41" s="160">
        <f t="shared" si="42"/>
        <v>229.85534190666664</v>
      </c>
      <c r="AZ41" s="166"/>
      <c r="BA41" s="80">
        <v>1000</v>
      </c>
      <c r="BB41" s="100">
        <v>103.506856070365</v>
      </c>
      <c r="BC41" s="164">
        <v>1.08659468821603</v>
      </c>
      <c r="BD41" s="164">
        <f>D41-BB48</f>
        <v>27.67999999999995</v>
      </c>
      <c r="BE41" s="164">
        <f>BB50-BB51</f>
        <v>112.47</v>
      </c>
      <c r="BF41" s="164">
        <f t="shared" si="43"/>
        <v>24.611007379745669</v>
      </c>
      <c r="BG41" s="179">
        <f t="shared" si="44"/>
        <v>26.742189890477157</v>
      </c>
      <c r="BH41" s="80">
        <v>1000</v>
      </c>
      <c r="BI41" s="100">
        <v>103.506856070365</v>
      </c>
      <c r="BJ41" s="164">
        <v>0.91375589589643502</v>
      </c>
      <c r="BK41" s="164">
        <f>I41-BI48</f>
        <v>25.610000000000014</v>
      </c>
      <c r="BL41" s="164">
        <f>BI50-BI51</f>
        <v>94.580000000000013</v>
      </c>
      <c r="BM41" s="164">
        <f t="shared" si="45"/>
        <v>27.077606259251436</v>
      </c>
      <c r="BN41" s="174">
        <f t="shared" si="46"/>
        <v>24.742322366153211</v>
      </c>
      <c r="BO41" s="80">
        <v>1000</v>
      </c>
      <c r="BP41" s="180">
        <v>103.506856070365</v>
      </c>
      <c r="BQ41" s="164">
        <f t="shared" si="53"/>
        <v>1.3449350630973045</v>
      </c>
      <c r="BR41" s="164">
        <f t="shared" si="47"/>
        <v>22.970000000000027</v>
      </c>
      <c r="BS41" s="164">
        <f>BP50-BP51</f>
        <v>139.20999999999998</v>
      </c>
      <c r="BT41" s="164">
        <f t="shared" si="48"/>
        <v>16.500251418719941</v>
      </c>
      <c r="BU41" s="185">
        <f t="shared" si="49"/>
        <v>22.191766682957493</v>
      </c>
      <c r="BV41" s="80">
        <v>1000</v>
      </c>
      <c r="BW41" s="100">
        <v>103.506856070365</v>
      </c>
      <c r="BX41" s="164">
        <v>1.3965258485073999</v>
      </c>
      <c r="BY41" s="164">
        <f t="shared" si="50"/>
        <v>25.70999999999998</v>
      </c>
      <c r="BZ41" s="164">
        <f>BW50-BW51</f>
        <v>144.55000000000001</v>
      </c>
      <c r="CA41" s="164">
        <f t="shared" si="51"/>
        <v>17.786233137322711</v>
      </c>
      <c r="CB41" s="174">
        <f t="shared" si="52"/>
        <v>24.838934323850033</v>
      </c>
      <c r="CC41" s="81"/>
      <c r="CD41" s="81"/>
    </row>
    <row r="42" spans="1:82" ht="15.75">
      <c r="A42" s="64"/>
      <c r="B42" s="95" t="s">
        <v>42</v>
      </c>
      <c r="C42" s="80">
        <v>1350</v>
      </c>
      <c r="D42" s="80">
        <v>425.22</v>
      </c>
      <c r="E42" s="100">
        <v>4.4400000000000004</v>
      </c>
      <c r="F42" s="100">
        <v>3.81</v>
      </c>
      <c r="G42" s="101">
        <v>4.34</v>
      </c>
      <c r="H42" s="80">
        <v>1350</v>
      </c>
      <c r="I42" s="80">
        <v>408.96</v>
      </c>
      <c r="J42" s="80">
        <v>7.43</v>
      </c>
      <c r="K42" s="80">
        <v>7.48</v>
      </c>
      <c r="L42" s="80">
        <v>6.37</v>
      </c>
      <c r="M42" s="129">
        <v>1350</v>
      </c>
      <c r="N42" s="80">
        <v>445.51</v>
      </c>
      <c r="O42" s="80">
        <v>2.81</v>
      </c>
      <c r="P42" s="80">
        <v>3.34</v>
      </c>
      <c r="Q42" s="80">
        <v>3.23</v>
      </c>
      <c r="R42" s="129">
        <v>1350</v>
      </c>
      <c r="S42" s="80">
        <v>453.72</v>
      </c>
      <c r="T42" s="80">
        <v>2.2799999999999998</v>
      </c>
      <c r="U42" s="80">
        <v>2.39</v>
      </c>
      <c r="V42" s="98">
        <v>2.74</v>
      </c>
      <c r="W42" s="64"/>
      <c r="X42" s="80">
        <v>1350</v>
      </c>
      <c r="Y42" s="151">
        <f t="shared" si="27"/>
        <v>0.41966666666666663</v>
      </c>
      <c r="Z42" s="100">
        <v>9.6440000000000001</v>
      </c>
      <c r="AA42" s="100">
        <v>4.5170000000000003</v>
      </c>
      <c r="AB42" s="100">
        <f t="shared" si="28"/>
        <v>4.7073333333333327</v>
      </c>
      <c r="AC42" s="100">
        <f t="shared" si="29"/>
        <v>33.86866666666667</v>
      </c>
      <c r="AD42" s="152">
        <f t="shared" si="30"/>
        <v>406.20733434953996</v>
      </c>
      <c r="AE42" s="80">
        <v>1350</v>
      </c>
      <c r="AF42" s="100">
        <f t="shared" si="31"/>
        <v>0.70933333333333337</v>
      </c>
      <c r="AG42" s="100">
        <v>9.6440000000000001</v>
      </c>
      <c r="AH42" s="100">
        <v>4.5170000000000003</v>
      </c>
      <c r="AI42" s="100">
        <f t="shared" si="32"/>
        <v>4.4176666666666664</v>
      </c>
      <c r="AJ42" s="100">
        <f t="shared" si="33"/>
        <v>34.158333333333339</v>
      </c>
      <c r="AK42" s="152">
        <f t="shared" si="34"/>
        <v>384.47165213662504</v>
      </c>
      <c r="AL42" s="80">
        <v>1350</v>
      </c>
      <c r="AM42" s="100">
        <f t="shared" si="35"/>
        <v>0.3126666666666667</v>
      </c>
      <c r="AN42" s="100">
        <v>9.6440000000000001</v>
      </c>
      <c r="AO42" s="100">
        <v>4.5170000000000003</v>
      </c>
      <c r="AP42" s="100">
        <f t="shared" si="36"/>
        <v>4.8143333333333329</v>
      </c>
      <c r="AQ42" s="100">
        <f t="shared" si="37"/>
        <v>33.76166666666667</v>
      </c>
      <c r="AR42" s="160">
        <f t="shared" si="38"/>
        <v>414.12814079422498</v>
      </c>
      <c r="AS42" s="80">
        <v>1350</v>
      </c>
      <c r="AT42" s="100">
        <f t="shared" si="39"/>
        <v>0.24700000000000003</v>
      </c>
      <c r="AU42" s="100">
        <v>9.6440000000000001</v>
      </c>
      <c r="AV42" s="100">
        <v>4.5170000000000003</v>
      </c>
      <c r="AW42" s="100">
        <f t="shared" si="40"/>
        <v>4.88</v>
      </c>
      <c r="AX42" s="100">
        <f t="shared" si="41"/>
        <v>33.696000000000005</v>
      </c>
      <c r="AY42" s="160">
        <f t="shared" si="42"/>
        <v>418.96030775040003</v>
      </c>
      <c r="AZ42" s="166"/>
      <c r="BA42" s="80">
        <v>1350</v>
      </c>
      <c r="BB42" s="100">
        <v>103.506856070365</v>
      </c>
      <c r="BC42" s="164">
        <v>1.08659468821603</v>
      </c>
      <c r="BD42" s="164">
        <f>D42-BB48</f>
        <v>25.509999999999991</v>
      </c>
      <c r="BE42" s="164">
        <f>BB50-BB51</f>
        <v>112.47</v>
      </c>
      <c r="BF42" s="164">
        <f t="shared" si="43"/>
        <v>22.681603983284422</v>
      </c>
      <c r="BG42" s="179">
        <f t="shared" si="44"/>
        <v>24.645710408456402</v>
      </c>
      <c r="BH42" s="80">
        <v>1350</v>
      </c>
      <c r="BI42" s="100">
        <v>103.506856070365</v>
      </c>
      <c r="BJ42" s="164">
        <v>0.91375589589643502</v>
      </c>
      <c r="BK42" s="164">
        <f>I42-BI48</f>
        <v>23.279999999999973</v>
      </c>
      <c r="BL42" s="164">
        <f>BI50-BI51</f>
        <v>94.580000000000013</v>
      </c>
      <c r="BM42" s="164">
        <f t="shared" si="45"/>
        <v>24.614083315711536</v>
      </c>
      <c r="BN42" s="174">
        <f t="shared" si="46"/>
        <v>22.491263751817488</v>
      </c>
      <c r="BO42" s="80">
        <v>1350</v>
      </c>
      <c r="BP42" s="180">
        <v>103.506856070365</v>
      </c>
      <c r="BQ42" s="164">
        <f t="shared" si="53"/>
        <v>1.3449350630973045</v>
      </c>
      <c r="BR42" s="164">
        <f t="shared" si="47"/>
        <v>19.629999999999995</v>
      </c>
      <c r="BS42" s="164">
        <f>BP50-BP51</f>
        <v>139.20999999999998</v>
      </c>
      <c r="BT42" s="164">
        <f t="shared" si="48"/>
        <v>14.10099849148768</v>
      </c>
      <c r="BU42" s="185">
        <f t="shared" si="49"/>
        <v>18.964927295883978</v>
      </c>
      <c r="BV42" s="80">
        <v>1350</v>
      </c>
      <c r="BW42" s="100">
        <v>103.506856070365</v>
      </c>
      <c r="BX42" s="164">
        <v>1.3965258485073999</v>
      </c>
      <c r="BY42" s="164">
        <f t="shared" si="50"/>
        <v>22.240000000000009</v>
      </c>
      <c r="BZ42" s="164">
        <f>BW50-BW51</f>
        <v>144.55000000000001</v>
      </c>
      <c r="CA42" s="164">
        <f t="shared" si="51"/>
        <v>15.38567969560706</v>
      </c>
      <c r="CB42" s="174">
        <f t="shared" si="52"/>
        <v>21.486499391770725</v>
      </c>
      <c r="CC42" s="81"/>
      <c r="CD42" s="81"/>
    </row>
    <row r="43" spans="1:82" ht="15.75">
      <c r="A43" s="64"/>
      <c r="B43" s="95" t="s">
        <v>42</v>
      </c>
      <c r="C43" s="80">
        <v>2500</v>
      </c>
      <c r="D43" s="80">
        <v>421.03</v>
      </c>
      <c r="E43" s="100">
        <v>7.63</v>
      </c>
      <c r="F43" s="100">
        <v>6.21</v>
      </c>
      <c r="G43" s="101">
        <v>7.78</v>
      </c>
      <c r="H43" s="80">
        <v>2500</v>
      </c>
      <c r="I43" s="80">
        <v>404.49</v>
      </c>
      <c r="J43" s="80">
        <v>11.99</v>
      </c>
      <c r="K43" s="80">
        <v>11.85</v>
      </c>
      <c r="L43" s="80">
        <v>10.39</v>
      </c>
      <c r="M43" s="129">
        <v>2500</v>
      </c>
      <c r="N43" s="80">
        <v>440.02</v>
      </c>
      <c r="O43" s="80">
        <v>3.91</v>
      </c>
      <c r="P43" s="80">
        <v>4.01</v>
      </c>
      <c r="Q43" s="80">
        <v>4.28</v>
      </c>
      <c r="R43" s="129">
        <v>2500</v>
      </c>
      <c r="S43" s="80">
        <v>447.74</v>
      </c>
      <c r="T43" s="80">
        <v>2.77</v>
      </c>
      <c r="U43" s="80">
        <v>3.62</v>
      </c>
      <c r="V43" s="98">
        <v>3.75</v>
      </c>
      <c r="W43" s="64"/>
      <c r="X43" s="80">
        <v>2500</v>
      </c>
      <c r="Y43" s="151">
        <f t="shared" si="27"/>
        <v>0.72066666666666668</v>
      </c>
      <c r="Z43" s="100">
        <v>9.6440000000000001</v>
      </c>
      <c r="AA43" s="100">
        <v>4.5170000000000003</v>
      </c>
      <c r="AB43" s="100">
        <f t="shared" si="28"/>
        <v>4.4063333333333334</v>
      </c>
      <c r="AC43" s="100">
        <f t="shared" si="29"/>
        <v>34.169666666666672</v>
      </c>
      <c r="AD43" s="152">
        <f t="shared" si="30"/>
        <v>1315.5436989291666</v>
      </c>
      <c r="AE43" s="80">
        <v>2500</v>
      </c>
      <c r="AF43" s="100">
        <f t="shared" si="31"/>
        <v>1.1410000000000002</v>
      </c>
      <c r="AG43" s="100">
        <v>9.6440000000000001</v>
      </c>
      <c r="AH43" s="100">
        <v>4.5170000000000003</v>
      </c>
      <c r="AI43" s="100">
        <f t="shared" si="32"/>
        <v>3.9859999999999998</v>
      </c>
      <c r="AJ43" s="100">
        <f t="shared" si="33"/>
        <v>34.590000000000003</v>
      </c>
      <c r="AK43" s="152">
        <f t="shared" si="34"/>
        <v>1204.6892782499999</v>
      </c>
      <c r="AL43" s="80">
        <v>2500</v>
      </c>
      <c r="AM43" s="100">
        <f t="shared" si="35"/>
        <v>0.40666666666666662</v>
      </c>
      <c r="AN43" s="100">
        <v>9.6440000000000001</v>
      </c>
      <c r="AO43" s="100">
        <v>4.5170000000000003</v>
      </c>
      <c r="AP43" s="100">
        <f t="shared" si="36"/>
        <v>4.7203333333333335</v>
      </c>
      <c r="AQ43" s="100">
        <f t="shared" si="37"/>
        <v>33.855666666666671</v>
      </c>
      <c r="AR43" s="160">
        <f t="shared" si="38"/>
        <v>1396.3401536291667</v>
      </c>
      <c r="AS43" s="80">
        <v>2500</v>
      </c>
      <c r="AT43" s="100">
        <f t="shared" si="39"/>
        <v>0.33800000000000002</v>
      </c>
      <c r="AU43" s="100">
        <v>9.6440000000000001</v>
      </c>
      <c r="AV43" s="100">
        <v>4.5170000000000003</v>
      </c>
      <c r="AW43" s="100">
        <f t="shared" si="40"/>
        <v>4.7889999999999997</v>
      </c>
      <c r="AX43" s="100">
        <f t="shared" si="41"/>
        <v>33.787000000000006</v>
      </c>
      <c r="AY43" s="160">
        <f t="shared" si="42"/>
        <v>1413.7794269625001</v>
      </c>
      <c r="AZ43" s="166"/>
      <c r="BA43" s="80">
        <v>2500</v>
      </c>
      <c r="BB43" s="100">
        <v>103.506856070365</v>
      </c>
      <c r="BC43" s="164">
        <v>1.08659468821603</v>
      </c>
      <c r="BD43" s="164">
        <f>D43-BB48</f>
        <v>21.319999999999936</v>
      </c>
      <c r="BE43" s="164">
        <f>BB50-BB51</f>
        <v>112.47</v>
      </c>
      <c r="BF43" s="164">
        <f t="shared" si="43"/>
        <v>18.956166088734715</v>
      </c>
      <c r="BG43" s="179">
        <f t="shared" si="44"/>
        <v>20.597669380959978</v>
      </c>
      <c r="BH43" s="80">
        <v>2500</v>
      </c>
      <c r="BI43" s="100">
        <v>103.506856070365</v>
      </c>
      <c r="BJ43" s="164">
        <v>0.91375589589643502</v>
      </c>
      <c r="BK43" s="164">
        <f>I43-BI48</f>
        <v>18.810000000000002</v>
      </c>
      <c r="BL43" s="164">
        <f>BI50-BI51</f>
        <v>94.580000000000013</v>
      </c>
      <c r="BM43" s="164">
        <f t="shared" si="45"/>
        <v>19.887925565658701</v>
      </c>
      <c r="BN43" s="174">
        <f t="shared" si="46"/>
        <v>18.172709242770082</v>
      </c>
      <c r="BO43" s="80">
        <v>2500</v>
      </c>
      <c r="BP43" s="180">
        <v>103.506856070365</v>
      </c>
      <c r="BQ43" s="164">
        <f t="shared" si="53"/>
        <v>1.3449350630973045</v>
      </c>
      <c r="BR43" s="164">
        <f t="shared" si="47"/>
        <v>14.139999999999986</v>
      </c>
      <c r="BS43" s="164">
        <f>BP50-BP51</f>
        <v>139.20999999999998</v>
      </c>
      <c r="BT43" s="164">
        <f t="shared" si="48"/>
        <v>10.157316284749649</v>
      </c>
      <c r="BU43" s="185">
        <f t="shared" si="49"/>
        <v>13.660930818329048</v>
      </c>
      <c r="BV43" s="80">
        <v>2500</v>
      </c>
      <c r="BW43" s="100">
        <v>103.506856070365</v>
      </c>
      <c r="BX43" s="164">
        <v>1.3965258485073999</v>
      </c>
      <c r="BY43" s="164">
        <f t="shared" si="50"/>
        <v>16.259999999999991</v>
      </c>
      <c r="BZ43" s="164">
        <f>BW50-BW51</f>
        <v>144.55000000000001</v>
      </c>
      <c r="CA43" s="164">
        <f t="shared" si="51"/>
        <v>11.248702870978892</v>
      </c>
      <c r="CB43" s="174">
        <f t="shared" si="52"/>
        <v>15.709104321501423</v>
      </c>
      <c r="CC43" s="81"/>
      <c r="CD43" s="81"/>
    </row>
    <row r="44" spans="1:82" ht="15.75">
      <c r="A44" s="64"/>
      <c r="B44" s="95" t="s">
        <v>42</v>
      </c>
      <c r="C44" s="80">
        <v>5000</v>
      </c>
      <c r="D44" s="80">
        <v>416.91</v>
      </c>
      <c r="E44" s="100">
        <v>11.41</v>
      </c>
      <c r="F44" s="100">
        <v>10.69</v>
      </c>
      <c r="G44" s="101">
        <v>11.07</v>
      </c>
      <c r="H44" s="80">
        <v>5000</v>
      </c>
      <c r="I44" s="80">
        <v>400.84</v>
      </c>
      <c r="J44" s="80">
        <v>16.13</v>
      </c>
      <c r="K44" s="80">
        <v>16.989999999999998</v>
      </c>
      <c r="L44" s="80">
        <v>17.600000000000001</v>
      </c>
      <c r="M44" s="129">
        <v>5000</v>
      </c>
      <c r="N44" s="80">
        <v>436.46</v>
      </c>
      <c r="O44" s="80">
        <v>5.04</v>
      </c>
      <c r="P44" s="80">
        <v>5.43</v>
      </c>
      <c r="Q44" s="80">
        <v>5.45</v>
      </c>
      <c r="R44" s="129">
        <v>5000</v>
      </c>
      <c r="S44" s="80">
        <v>443.57</v>
      </c>
      <c r="T44" s="80">
        <v>3.73</v>
      </c>
      <c r="U44" s="80">
        <v>4.37</v>
      </c>
      <c r="V44" s="98">
        <v>4.8</v>
      </c>
      <c r="W44" s="64"/>
      <c r="X44" s="80">
        <v>5000</v>
      </c>
      <c r="Y44" s="151">
        <f t="shared" si="27"/>
        <v>1.1056666666666666</v>
      </c>
      <c r="Z44" s="100">
        <v>9.6440000000000001</v>
      </c>
      <c r="AA44" s="100">
        <v>4.5170000000000003</v>
      </c>
      <c r="AB44" s="100">
        <f t="shared" si="28"/>
        <v>4.0213333333333328</v>
      </c>
      <c r="AC44" s="100">
        <f t="shared" si="29"/>
        <v>34.55466666666667</v>
      </c>
      <c r="AD44" s="152">
        <f t="shared" si="30"/>
        <v>4856.5063594666653</v>
      </c>
      <c r="AE44" s="80">
        <v>5000</v>
      </c>
      <c r="AF44" s="100">
        <f t="shared" si="31"/>
        <v>1.6906666666666665</v>
      </c>
      <c r="AG44" s="100">
        <v>9.6440000000000001</v>
      </c>
      <c r="AH44" s="100">
        <v>4.5170000000000003</v>
      </c>
      <c r="AI44" s="100">
        <f t="shared" si="32"/>
        <v>3.4363333333333337</v>
      </c>
      <c r="AJ44" s="100">
        <f t="shared" si="33"/>
        <v>35.13966666666667</v>
      </c>
      <c r="AK44" s="152">
        <f t="shared" si="34"/>
        <v>4220.268695716667</v>
      </c>
      <c r="AL44" s="80">
        <v>5000</v>
      </c>
      <c r="AM44" s="100">
        <f t="shared" si="35"/>
        <v>0.53066666666666662</v>
      </c>
      <c r="AN44" s="100">
        <v>9.6440000000000001</v>
      </c>
      <c r="AO44" s="100">
        <v>4.5170000000000003</v>
      </c>
      <c r="AP44" s="100">
        <f t="shared" si="36"/>
        <v>4.5963333333333329</v>
      </c>
      <c r="AQ44" s="100">
        <f t="shared" si="37"/>
        <v>33.979666666666674</v>
      </c>
      <c r="AR44" s="160">
        <f t="shared" si="38"/>
        <v>5458.5565157166666</v>
      </c>
      <c r="AS44" s="80">
        <v>5000</v>
      </c>
      <c r="AT44" s="100">
        <f t="shared" si="39"/>
        <v>0.43</v>
      </c>
      <c r="AU44" s="100">
        <v>9.6440000000000001</v>
      </c>
      <c r="AV44" s="100">
        <v>4.5170000000000003</v>
      </c>
      <c r="AW44" s="100">
        <f t="shared" si="40"/>
        <v>4.6970000000000001</v>
      </c>
      <c r="AX44" s="100">
        <f t="shared" si="41"/>
        <v>33.879000000000005</v>
      </c>
      <c r="AY44" s="160">
        <f t="shared" si="42"/>
        <v>5561.5817218500006</v>
      </c>
      <c r="AZ44" s="166"/>
      <c r="BA44" s="80">
        <v>5000</v>
      </c>
      <c r="BB44" s="100">
        <v>103.506856070365</v>
      </c>
      <c r="BC44" s="164">
        <v>1.08659468821603</v>
      </c>
      <c r="BD44" s="164">
        <f>D44-BB48</f>
        <v>17.199999999999989</v>
      </c>
      <c r="BE44" s="164">
        <f>BB50-BB51</f>
        <v>112.47</v>
      </c>
      <c r="BF44" s="164">
        <f t="shared" si="43"/>
        <v>15.292967013425793</v>
      </c>
      <c r="BG44" s="179">
        <f t="shared" si="44"/>
        <v>16.61725672385143</v>
      </c>
      <c r="BH44" s="80">
        <v>5000</v>
      </c>
      <c r="BI44" s="100">
        <v>103.506856070365</v>
      </c>
      <c r="BJ44" s="164">
        <v>0.91375589589643502</v>
      </c>
      <c r="BK44" s="164">
        <f>I44-BI48</f>
        <v>15.159999999999968</v>
      </c>
      <c r="BL44" s="164">
        <f>BI50-BI51</f>
        <v>94.580000000000013</v>
      </c>
      <c r="BM44" s="164">
        <f t="shared" si="45"/>
        <v>16.028758722774334</v>
      </c>
      <c r="BN44" s="174">
        <f t="shared" si="46"/>
        <v>14.64637278683646</v>
      </c>
      <c r="BO44" s="80">
        <v>5000</v>
      </c>
      <c r="BP44" s="180">
        <v>103.506856070365</v>
      </c>
      <c r="BQ44" s="164">
        <f t="shared" si="53"/>
        <v>1.3449350630973045</v>
      </c>
      <c r="BR44" s="164">
        <f t="shared" si="47"/>
        <v>10.579999999999984</v>
      </c>
      <c r="BS44" s="164">
        <f>BP50-BP51</f>
        <v>139.20999999999998</v>
      </c>
      <c r="BT44" s="164">
        <f t="shared" si="48"/>
        <v>7.6000287335679806</v>
      </c>
      <c r="BU44" s="185">
        <f t="shared" si="49"/>
        <v>10.22154512432258</v>
      </c>
      <c r="BV44" s="80">
        <v>5000</v>
      </c>
      <c r="BW44" s="100">
        <v>103.506856070365</v>
      </c>
      <c r="BX44" s="164">
        <v>1.3965258485073999</v>
      </c>
      <c r="BY44" s="164">
        <f t="shared" si="50"/>
        <v>12.089999999999975</v>
      </c>
      <c r="BZ44" s="164">
        <f>BW50-BW51</f>
        <v>144.55000000000001</v>
      </c>
      <c r="CA44" s="164">
        <f t="shared" si="51"/>
        <v>8.3638879280525593</v>
      </c>
      <c r="CB44" s="174">
        <f t="shared" si="52"/>
        <v>11.680385685544399</v>
      </c>
      <c r="CC44" s="81"/>
      <c r="CD44" s="81"/>
    </row>
    <row r="45" spans="1:82" ht="15.75">
      <c r="A45" s="64"/>
      <c r="B45" s="95" t="s">
        <v>42</v>
      </c>
      <c r="C45" s="80">
        <v>7000</v>
      </c>
      <c r="D45" s="80">
        <v>414.92</v>
      </c>
      <c r="E45" s="100">
        <v>12.04</v>
      </c>
      <c r="F45" s="100">
        <v>11.95</v>
      </c>
      <c r="G45" s="101">
        <v>11.78</v>
      </c>
      <c r="H45" s="80">
        <v>7000</v>
      </c>
      <c r="I45" s="80">
        <v>399.24</v>
      </c>
      <c r="J45" s="80">
        <v>18.54</v>
      </c>
      <c r="K45" s="80">
        <v>18.309999999999999</v>
      </c>
      <c r="L45" s="80">
        <v>16.79</v>
      </c>
      <c r="M45" s="129">
        <v>7000</v>
      </c>
      <c r="N45" s="80">
        <v>434.97</v>
      </c>
      <c r="O45" s="80">
        <v>5.91</v>
      </c>
      <c r="P45" s="80">
        <v>6.61</v>
      </c>
      <c r="Q45" s="80">
        <v>6.29</v>
      </c>
      <c r="R45" s="129">
        <v>7000</v>
      </c>
      <c r="S45" s="80">
        <v>441.9</v>
      </c>
      <c r="T45" s="80">
        <v>4.62</v>
      </c>
      <c r="U45" s="80">
        <v>5.1100000000000003</v>
      </c>
      <c r="V45" s="98">
        <v>5.53</v>
      </c>
      <c r="W45" s="64"/>
      <c r="X45" s="80">
        <v>7000</v>
      </c>
      <c r="Y45" s="151">
        <f t="shared" si="27"/>
        <v>1.1923333333333332</v>
      </c>
      <c r="Z45" s="100">
        <v>9.6440000000000001</v>
      </c>
      <c r="AA45" s="100">
        <v>4.5170000000000003</v>
      </c>
      <c r="AB45" s="100">
        <f t="shared" si="28"/>
        <v>3.9346666666666668</v>
      </c>
      <c r="AC45" s="100">
        <f t="shared" si="29"/>
        <v>34.641333333333336</v>
      </c>
      <c r="AD45" s="152">
        <f t="shared" si="30"/>
        <v>9336.9664237546676</v>
      </c>
      <c r="AE45" s="80">
        <v>7000</v>
      </c>
      <c r="AF45" s="100">
        <f t="shared" si="31"/>
        <v>1.7879999999999998</v>
      </c>
      <c r="AG45" s="100">
        <v>9.6440000000000001</v>
      </c>
      <c r="AH45" s="100">
        <v>4.5170000000000003</v>
      </c>
      <c r="AI45" s="100">
        <f t="shared" si="32"/>
        <v>3.3390000000000004</v>
      </c>
      <c r="AJ45" s="100">
        <f t="shared" si="33"/>
        <v>35.237000000000002</v>
      </c>
      <c r="AK45" s="152">
        <f t="shared" si="34"/>
        <v>8059.694808186001</v>
      </c>
      <c r="AL45" s="80">
        <v>7000</v>
      </c>
      <c r="AM45" s="100">
        <f t="shared" si="35"/>
        <v>0.627</v>
      </c>
      <c r="AN45" s="100">
        <v>9.6440000000000001</v>
      </c>
      <c r="AO45" s="100">
        <v>4.5170000000000003</v>
      </c>
      <c r="AP45" s="100">
        <f t="shared" si="36"/>
        <v>4.5</v>
      </c>
      <c r="AQ45" s="100">
        <f t="shared" si="37"/>
        <v>34.076000000000008</v>
      </c>
      <c r="AR45" s="160">
        <f t="shared" si="38"/>
        <v>10504.233684000001</v>
      </c>
      <c r="AS45" s="80">
        <v>7000</v>
      </c>
      <c r="AT45" s="100">
        <f t="shared" si="39"/>
        <v>0.50866666666666671</v>
      </c>
      <c r="AU45" s="100">
        <v>9.6440000000000001</v>
      </c>
      <c r="AV45" s="100">
        <v>4.5170000000000003</v>
      </c>
      <c r="AW45" s="100">
        <f t="shared" si="40"/>
        <v>4.6183333333333332</v>
      </c>
      <c r="AX45" s="100">
        <f t="shared" si="41"/>
        <v>33.957666666666675</v>
      </c>
      <c r="AY45" s="160">
        <f t="shared" si="42"/>
        <v>10743.019592036668</v>
      </c>
      <c r="AZ45" s="166"/>
      <c r="BA45" s="80">
        <v>7000</v>
      </c>
      <c r="BB45" s="100">
        <v>103.506856070365</v>
      </c>
      <c r="BC45" s="164">
        <v>1.08659468821603</v>
      </c>
      <c r="BD45" s="164">
        <f>D45-BB48</f>
        <v>15.20999999999998</v>
      </c>
      <c r="BE45" s="164">
        <f>BB50-BB51</f>
        <v>112.47</v>
      </c>
      <c r="BF45" s="164">
        <f t="shared" si="43"/>
        <v>13.523606295011986</v>
      </c>
      <c r="BG45" s="179">
        <f t="shared" si="44"/>
        <v>14.694678765684889</v>
      </c>
      <c r="BH45" s="80">
        <v>7000</v>
      </c>
      <c r="BI45" s="100">
        <v>103.506856070365</v>
      </c>
      <c r="BJ45" s="164">
        <v>0.91375589589643502</v>
      </c>
      <c r="BK45" s="164">
        <f>I45-BI48</f>
        <v>13.560000000000002</v>
      </c>
      <c r="BL45" s="164">
        <f>BI50-BI51</f>
        <v>94.580000000000013</v>
      </c>
      <c r="BM45" s="164">
        <f t="shared" si="45"/>
        <v>14.337069147811377</v>
      </c>
      <c r="BN45" s="174">
        <f t="shared" si="46"/>
        <v>13.100581463687522</v>
      </c>
      <c r="BO45" s="80">
        <v>7000</v>
      </c>
      <c r="BP45" s="180">
        <v>103.506856070365</v>
      </c>
      <c r="BQ45" s="164">
        <f t="shared" si="53"/>
        <v>1.3449350630973045</v>
      </c>
      <c r="BR45" s="164">
        <f t="shared" si="47"/>
        <v>9.0900000000000318</v>
      </c>
      <c r="BS45" s="164">
        <f>BP50-BP51</f>
        <v>139.20999999999998</v>
      </c>
      <c r="BT45" s="164">
        <f t="shared" si="48"/>
        <v>6.5297033259105186</v>
      </c>
      <c r="BU45" s="185">
        <f t="shared" si="49"/>
        <v>8.782026954640143</v>
      </c>
      <c r="BV45" s="80">
        <v>7000</v>
      </c>
      <c r="BW45" s="100">
        <v>103.506856070365</v>
      </c>
      <c r="BX45" s="164">
        <v>1.3965258485073999</v>
      </c>
      <c r="BY45" s="164">
        <f t="shared" si="50"/>
        <v>10.419999999999959</v>
      </c>
      <c r="BZ45" s="164">
        <f>BW50-BW51</f>
        <v>144.55000000000001</v>
      </c>
      <c r="CA45" s="164">
        <f t="shared" si="51"/>
        <v>7.2085783465928452</v>
      </c>
      <c r="CB45" s="174">
        <f t="shared" si="52"/>
        <v>10.066965992007644</v>
      </c>
      <c r="CC45" s="81"/>
      <c r="CD45" s="81"/>
    </row>
    <row r="46" spans="1:82" ht="15.75">
      <c r="A46" s="64"/>
      <c r="B46" s="95" t="s">
        <v>42</v>
      </c>
      <c r="C46" s="80">
        <v>9000</v>
      </c>
      <c r="D46" s="80">
        <v>413.42</v>
      </c>
      <c r="E46" s="100">
        <v>13.69</v>
      </c>
      <c r="F46" s="100">
        <v>13.31</v>
      </c>
      <c r="G46" s="101">
        <v>13.17</v>
      </c>
      <c r="H46" s="80">
        <v>9000</v>
      </c>
      <c r="I46" s="80">
        <v>397.7</v>
      </c>
      <c r="J46" s="80">
        <v>19.489999999999998</v>
      </c>
      <c r="K46" s="80">
        <v>20.13</v>
      </c>
      <c r="L46" s="80">
        <v>18.899999999999999</v>
      </c>
      <c r="M46" s="129">
        <v>9000</v>
      </c>
      <c r="N46" s="80">
        <v>433.97</v>
      </c>
      <c r="O46" s="80">
        <v>6.93</v>
      </c>
      <c r="P46" s="80">
        <v>7.71</v>
      </c>
      <c r="Q46" s="80">
        <v>7.56</v>
      </c>
      <c r="R46" s="129">
        <v>9000</v>
      </c>
      <c r="S46" s="80">
        <v>440.69</v>
      </c>
      <c r="T46" s="80">
        <v>5.45</v>
      </c>
      <c r="U46" s="80">
        <v>6.64</v>
      </c>
      <c r="V46" s="98">
        <v>6.44</v>
      </c>
      <c r="W46" s="64"/>
      <c r="X46" s="80">
        <v>9000</v>
      </c>
      <c r="Y46" s="151">
        <f t="shared" si="27"/>
        <v>1.339</v>
      </c>
      <c r="Z46" s="100">
        <v>9.6440000000000001</v>
      </c>
      <c r="AA46" s="100">
        <v>4.5170000000000003</v>
      </c>
      <c r="AB46" s="100">
        <f t="shared" si="28"/>
        <v>3.7880000000000003</v>
      </c>
      <c r="AC46" s="100">
        <f t="shared" si="29"/>
        <v>34.788000000000004</v>
      </c>
      <c r="AD46" s="152">
        <f t="shared" si="30"/>
        <v>14922.157584672001</v>
      </c>
      <c r="AE46" s="80">
        <v>9000</v>
      </c>
      <c r="AF46" s="100">
        <f t="shared" si="31"/>
        <v>1.9506666666666663</v>
      </c>
      <c r="AG46" s="100">
        <v>9.6440000000000001</v>
      </c>
      <c r="AH46" s="100">
        <v>4.5170000000000003</v>
      </c>
      <c r="AI46" s="100">
        <f t="shared" si="32"/>
        <v>3.1763333333333339</v>
      </c>
      <c r="AJ46" s="100">
        <f t="shared" si="33"/>
        <v>35.399666666666668</v>
      </c>
      <c r="AK46" s="152">
        <f t="shared" si="34"/>
        <v>12732.609949722002</v>
      </c>
      <c r="AL46" s="80">
        <v>9000</v>
      </c>
      <c r="AM46" s="100">
        <f t="shared" si="35"/>
        <v>0.74</v>
      </c>
      <c r="AN46" s="100">
        <v>9.6440000000000001</v>
      </c>
      <c r="AO46" s="100">
        <v>4.5170000000000003</v>
      </c>
      <c r="AP46" s="100">
        <f t="shared" si="36"/>
        <v>4.3869999999999996</v>
      </c>
      <c r="AQ46" s="100">
        <f t="shared" si="37"/>
        <v>34.189000000000007</v>
      </c>
      <c r="AR46" s="160">
        <f t="shared" si="38"/>
        <v>16984.244099034</v>
      </c>
      <c r="AS46" s="80">
        <v>9000</v>
      </c>
      <c r="AT46" s="100">
        <f t="shared" si="39"/>
        <v>0.6176666666666667</v>
      </c>
      <c r="AU46" s="100">
        <v>9.6440000000000001</v>
      </c>
      <c r="AV46" s="100">
        <v>4.5170000000000003</v>
      </c>
      <c r="AW46" s="100">
        <f t="shared" si="40"/>
        <v>4.5093333333333332</v>
      </c>
      <c r="AX46" s="100">
        <f t="shared" si="41"/>
        <v>34.06666666666667</v>
      </c>
      <c r="AY46" s="160">
        <f t="shared" si="42"/>
        <v>17395.3900512</v>
      </c>
      <c r="AZ46" s="166"/>
      <c r="BA46" s="80">
        <v>9000</v>
      </c>
      <c r="BB46" s="100">
        <v>103.506856070365</v>
      </c>
      <c r="BC46" s="164">
        <v>1.08659468821603</v>
      </c>
      <c r="BD46" s="164">
        <f>D46-BB48</f>
        <v>13.70999999999998</v>
      </c>
      <c r="BE46" s="164">
        <f>BB50-BB51</f>
        <v>112.47</v>
      </c>
      <c r="BF46" s="164">
        <f t="shared" si="43"/>
        <v>12.189917311282992</v>
      </c>
      <c r="BG46" s="179">
        <f t="shared" si="44"/>
        <v>13.245499400232729</v>
      </c>
      <c r="BH46" s="80">
        <v>9000</v>
      </c>
      <c r="BI46" s="100">
        <v>103.506856070365</v>
      </c>
      <c r="BJ46" s="164">
        <v>0.91375589589643502</v>
      </c>
      <c r="BK46" s="164">
        <f>I46-BI48</f>
        <v>12.019999999999982</v>
      </c>
      <c r="BL46" s="164">
        <f>BI50-BI51</f>
        <v>94.580000000000013</v>
      </c>
      <c r="BM46" s="164">
        <f t="shared" si="45"/>
        <v>12.708817931909474</v>
      </c>
      <c r="BN46" s="174">
        <f t="shared" si="46"/>
        <v>11.612757315156619</v>
      </c>
      <c r="BO46" s="80">
        <v>9000</v>
      </c>
      <c r="BP46" s="180">
        <v>103.506856070365</v>
      </c>
      <c r="BQ46" s="164">
        <f t="shared" si="53"/>
        <v>1.3449350630973045</v>
      </c>
      <c r="BR46" s="164">
        <f t="shared" si="47"/>
        <v>8.0900000000000318</v>
      </c>
      <c r="BS46" s="164">
        <f>BP50-BP51</f>
        <v>139.20999999999998</v>
      </c>
      <c r="BT46" s="164">
        <f t="shared" si="48"/>
        <v>5.8113641261403872</v>
      </c>
      <c r="BU46" s="185">
        <f t="shared" si="49"/>
        <v>7.8159073776720334</v>
      </c>
      <c r="BV46" s="80">
        <v>9000</v>
      </c>
      <c r="BW46" s="100">
        <v>103.506856070365</v>
      </c>
      <c r="BX46" s="164">
        <v>1.3965258485073999</v>
      </c>
      <c r="BY46" s="164">
        <f t="shared" si="50"/>
        <v>9.2099999999999795</v>
      </c>
      <c r="BZ46" s="164">
        <f>BW50-BW51</f>
        <v>144.55000000000001</v>
      </c>
      <c r="CA46" s="164">
        <f t="shared" si="51"/>
        <v>6.3714977516430151</v>
      </c>
      <c r="CB46" s="174">
        <f t="shared" si="52"/>
        <v>8.8979613038762526</v>
      </c>
      <c r="CC46" s="81"/>
      <c r="CD46" s="81"/>
    </row>
    <row r="47" spans="1:82" ht="15.75">
      <c r="A47" s="64"/>
      <c r="B47" s="102" t="s">
        <v>42</v>
      </c>
      <c r="C47" s="104">
        <v>10000</v>
      </c>
      <c r="D47" s="104">
        <v>412.54</v>
      </c>
      <c r="E47" s="105">
        <v>15</v>
      </c>
      <c r="F47" s="105">
        <v>13.89</v>
      </c>
      <c r="G47" s="106">
        <v>13.64</v>
      </c>
      <c r="H47" s="80">
        <v>10000</v>
      </c>
      <c r="I47" s="80">
        <v>396.93</v>
      </c>
      <c r="J47" s="80">
        <v>19.88</v>
      </c>
      <c r="K47" s="80">
        <v>20.41</v>
      </c>
      <c r="L47" s="80">
        <v>18.649999999999999</v>
      </c>
      <c r="M47" s="137">
        <v>10000</v>
      </c>
      <c r="N47" s="104">
        <v>433.38</v>
      </c>
      <c r="O47" s="104">
        <v>7.53</v>
      </c>
      <c r="P47" s="104">
        <v>7.82</v>
      </c>
      <c r="Q47" s="104">
        <v>8.15</v>
      </c>
      <c r="R47" s="137">
        <v>10000</v>
      </c>
      <c r="S47" s="104">
        <v>440.03</v>
      </c>
      <c r="T47" s="104">
        <v>6</v>
      </c>
      <c r="U47" s="104">
        <v>6.47</v>
      </c>
      <c r="V47" s="145">
        <v>6.77</v>
      </c>
      <c r="W47" s="64"/>
      <c r="X47" s="104">
        <v>10000</v>
      </c>
      <c r="Y47" s="151">
        <f t="shared" si="27"/>
        <v>1.4176666666666669</v>
      </c>
      <c r="Z47" s="100">
        <v>9.6440000000000001</v>
      </c>
      <c r="AA47" s="100">
        <v>4.5170000000000003</v>
      </c>
      <c r="AB47" s="100">
        <f t="shared" si="28"/>
        <v>3.7093333333333334</v>
      </c>
      <c r="AC47" s="100">
        <f t="shared" si="29"/>
        <v>34.866666666666674</v>
      </c>
      <c r="AD47" s="152">
        <f t="shared" si="30"/>
        <v>18080.626026666669</v>
      </c>
      <c r="AE47" s="104">
        <v>10000</v>
      </c>
      <c r="AF47" s="100">
        <f t="shared" si="31"/>
        <v>1.9646666666666666</v>
      </c>
      <c r="AG47" s="100">
        <v>9.6440000000000001</v>
      </c>
      <c r="AH47" s="100">
        <v>4.5170000000000003</v>
      </c>
      <c r="AI47" s="100">
        <f t="shared" si="32"/>
        <v>3.1623333333333328</v>
      </c>
      <c r="AJ47" s="100">
        <f t="shared" si="33"/>
        <v>35.413666666666671</v>
      </c>
      <c r="AK47" s="152">
        <f t="shared" si="34"/>
        <v>15656.176634066665</v>
      </c>
      <c r="AL47" s="104">
        <v>10000</v>
      </c>
      <c r="AM47" s="100">
        <f t="shared" si="35"/>
        <v>0.78333333333333333</v>
      </c>
      <c r="AN47" s="100">
        <v>9.6440000000000001</v>
      </c>
      <c r="AO47" s="100">
        <v>4.5170000000000003</v>
      </c>
      <c r="AP47" s="100">
        <f t="shared" si="36"/>
        <v>4.3436666666666666</v>
      </c>
      <c r="AQ47" s="100">
        <f t="shared" si="37"/>
        <v>34.232333333333337</v>
      </c>
      <c r="AR47" s="160">
        <f t="shared" si="38"/>
        <v>20787.399562066665</v>
      </c>
      <c r="AS47" s="104">
        <v>10000</v>
      </c>
      <c r="AT47" s="100">
        <f t="shared" si="39"/>
        <v>0.64133333333333331</v>
      </c>
      <c r="AU47" s="100">
        <v>9.6440000000000001</v>
      </c>
      <c r="AV47" s="100">
        <v>4.5170000000000003</v>
      </c>
      <c r="AW47" s="100">
        <f t="shared" si="40"/>
        <v>4.4856666666666669</v>
      </c>
      <c r="AX47" s="100">
        <f t="shared" si="41"/>
        <v>34.090333333333341</v>
      </c>
      <c r="AY47" s="160">
        <f t="shared" si="42"/>
        <v>21377.91849006667</v>
      </c>
      <c r="AZ47" s="166"/>
      <c r="BA47" s="104">
        <v>10000</v>
      </c>
      <c r="BB47" s="100">
        <v>103.506856070365</v>
      </c>
      <c r="BC47" s="164">
        <v>1.08659468821603</v>
      </c>
      <c r="BD47" s="164">
        <f>D47-BB48</f>
        <v>12.829999999999984</v>
      </c>
      <c r="BE47" s="164">
        <f>BB50-BB51</f>
        <v>112.47</v>
      </c>
      <c r="BF47" s="164">
        <f t="shared" si="43"/>
        <v>11.407486440828652</v>
      </c>
      <c r="BG47" s="179">
        <f t="shared" si="44"/>
        <v>12.395314172500798</v>
      </c>
      <c r="BH47" s="104">
        <v>10000</v>
      </c>
      <c r="BI47" s="100">
        <v>103.506856070365</v>
      </c>
      <c r="BJ47" s="164">
        <v>0.91375589589643502</v>
      </c>
      <c r="BK47" s="164">
        <f>I47-BI48</f>
        <v>11.25</v>
      </c>
      <c r="BL47" s="164">
        <f>BI50-BI51</f>
        <v>94.580000000000013</v>
      </c>
      <c r="BM47" s="164">
        <f t="shared" si="45"/>
        <v>11.894692323958552</v>
      </c>
      <c r="BN47" s="174">
        <f t="shared" si="46"/>
        <v>10.868845240891195</v>
      </c>
      <c r="BO47" s="104">
        <v>10000</v>
      </c>
      <c r="BP47" s="180">
        <v>103.506856070365</v>
      </c>
      <c r="BQ47" s="164">
        <f t="shared" si="53"/>
        <v>1.3449350630973045</v>
      </c>
      <c r="BR47" s="164">
        <f t="shared" si="47"/>
        <v>7.5</v>
      </c>
      <c r="BS47" s="164">
        <f>BP50-BP51</f>
        <v>139.20999999999998</v>
      </c>
      <c r="BT47" s="164">
        <f t="shared" si="48"/>
        <v>5.3875439982759863</v>
      </c>
      <c r="BU47" s="185">
        <f t="shared" si="49"/>
        <v>7.2458968272608173</v>
      </c>
      <c r="BV47" s="104">
        <v>10000</v>
      </c>
      <c r="BW47" s="100">
        <v>103.506856070365</v>
      </c>
      <c r="BX47" s="164">
        <v>1.3965258485073999</v>
      </c>
      <c r="BY47" s="164">
        <f t="shared" si="50"/>
        <v>8.5499999999999545</v>
      </c>
      <c r="BZ47" s="164">
        <f>BW50-BW51</f>
        <v>144.55000000000001</v>
      </c>
      <c r="CA47" s="164">
        <f t="shared" si="51"/>
        <v>5.9149083362158104</v>
      </c>
      <c r="CB47" s="174">
        <f t="shared" si="52"/>
        <v>8.260322383077277</v>
      </c>
      <c r="CC47" s="81"/>
      <c r="CD47" s="81"/>
    </row>
    <row r="48" spans="1:82" ht="30">
      <c r="A48" t="s">
        <v>43</v>
      </c>
      <c r="C48" s="115"/>
      <c r="D48" s="116"/>
      <c r="E48" s="116"/>
      <c r="F48" s="116"/>
      <c r="G48" s="117"/>
      <c r="H48" s="115"/>
      <c r="I48" s="78"/>
      <c r="J48" s="78"/>
      <c r="K48" s="78"/>
      <c r="L48" s="126"/>
      <c r="M48" s="115"/>
      <c r="N48" s="78"/>
      <c r="Q48" s="126"/>
      <c r="R48" s="115"/>
      <c r="S48" s="78"/>
      <c r="T48" s="78"/>
      <c r="U48" s="78"/>
      <c r="X48" s="81"/>
      <c r="Y48" s="81"/>
      <c r="Z48" s="81"/>
      <c r="AA48" s="81"/>
      <c r="AB48" s="81"/>
      <c r="AC48" s="81"/>
      <c r="AD48" s="81"/>
      <c r="AE48" s="80"/>
      <c r="AF48" s="80"/>
      <c r="AG48" s="80"/>
      <c r="AH48" s="80"/>
      <c r="AI48" s="80"/>
      <c r="AJ48" s="80"/>
      <c r="AK48" s="80"/>
      <c r="AL48" s="81"/>
      <c r="AM48" s="81"/>
      <c r="AN48" s="80"/>
      <c r="AO48" s="80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328" t="s">
        <v>46</v>
      </c>
      <c r="BA48" s="108" t="s">
        <v>47</v>
      </c>
      <c r="BB48" s="80">
        <f>BB50+BB49</f>
        <v>399.71000000000004</v>
      </c>
      <c r="BC48" s="80"/>
      <c r="BD48" s="80"/>
      <c r="BE48" s="80"/>
      <c r="BF48" s="80"/>
      <c r="BG48" s="80"/>
      <c r="BH48" s="108" t="s">
        <v>47</v>
      </c>
      <c r="BI48" s="80">
        <f>BI50+BI49</f>
        <v>385.68</v>
      </c>
      <c r="BJ48" s="176"/>
      <c r="BK48" s="177"/>
      <c r="BL48" s="177"/>
      <c r="BM48" s="177"/>
      <c r="BN48" s="177"/>
      <c r="BO48" s="108" t="s">
        <v>47</v>
      </c>
      <c r="BP48" s="80">
        <f>BP49+BP50</f>
        <v>425.88</v>
      </c>
      <c r="BQ48" s="81"/>
      <c r="BR48" s="80"/>
      <c r="BS48" s="80"/>
      <c r="BT48" s="80"/>
      <c r="BU48" s="80"/>
      <c r="BV48" s="108" t="s">
        <v>47</v>
      </c>
      <c r="BW48" s="86">
        <f>BW49+BW50</f>
        <v>431.48</v>
      </c>
      <c r="BX48" s="81"/>
      <c r="BY48" s="81"/>
      <c r="BZ48" s="81"/>
      <c r="CA48" s="81"/>
      <c r="CB48" s="81"/>
      <c r="CC48" s="81"/>
      <c r="CD48" s="81"/>
    </row>
    <row r="49" spans="1:82" ht="15">
      <c r="X49" s="81"/>
      <c r="Y49" s="81"/>
      <c r="Z49" s="81"/>
      <c r="AA49" s="81"/>
      <c r="AB49" s="81"/>
      <c r="AC49" s="81"/>
      <c r="AD49" s="81"/>
      <c r="AE49" s="80"/>
      <c r="AF49" s="80"/>
      <c r="AG49" s="80"/>
      <c r="AH49" s="80"/>
      <c r="AI49" s="80"/>
      <c r="AJ49" s="80"/>
      <c r="AK49" s="80"/>
      <c r="AL49" s="81"/>
      <c r="AM49" s="81"/>
      <c r="AN49" s="80"/>
      <c r="AO49" s="80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328"/>
      <c r="BA49" s="80" t="s">
        <v>48</v>
      </c>
      <c r="BB49" s="80">
        <v>215.12</v>
      </c>
      <c r="BC49" s="80"/>
      <c r="BD49" s="80"/>
      <c r="BE49" s="80"/>
      <c r="BF49" s="80"/>
      <c r="BG49" s="80"/>
      <c r="BH49" s="80" t="s">
        <v>48</v>
      </c>
      <c r="BI49" s="80">
        <v>215.03</v>
      </c>
      <c r="BJ49" s="80"/>
      <c r="BK49" s="86"/>
      <c r="BL49" s="86"/>
      <c r="BM49" s="86"/>
      <c r="BN49" s="86"/>
      <c r="BO49" s="80" t="s">
        <v>48</v>
      </c>
      <c r="BP49" s="80">
        <v>214.88</v>
      </c>
      <c r="BQ49" s="81"/>
      <c r="BR49" s="80"/>
      <c r="BS49" s="80"/>
      <c r="BT49" s="80"/>
      <c r="BU49" s="80"/>
      <c r="BV49" s="80" t="s">
        <v>48</v>
      </c>
      <c r="BW49" s="86">
        <v>214.58</v>
      </c>
      <c r="BX49" s="81"/>
      <c r="BY49" s="81"/>
      <c r="BZ49" s="81"/>
      <c r="CA49" s="81"/>
      <c r="CB49" s="81"/>
      <c r="CC49" s="81"/>
      <c r="CD49" s="81"/>
    </row>
    <row r="50" spans="1:82" ht="15">
      <c r="X50" s="81"/>
      <c r="Y50" s="81"/>
      <c r="Z50" s="81"/>
      <c r="AA50" s="81"/>
      <c r="AB50" s="81"/>
      <c r="AC50" s="81"/>
      <c r="AD50" s="81"/>
      <c r="AE50" s="80"/>
      <c r="AF50" s="80"/>
      <c r="AG50" s="80"/>
      <c r="AH50" s="80"/>
      <c r="AI50" s="80"/>
      <c r="AJ50" s="80"/>
      <c r="AK50" s="80"/>
      <c r="AL50" s="81"/>
      <c r="AM50" s="81"/>
      <c r="AN50" s="80"/>
      <c r="AO50" s="80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328"/>
      <c r="BA50" s="80" t="s">
        <v>50</v>
      </c>
      <c r="BB50" s="80">
        <v>184.59</v>
      </c>
      <c r="BC50" s="80"/>
      <c r="BD50" s="80"/>
      <c r="BE50" s="80"/>
      <c r="BF50" s="80"/>
      <c r="BG50" s="80"/>
      <c r="BH50" s="80" t="s">
        <v>50</v>
      </c>
      <c r="BI50" s="80">
        <v>170.65</v>
      </c>
      <c r="BJ50" s="80"/>
      <c r="BK50" s="86"/>
      <c r="BL50" s="86"/>
      <c r="BM50" s="86"/>
      <c r="BN50" s="86"/>
      <c r="BO50" s="80" t="s">
        <v>50</v>
      </c>
      <c r="BP50" s="183">
        <v>211</v>
      </c>
      <c r="BQ50" s="81" t="s">
        <v>58</v>
      </c>
      <c r="BR50" s="80"/>
      <c r="BS50" s="80"/>
      <c r="BT50" s="100"/>
      <c r="BU50" s="100"/>
      <c r="BV50" s="80" t="s">
        <v>50</v>
      </c>
      <c r="BW50" s="86">
        <v>216.9</v>
      </c>
      <c r="BX50" s="81"/>
      <c r="BY50" s="81"/>
      <c r="BZ50" s="81"/>
      <c r="CA50" s="81"/>
      <c r="CB50" s="81"/>
      <c r="CC50" s="81"/>
      <c r="CD50" s="81"/>
    </row>
    <row r="51" spans="1:82" ht="15">
      <c r="X51" s="81"/>
      <c r="Y51" s="81"/>
      <c r="Z51" s="81"/>
      <c r="AA51" s="81"/>
      <c r="AB51" s="81"/>
      <c r="AC51" s="81"/>
      <c r="AD51" s="81"/>
      <c r="AE51" s="80"/>
      <c r="AF51" s="80"/>
      <c r="AG51" s="80"/>
      <c r="AH51" s="80"/>
      <c r="AI51" s="80"/>
      <c r="AJ51" s="80"/>
      <c r="AK51" s="80"/>
      <c r="AL51" s="81"/>
      <c r="AM51" s="81"/>
      <c r="AN51" s="80"/>
      <c r="AO51" s="80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328"/>
      <c r="BA51" s="80" t="s">
        <v>52</v>
      </c>
      <c r="BB51" s="80">
        <v>72.12</v>
      </c>
      <c r="BC51" s="80"/>
      <c r="BD51" s="80"/>
      <c r="BE51" s="80"/>
      <c r="BF51" s="80"/>
      <c r="BG51" s="80"/>
      <c r="BH51" s="80" t="s">
        <v>52</v>
      </c>
      <c r="BI51" s="80">
        <v>76.069999999999993</v>
      </c>
      <c r="BJ51" s="80"/>
      <c r="BK51" s="86"/>
      <c r="BL51" s="86"/>
      <c r="BM51" s="86"/>
      <c r="BN51" s="86"/>
      <c r="BO51" s="80" t="s">
        <v>52</v>
      </c>
      <c r="BP51" s="80">
        <v>71.790000000000006</v>
      </c>
      <c r="BQ51" s="81"/>
      <c r="BR51" s="80"/>
      <c r="BS51" s="80"/>
      <c r="BT51" s="100"/>
      <c r="BU51" s="100"/>
      <c r="BV51" s="80" t="s">
        <v>52</v>
      </c>
      <c r="BW51" s="86">
        <v>72.349999999999994</v>
      </c>
      <c r="BX51" s="81"/>
      <c r="BY51" s="81"/>
      <c r="BZ51" s="81"/>
      <c r="CA51" s="81"/>
      <c r="CB51" s="81"/>
      <c r="CC51" s="81"/>
    </row>
    <row r="52" spans="1:82" ht="15">
      <c r="X52" s="81"/>
      <c r="Y52" s="81"/>
      <c r="Z52" s="81"/>
      <c r="AA52" s="81"/>
      <c r="AB52" s="81"/>
      <c r="AC52" s="81"/>
      <c r="AD52" s="81"/>
      <c r="AE52" s="80"/>
      <c r="AF52" s="80"/>
      <c r="AG52" s="80"/>
      <c r="AH52" s="80"/>
      <c r="AI52" s="80"/>
      <c r="AJ52" s="80"/>
      <c r="AK52" s="80"/>
      <c r="AL52" s="81"/>
      <c r="AM52" s="81"/>
      <c r="AN52" s="80"/>
      <c r="AO52" s="80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BA52" s="81"/>
      <c r="BB52" s="81"/>
      <c r="BC52" s="80"/>
      <c r="BD52" s="81"/>
      <c r="BE52" s="81"/>
      <c r="BF52" s="81"/>
      <c r="BG52" s="81"/>
      <c r="BH52" s="81"/>
      <c r="BI52" s="81"/>
      <c r="BJ52" s="80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</row>
    <row r="53" spans="1:82" ht="15">
      <c r="X53" s="81"/>
      <c r="Y53" s="81"/>
      <c r="Z53" s="81"/>
      <c r="AA53" s="81"/>
      <c r="AB53" s="81"/>
      <c r="AC53" s="81"/>
      <c r="AD53" s="81"/>
      <c r="AE53" s="80"/>
      <c r="AF53" s="80"/>
      <c r="AG53" s="80"/>
      <c r="AH53" s="80"/>
      <c r="AI53" s="80"/>
      <c r="AJ53" s="80"/>
      <c r="AK53" s="80"/>
      <c r="AL53" s="81"/>
      <c r="AM53" s="81"/>
      <c r="AN53" s="80"/>
      <c r="AO53" s="80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BA53" s="81"/>
      <c r="BB53" s="81"/>
      <c r="BC53" s="80"/>
      <c r="BD53" s="81"/>
      <c r="BE53" s="81"/>
      <c r="BF53" s="81"/>
      <c r="BG53" s="81"/>
      <c r="BH53" s="81"/>
      <c r="BI53" s="81"/>
      <c r="BJ53" s="80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</row>
    <row r="54" spans="1:82" ht="18">
      <c r="A54" s="110" t="s">
        <v>59</v>
      </c>
      <c r="B54" s="111"/>
      <c r="X54" s="81"/>
      <c r="Y54" s="81"/>
      <c r="Z54" s="81"/>
      <c r="AA54" s="81"/>
      <c r="AB54" s="81"/>
      <c r="AC54" s="81"/>
      <c r="AD54" s="81"/>
      <c r="AE54" s="80"/>
      <c r="AF54" s="80"/>
      <c r="AG54" s="80"/>
      <c r="AH54" s="80"/>
      <c r="AI54" s="80"/>
      <c r="AJ54" s="80"/>
      <c r="AK54" s="80"/>
      <c r="AL54" s="81"/>
      <c r="AM54" s="81"/>
      <c r="AN54" s="80"/>
      <c r="AO54" s="80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BA54" s="81"/>
      <c r="BB54" s="81"/>
      <c r="BC54" s="80"/>
      <c r="BD54" s="81"/>
      <c r="BE54" s="81"/>
      <c r="BF54" s="81"/>
      <c r="BG54" s="81"/>
      <c r="BH54" s="81"/>
      <c r="BI54" s="81"/>
      <c r="BJ54" s="80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</row>
    <row r="55" spans="1:82" s="77" customFormat="1" ht="18">
      <c r="A55" s="324" t="s">
        <v>60</v>
      </c>
      <c r="B55" s="324"/>
      <c r="C55" s="324"/>
      <c r="D55" s="324"/>
      <c r="O55" s="112"/>
      <c r="P55" s="112"/>
      <c r="Q55" s="112"/>
      <c r="X55" s="113"/>
      <c r="Y55" s="113"/>
      <c r="Z55" s="113"/>
      <c r="AA55" s="113"/>
      <c r="AB55" s="113"/>
      <c r="AC55" s="113"/>
      <c r="AD55" s="113"/>
      <c r="AE55" s="134"/>
      <c r="AF55" s="134"/>
      <c r="AG55" s="134"/>
      <c r="AH55" s="134"/>
      <c r="AI55" s="134"/>
      <c r="AJ55" s="134"/>
      <c r="AK55" s="134"/>
      <c r="AL55" s="113"/>
      <c r="AM55" s="113"/>
      <c r="AN55" s="134"/>
      <c r="AO55" s="134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2"/>
      <c r="BA55" s="113"/>
      <c r="BB55" s="113"/>
      <c r="BC55" s="134"/>
      <c r="BD55" s="113"/>
      <c r="BE55" s="113"/>
      <c r="BF55" s="113"/>
      <c r="BG55" s="113"/>
      <c r="BH55" s="113"/>
      <c r="BI55" s="113"/>
      <c r="BJ55" s="134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</row>
    <row r="56" spans="1:82" ht="15">
      <c r="X56" s="81"/>
      <c r="Y56" s="81"/>
      <c r="Z56" s="81"/>
      <c r="AA56" s="81"/>
      <c r="AB56" s="81"/>
      <c r="AC56" s="81"/>
      <c r="AD56" s="81"/>
      <c r="AE56" s="80"/>
      <c r="AF56" s="80"/>
      <c r="AG56" s="80"/>
      <c r="AH56" s="80"/>
      <c r="AI56" s="80"/>
      <c r="AJ56" s="80"/>
      <c r="AK56" s="80"/>
      <c r="AL56" s="81"/>
      <c r="AM56" s="81"/>
      <c r="AN56" s="80"/>
      <c r="AO56" s="80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BA56" s="81"/>
      <c r="BB56" s="81"/>
      <c r="BC56" s="80"/>
      <c r="BD56" s="81"/>
      <c r="BE56" s="81"/>
      <c r="BF56" s="81"/>
      <c r="BG56" s="81"/>
      <c r="BH56" s="81"/>
      <c r="BI56" s="81"/>
      <c r="BJ56" s="80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</row>
    <row r="57" spans="1:82" ht="15">
      <c r="A57" s="73" t="s">
        <v>10</v>
      </c>
      <c r="B57" s="118" t="s">
        <v>11</v>
      </c>
      <c r="C57" s="119" t="s">
        <v>12</v>
      </c>
      <c r="D57" s="120" t="s">
        <v>13</v>
      </c>
      <c r="E57" s="70"/>
      <c r="F57" s="70"/>
      <c r="G57" s="121"/>
      <c r="H57" s="118" t="s">
        <v>11</v>
      </c>
      <c r="I57" s="120" t="s">
        <v>12</v>
      </c>
      <c r="J57" s="120" t="s">
        <v>13</v>
      </c>
      <c r="K57" s="70"/>
      <c r="L57" s="70"/>
      <c r="M57" s="138" t="s">
        <v>11</v>
      </c>
      <c r="N57" s="120" t="s">
        <v>12</v>
      </c>
      <c r="O57" s="119" t="s">
        <v>13</v>
      </c>
      <c r="R57" s="138" t="s">
        <v>11</v>
      </c>
      <c r="S57" s="120" t="s">
        <v>12</v>
      </c>
      <c r="T57" s="120" t="s">
        <v>13</v>
      </c>
      <c r="U57" s="70"/>
      <c r="V57" s="70"/>
      <c r="W57" s="73" t="s">
        <v>15</v>
      </c>
      <c r="X57" s="130" t="s">
        <v>11</v>
      </c>
      <c r="Y57" s="85" t="s">
        <v>12</v>
      </c>
      <c r="Z57" s="85" t="s">
        <v>13</v>
      </c>
      <c r="AA57" s="86"/>
      <c r="AB57" s="86"/>
      <c r="AC57" s="86"/>
      <c r="AD57" s="87"/>
      <c r="AE57" s="83" t="s">
        <v>11</v>
      </c>
      <c r="AF57" s="85" t="s">
        <v>12</v>
      </c>
      <c r="AG57" s="85" t="s">
        <v>13</v>
      </c>
      <c r="AH57" s="86"/>
      <c r="AI57" s="86"/>
      <c r="AJ57" s="86"/>
      <c r="AK57" s="87"/>
      <c r="AL57" s="130" t="s">
        <v>11</v>
      </c>
      <c r="AM57" s="85" t="s">
        <v>12</v>
      </c>
      <c r="AN57" s="85" t="s">
        <v>13</v>
      </c>
      <c r="AO57" s="86"/>
      <c r="AP57" s="86"/>
      <c r="AQ57" s="86"/>
      <c r="AR57" s="157"/>
      <c r="AS57" s="130" t="s">
        <v>11</v>
      </c>
      <c r="AT57" s="85" t="s">
        <v>12</v>
      </c>
      <c r="AU57" s="85" t="s">
        <v>13</v>
      </c>
      <c r="AV57" s="86"/>
      <c r="AW57" s="86"/>
      <c r="AX57" s="86"/>
      <c r="AY57" s="157"/>
      <c r="AZ57" s="73" t="s">
        <v>16</v>
      </c>
      <c r="BA57" s="83" t="s">
        <v>11</v>
      </c>
      <c r="BB57" s="85" t="s">
        <v>12</v>
      </c>
      <c r="BC57" s="85" t="s">
        <v>13</v>
      </c>
      <c r="BD57" s="86"/>
      <c r="BE57" s="86"/>
      <c r="BF57" s="86"/>
      <c r="BG57" s="86"/>
      <c r="BH57" s="83" t="s">
        <v>11</v>
      </c>
      <c r="BI57" s="84" t="s">
        <v>12</v>
      </c>
      <c r="BJ57" s="84" t="s">
        <v>13</v>
      </c>
      <c r="BK57" s="86"/>
      <c r="BL57" s="86"/>
      <c r="BM57" s="86"/>
      <c r="BN57" s="86"/>
      <c r="BO57" s="130" t="s">
        <v>11</v>
      </c>
      <c r="BP57" s="85" t="s">
        <v>12</v>
      </c>
      <c r="BQ57" s="85" t="s">
        <v>13</v>
      </c>
      <c r="BR57" s="81"/>
      <c r="BS57" s="86"/>
      <c r="BT57" s="86"/>
      <c r="BU57" s="86"/>
      <c r="BV57" s="184" t="s">
        <v>11</v>
      </c>
      <c r="BW57" s="84" t="s">
        <v>12</v>
      </c>
      <c r="BX57" s="84" t="s">
        <v>13</v>
      </c>
      <c r="BY57" s="80"/>
      <c r="BZ57" s="80"/>
      <c r="CA57" s="80"/>
      <c r="CB57" s="87"/>
      <c r="CC57" s="81"/>
    </row>
    <row r="58" spans="1:82" ht="15">
      <c r="A58" s="73"/>
      <c r="B58" s="122" t="s">
        <v>17</v>
      </c>
      <c r="C58" s="68" t="s">
        <v>61</v>
      </c>
      <c r="D58" s="123" t="s">
        <v>19</v>
      </c>
      <c r="E58" s="70"/>
      <c r="F58" s="70"/>
      <c r="G58" s="121"/>
      <c r="H58" s="118" t="s">
        <v>17</v>
      </c>
      <c r="I58" s="68" t="s">
        <v>61</v>
      </c>
      <c r="J58" s="139" t="s">
        <v>20</v>
      </c>
      <c r="K58" s="70"/>
      <c r="L58" s="70"/>
      <c r="M58" s="138" t="s">
        <v>17</v>
      </c>
      <c r="N58" s="139" t="s">
        <v>62</v>
      </c>
      <c r="O58" s="72" t="s">
        <v>23</v>
      </c>
      <c r="R58" s="138" t="s">
        <v>17</v>
      </c>
      <c r="S58" s="139" t="s">
        <v>62</v>
      </c>
      <c r="T58" s="139" t="s">
        <v>20</v>
      </c>
      <c r="U58" s="325"/>
      <c r="V58" s="325"/>
      <c r="W58" s="73"/>
      <c r="X58" s="142" t="s">
        <v>17</v>
      </c>
      <c r="Y58" s="88" t="s">
        <v>61</v>
      </c>
      <c r="Z58" s="90" t="s">
        <v>19</v>
      </c>
      <c r="AA58" s="86"/>
      <c r="AB58" s="86"/>
      <c r="AC58" s="86"/>
      <c r="AD58" s="87"/>
      <c r="AE58" s="83" t="s">
        <v>17</v>
      </c>
      <c r="AF58" s="88" t="s">
        <v>61</v>
      </c>
      <c r="AG58" s="131" t="s">
        <v>20</v>
      </c>
      <c r="AH58" s="86"/>
      <c r="AI58" s="86"/>
      <c r="AJ58" s="86"/>
      <c r="AK58" s="87"/>
      <c r="AL58" s="130" t="s">
        <v>17</v>
      </c>
      <c r="AM58" s="88" t="s">
        <v>62</v>
      </c>
      <c r="AN58" s="131" t="s">
        <v>19</v>
      </c>
      <c r="AO58" s="86"/>
      <c r="AP58" s="86"/>
      <c r="AQ58" s="86"/>
      <c r="AR58" s="157"/>
      <c r="AS58" s="130" t="s">
        <v>17</v>
      </c>
      <c r="AT58" s="131" t="s">
        <v>20</v>
      </c>
      <c r="AU58" s="81"/>
      <c r="AV58" s="319"/>
      <c r="AW58" s="319"/>
      <c r="AX58" s="86"/>
      <c r="AY58" s="157"/>
      <c r="AZ58" s="73"/>
      <c r="BA58" s="83" t="s">
        <v>17</v>
      </c>
      <c r="BB58" s="83" t="s">
        <v>61</v>
      </c>
      <c r="BC58" s="131" t="s">
        <v>19</v>
      </c>
      <c r="BD58" s="86"/>
      <c r="BE58" s="86"/>
      <c r="BF58" s="171"/>
      <c r="BG58" s="156"/>
      <c r="BH58" s="83" t="s">
        <v>17</v>
      </c>
      <c r="BI58" s="83" t="s">
        <v>61</v>
      </c>
      <c r="BJ58" s="135" t="s">
        <v>20</v>
      </c>
      <c r="BK58" s="86" t="s">
        <v>24</v>
      </c>
      <c r="BL58" s="86"/>
      <c r="BM58" s="86"/>
      <c r="BN58" s="86"/>
      <c r="BO58" s="130" t="s">
        <v>17</v>
      </c>
      <c r="BP58" s="131" t="s">
        <v>62</v>
      </c>
      <c r="BQ58" s="135" t="s">
        <v>23</v>
      </c>
      <c r="BR58" s="81"/>
      <c r="BS58" s="86"/>
      <c r="BT58" s="86"/>
      <c r="BU58" s="86"/>
      <c r="BV58" s="184" t="s">
        <v>17</v>
      </c>
      <c r="BW58" s="131" t="s">
        <v>62</v>
      </c>
      <c r="BX58" s="135" t="s">
        <v>20</v>
      </c>
      <c r="BY58" s="320"/>
      <c r="BZ58" s="320"/>
      <c r="CA58" s="80"/>
      <c r="CB58" s="87"/>
      <c r="CC58" s="81"/>
    </row>
    <row r="59" spans="1:82" ht="47.25">
      <c r="A59" s="25"/>
      <c r="B59" s="91" t="s">
        <v>26</v>
      </c>
      <c r="C59" s="94" t="s">
        <v>27</v>
      </c>
      <c r="D59" s="93" t="s">
        <v>56</v>
      </c>
      <c r="E59" s="321" t="s">
        <v>29</v>
      </c>
      <c r="F59" s="321"/>
      <c r="G59" s="322"/>
      <c r="H59" s="124" t="s">
        <v>27</v>
      </c>
      <c r="I59" s="140" t="s">
        <v>56</v>
      </c>
      <c r="J59" s="321" t="s">
        <v>29</v>
      </c>
      <c r="K59" s="321"/>
      <c r="L59" s="322"/>
      <c r="M59" s="124" t="s">
        <v>27</v>
      </c>
      <c r="N59" s="140" t="s">
        <v>56</v>
      </c>
      <c r="O59" s="326" t="s">
        <v>63</v>
      </c>
      <c r="P59" s="326"/>
      <c r="Q59" s="327"/>
      <c r="R59" s="124" t="s">
        <v>27</v>
      </c>
      <c r="S59" s="140" t="s">
        <v>56</v>
      </c>
      <c r="T59" s="326" t="s">
        <v>63</v>
      </c>
      <c r="U59" s="326"/>
      <c r="V59" s="327"/>
      <c r="W59" s="25"/>
      <c r="X59" s="94" t="s">
        <v>27</v>
      </c>
      <c r="Y59" s="148" t="s">
        <v>30</v>
      </c>
      <c r="Z59" s="149" t="s">
        <v>31</v>
      </c>
      <c r="AA59" s="149" t="s">
        <v>32</v>
      </c>
      <c r="AB59" s="149" t="s">
        <v>33</v>
      </c>
      <c r="AC59" s="149" t="s">
        <v>34</v>
      </c>
      <c r="AD59" s="150" t="s">
        <v>35</v>
      </c>
      <c r="AE59" s="94" t="s">
        <v>27</v>
      </c>
      <c r="AF59" s="149" t="s">
        <v>30</v>
      </c>
      <c r="AG59" s="149" t="s">
        <v>31</v>
      </c>
      <c r="AH59" s="149" t="s">
        <v>32</v>
      </c>
      <c r="AI59" s="149" t="s">
        <v>33</v>
      </c>
      <c r="AJ59" s="149" t="s">
        <v>34</v>
      </c>
      <c r="AK59" s="150" t="s">
        <v>35</v>
      </c>
      <c r="AL59" s="94" t="s">
        <v>27</v>
      </c>
      <c r="AM59" s="149" t="s">
        <v>30</v>
      </c>
      <c r="AN59" s="149" t="s">
        <v>31</v>
      </c>
      <c r="AO59" s="149" t="s">
        <v>32</v>
      </c>
      <c r="AP59" s="149" t="s">
        <v>33</v>
      </c>
      <c r="AQ59" s="149" t="s">
        <v>34</v>
      </c>
      <c r="AR59" s="158" t="s">
        <v>35</v>
      </c>
      <c r="AS59" s="94" t="s">
        <v>27</v>
      </c>
      <c r="AT59" s="149" t="s">
        <v>30</v>
      </c>
      <c r="AU59" s="159" t="s">
        <v>31</v>
      </c>
      <c r="AV59" s="159" t="s">
        <v>32</v>
      </c>
      <c r="AW59" s="149" t="s">
        <v>33</v>
      </c>
      <c r="AX59" s="149" t="s">
        <v>34</v>
      </c>
      <c r="AY59" s="158" t="s">
        <v>35</v>
      </c>
      <c r="AZ59" s="166"/>
      <c r="BA59" s="163" t="s">
        <v>27</v>
      </c>
      <c r="BB59" s="149" t="s">
        <v>24</v>
      </c>
      <c r="BC59" s="149" t="s">
        <v>36</v>
      </c>
      <c r="BD59" s="149" t="s">
        <v>37</v>
      </c>
      <c r="BE59" s="149" t="s">
        <v>38</v>
      </c>
      <c r="BF59" s="173" t="s">
        <v>39</v>
      </c>
      <c r="BG59" s="173" t="s">
        <v>40</v>
      </c>
      <c r="BH59" s="163" t="s">
        <v>27</v>
      </c>
      <c r="BI59" s="149" t="s">
        <v>24</v>
      </c>
      <c r="BJ59" s="149" t="s">
        <v>36</v>
      </c>
      <c r="BK59" s="149" t="s">
        <v>37</v>
      </c>
      <c r="BL59" s="149" t="s">
        <v>38</v>
      </c>
      <c r="BM59" s="173" t="s">
        <v>39</v>
      </c>
      <c r="BN59" s="173" t="s">
        <v>40</v>
      </c>
      <c r="BO59" s="163" t="s">
        <v>27</v>
      </c>
      <c r="BP59" s="149" t="s">
        <v>24</v>
      </c>
      <c r="BQ59" s="149" t="s">
        <v>36</v>
      </c>
      <c r="BR59" s="149" t="s">
        <v>37</v>
      </c>
      <c r="BS59" s="149" t="s">
        <v>38</v>
      </c>
      <c r="BT59" s="173" t="s">
        <v>39</v>
      </c>
      <c r="BU59" s="173" t="s">
        <v>40</v>
      </c>
      <c r="BV59" s="163" t="s">
        <v>27</v>
      </c>
      <c r="BW59" s="149" t="s">
        <v>24</v>
      </c>
      <c r="BX59" s="149" t="s">
        <v>36</v>
      </c>
      <c r="BY59" s="149" t="s">
        <v>37</v>
      </c>
      <c r="BZ59" s="149" t="s">
        <v>38</v>
      </c>
      <c r="CA59" s="173" t="s">
        <v>39</v>
      </c>
      <c r="CB59" s="173" t="s">
        <v>40</v>
      </c>
      <c r="CC59" s="81"/>
    </row>
    <row r="60" spans="1:82" ht="15.75">
      <c r="A60" s="25"/>
      <c r="B60" s="125" t="s">
        <v>41</v>
      </c>
      <c r="C60" s="78">
        <v>0</v>
      </c>
      <c r="D60" s="126">
        <v>431.95</v>
      </c>
      <c r="E60" s="78">
        <v>0</v>
      </c>
      <c r="F60" s="78">
        <v>0</v>
      </c>
      <c r="G60" s="127">
        <v>0</v>
      </c>
      <c r="H60" s="128">
        <v>0</v>
      </c>
      <c r="I60" s="126">
        <v>462.91</v>
      </c>
      <c r="J60" s="78">
        <v>0</v>
      </c>
      <c r="K60" s="126">
        <v>0</v>
      </c>
      <c r="L60" s="127">
        <v>0</v>
      </c>
      <c r="M60" s="128">
        <v>0</v>
      </c>
      <c r="N60" s="78">
        <v>435.82</v>
      </c>
      <c r="O60">
        <v>0</v>
      </c>
      <c r="P60">
        <v>0</v>
      </c>
      <c r="Q60" s="147">
        <v>0</v>
      </c>
      <c r="R60" s="128">
        <v>0</v>
      </c>
      <c r="S60" s="78">
        <v>461.03</v>
      </c>
      <c r="T60">
        <v>0</v>
      </c>
      <c r="U60">
        <v>0</v>
      </c>
      <c r="V60" s="147">
        <v>0</v>
      </c>
      <c r="W60" s="25"/>
      <c r="X60" s="129">
        <v>0</v>
      </c>
      <c r="Y60" s="151">
        <f t="shared" ref="Y60:Y75" si="54">AVERAGE(E60:G60)/10</f>
        <v>0</v>
      </c>
      <c r="Z60" s="100">
        <v>9.6440000000000001</v>
      </c>
      <c r="AA60" s="100">
        <v>4.5170000000000003</v>
      </c>
      <c r="AB60" s="100">
        <f t="shared" ref="AB60:AB75" si="55">Z60-(AA60+Y60)</f>
        <v>5.1269999999999998</v>
      </c>
      <c r="AC60" s="100">
        <f t="shared" ref="AC60:AC75" si="56">3*Z60+AA60+Y60</f>
        <v>33.449000000000005</v>
      </c>
      <c r="AD60" s="152">
        <f t="shared" ref="AD60:AD75" si="57">1.398*(10^-6)*(X60^2)*AB60*AC60</f>
        <v>0</v>
      </c>
      <c r="AE60" s="129">
        <v>0</v>
      </c>
      <c r="AF60" s="100">
        <f t="shared" ref="AF60:AF75" si="58">AVERAGE(J60:L60)/10</f>
        <v>0</v>
      </c>
      <c r="AG60" s="100">
        <v>9.6440000000000001</v>
      </c>
      <c r="AH60" s="100">
        <v>4.5170000000000003</v>
      </c>
      <c r="AI60" s="100">
        <f t="shared" ref="AI60:AI75" si="59">AG60-(AH60+AF60)</f>
        <v>5.1269999999999998</v>
      </c>
      <c r="AJ60" s="100">
        <f t="shared" ref="AJ60:AJ75" si="60">3*AG60+AH60+AF60</f>
        <v>33.449000000000005</v>
      </c>
      <c r="AK60" s="152">
        <f t="shared" ref="AK60:AK75" si="61">1.398*(10^-6)*(AE60^2)*AI60*AJ60</f>
        <v>0</v>
      </c>
      <c r="AL60" s="129">
        <v>0</v>
      </c>
      <c r="AM60" s="100">
        <f t="shared" ref="AM60:AM75" si="62">AVERAGE(O60:Q60)/10</f>
        <v>0</v>
      </c>
      <c r="AN60" s="100">
        <v>9.6440000000000001</v>
      </c>
      <c r="AO60" s="100">
        <v>4.5170000000000003</v>
      </c>
      <c r="AP60" s="100">
        <f t="shared" ref="AP60:AP75" si="63">AN60-(AO60+AM60)</f>
        <v>5.1269999999999998</v>
      </c>
      <c r="AQ60" s="100">
        <f t="shared" ref="AQ60:AQ75" si="64">3*AN60+AO60+AM60</f>
        <v>33.449000000000005</v>
      </c>
      <c r="AR60" s="160">
        <f t="shared" ref="AR60:AR75" si="65">1.398*(10^-6)*(AL60^2)*AP60*AQ60</f>
        <v>0</v>
      </c>
      <c r="AS60" s="129">
        <v>0</v>
      </c>
      <c r="AT60" s="100">
        <f t="shared" ref="AT60:AT75" si="66">AVERAGE(T60:V60)/10</f>
        <v>0</v>
      </c>
      <c r="AU60" s="100">
        <v>9.6440000000000001</v>
      </c>
      <c r="AV60" s="100">
        <v>4.5170000000000003</v>
      </c>
      <c r="AW60" s="100">
        <f t="shared" ref="AW60:AW75" si="67">AU60-(AV60+AT60)</f>
        <v>5.1269999999999998</v>
      </c>
      <c r="AX60" s="100">
        <f t="shared" ref="AX60:AX75" si="68">3*AU60+AV60+AT60</f>
        <v>33.449000000000005</v>
      </c>
      <c r="AY60" s="160">
        <f t="shared" ref="AY60:AY75" si="69">1.398*(10^-6)*(AS60^2)*AW60*AX60</f>
        <v>0</v>
      </c>
      <c r="AZ60" s="166"/>
      <c r="BA60" s="129">
        <v>0</v>
      </c>
      <c r="BB60" s="100">
        <v>103.506856070365</v>
      </c>
      <c r="BC60" s="164">
        <f>(BB78-BB79)/BB60</f>
        <v>0.90766934256153842</v>
      </c>
      <c r="BD60" s="167">
        <f>D60-BB76</f>
        <v>50.879999999999995</v>
      </c>
      <c r="BE60" s="164">
        <f>BB78-BB79</f>
        <v>93.949999999999989</v>
      </c>
      <c r="BF60" s="164">
        <f t="shared" ref="BF60:BF75" si="70">BD60/BE60*100</f>
        <v>54.156466205428423</v>
      </c>
      <c r="BG60" s="174">
        <f t="shared" ref="BG60:BG75" si="71">BF60*BC60</f>
        <v>49.156164076137387</v>
      </c>
      <c r="BH60" s="129">
        <v>0</v>
      </c>
      <c r="BI60" s="100">
        <v>103.506856070365</v>
      </c>
      <c r="BJ60" s="164">
        <f>(BI78-BI79)/BI60</f>
        <v>1.3174006551537139</v>
      </c>
      <c r="BK60" s="167">
        <f>I60-BI76</f>
        <v>39.500000000000057</v>
      </c>
      <c r="BL60" s="164">
        <f>BI78-BI79</f>
        <v>136.36000000000001</v>
      </c>
      <c r="BM60" s="164">
        <f t="shared" ref="BM60:BM75" si="72">BK60/BL60*100</f>
        <v>28.967439131710215</v>
      </c>
      <c r="BN60" s="174">
        <f t="shared" ref="BN60:BN75" si="73">BM60*BJ60</f>
        <v>38.161723290240367</v>
      </c>
      <c r="BO60" s="129">
        <v>0</v>
      </c>
      <c r="BP60" s="180">
        <v>103.506856070365</v>
      </c>
      <c r="BQ60" s="164">
        <f>(BP78-BP79)/BP60</f>
        <v>0.94273948320548073</v>
      </c>
      <c r="BR60" s="167">
        <f>N60-BP76</f>
        <v>52.180000000000007</v>
      </c>
      <c r="BS60" s="164">
        <f>BP78-BP79</f>
        <v>97.579999999999984</v>
      </c>
      <c r="BT60" s="164">
        <f t="shared" ref="BT60:BT75" si="74">BR60/BS60*100</f>
        <v>53.474072555851627</v>
      </c>
      <c r="BU60" s="187">
        <f t="shared" ref="BU60:BU75" si="75">BT60*BQ60</f>
        <v>50.412119526195944</v>
      </c>
      <c r="BV60" s="129">
        <v>0</v>
      </c>
      <c r="BW60" s="100">
        <v>103.506856070365</v>
      </c>
      <c r="BX60" s="164">
        <f>(BW78-BW79)/BW60</f>
        <v>1.1880372437976836</v>
      </c>
      <c r="BY60" s="167">
        <f>S60-BW76</f>
        <v>50</v>
      </c>
      <c r="BZ60" s="164">
        <f>BW78-BW79</f>
        <v>122.96999999999998</v>
      </c>
      <c r="CA60" s="164">
        <f t="shared" ref="CA60:CA75" si="76">BY60/BZ60*100</f>
        <v>40.660323656176303</v>
      </c>
      <c r="CB60" s="174">
        <f t="shared" ref="CB60:CB75" si="77">CA60*BX60</f>
        <v>48.305978848405445</v>
      </c>
      <c r="CC60" s="81"/>
    </row>
    <row r="61" spans="1:82" ht="15.75">
      <c r="A61" s="25"/>
      <c r="B61" s="125" t="s">
        <v>42</v>
      </c>
      <c r="C61" s="80">
        <v>300</v>
      </c>
      <c r="D61" s="78">
        <v>422.91</v>
      </c>
      <c r="E61" s="100">
        <v>2.0499999999999998</v>
      </c>
      <c r="F61" s="100">
        <v>0.92</v>
      </c>
      <c r="G61" s="101">
        <v>0.69</v>
      </c>
      <c r="H61" s="129">
        <v>300</v>
      </c>
      <c r="I61" s="78">
        <v>462.9</v>
      </c>
      <c r="J61" s="78">
        <v>0</v>
      </c>
      <c r="K61" s="126">
        <v>0</v>
      </c>
      <c r="L61" s="127">
        <v>0</v>
      </c>
      <c r="M61" s="129">
        <v>300</v>
      </c>
      <c r="N61" s="78">
        <v>428.13</v>
      </c>
      <c r="O61">
        <v>1.0900000000000001</v>
      </c>
      <c r="P61">
        <v>1.21</v>
      </c>
      <c r="Q61" s="147">
        <v>0.41</v>
      </c>
      <c r="R61" s="129">
        <v>300</v>
      </c>
      <c r="S61" s="78">
        <v>459.41</v>
      </c>
      <c r="T61">
        <v>0</v>
      </c>
      <c r="U61">
        <v>0</v>
      </c>
      <c r="V61" s="147">
        <v>0</v>
      </c>
      <c r="W61" s="25"/>
      <c r="X61" s="129">
        <v>300</v>
      </c>
      <c r="Y61" s="151">
        <f t="shared" si="54"/>
        <v>0.122</v>
      </c>
      <c r="Z61" s="100">
        <v>9.6440000000000001</v>
      </c>
      <c r="AA61" s="100">
        <v>4.5170000000000003</v>
      </c>
      <c r="AB61" s="100">
        <f t="shared" si="55"/>
        <v>5.0049999999999999</v>
      </c>
      <c r="AC61" s="100">
        <f t="shared" si="56"/>
        <v>33.571000000000005</v>
      </c>
      <c r="AD61" s="152">
        <f t="shared" si="57"/>
        <v>21.140635616099999</v>
      </c>
      <c r="AE61" s="129">
        <v>300</v>
      </c>
      <c r="AF61" s="100">
        <f t="shared" si="58"/>
        <v>0</v>
      </c>
      <c r="AG61" s="100">
        <v>9.6440000000000001</v>
      </c>
      <c r="AH61" s="100">
        <v>4.5170000000000003</v>
      </c>
      <c r="AI61" s="100">
        <f t="shared" si="59"/>
        <v>5.1269999999999998</v>
      </c>
      <c r="AJ61" s="100">
        <f t="shared" si="60"/>
        <v>33.449000000000005</v>
      </c>
      <c r="AK61" s="152">
        <f t="shared" si="61"/>
        <v>21.577252153859998</v>
      </c>
      <c r="AL61" s="129">
        <v>300</v>
      </c>
      <c r="AM61" s="100">
        <f t="shared" si="62"/>
        <v>9.0333333333333335E-2</v>
      </c>
      <c r="AN61" s="100">
        <v>9.6440000000000001</v>
      </c>
      <c r="AO61" s="100">
        <v>4.5170000000000003</v>
      </c>
      <c r="AP61" s="100">
        <f t="shared" si="63"/>
        <v>5.0366666666666662</v>
      </c>
      <c r="AQ61" s="100">
        <f t="shared" si="64"/>
        <v>33.539333333333339</v>
      </c>
      <c r="AR61" s="160">
        <f t="shared" si="65"/>
        <v>21.254324960399998</v>
      </c>
      <c r="AS61" s="129">
        <v>300</v>
      </c>
      <c r="AT61" s="100">
        <f t="shared" si="66"/>
        <v>0</v>
      </c>
      <c r="AU61" s="100">
        <v>9.6440000000000001</v>
      </c>
      <c r="AV61" s="100">
        <v>4.5170000000000003</v>
      </c>
      <c r="AW61" s="100">
        <f t="shared" si="67"/>
        <v>5.1269999999999998</v>
      </c>
      <c r="AX61" s="100">
        <f t="shared" si="68"/>
        <v>33.449000000000005</v>
      </c>
      <c r="AY61" s="160">
        <f t="shared" si="69"/>
        <v>21.577252153859998</v>
      </c>
      <c r="AZ61" s="166"/>
      <c r="BA61" s="129">
        <v>300</v>
      </c>
      <c r="BB61" s="100">
        <v>103.506856070365</v>
      </c>
      <c r="BC61" s="164">
        <f>(BB78-BB79)/BB60</f>
        <v>0.90766934256153842</v>
      </c>
      <c r="BD61" s="167">
        <f>D61-BB76</f>
        <v>41.840000000000032</v>
      </c>
      <c r="BE61" s="164">
        <f>BB78-BB79</f>
        <v>93.949999999999989</v>
      </c>
      <c r="BF61" s="164">
        <f t="shared" si="70"/>
        <v>44.534326769558312</v>
      </c>
      <c r="BG61" s="174">
        <f t="shared" si="71"/>
        <v>40.422443100345717</v>
      </c>
      <c r="BH61" s="129">
        <v>300</v>
      </c>
      <c r="BI61" s="100">
        <v>103.506856070365</v>
      </c>
      <c r="BJ61" s="164">
        <f>(BI78-BI79)/BI60</f>
        <v>1.3174006551537139</v>
      </c>
      <c r="BK61" s="167">
        <f>I61-BI76</f>
        <v>39.490000000000009</v>
      </c>
      <c r="BL61" s="164">
        <f>BI78-BI79</f>
        <v>136.36000000000001</v>
      </c>
      <c r="BM61" s="164">
        <f t="shared" si="72"/>
        <v>28.960105602816078</v>
      </c>
      <c r="BN61" s="174">
        <f t="shared" si="73"/>
        <v>38.152062094470644</v>
      </c>
      <c r="BO61" s="129">
        <v>300</v>
      </c>
      <c r="BP61" s="180">
        <v>103.506856070365</v>
      </c>
      <c r="BQ61" s="164">
        <f>(BP78-BP79)/BP60</f>
        <v>0.94273948320548073</v>
      </c>
      <c r="BR61" s="167">
        <f>N61-BP76</f>
        <v>44.490000000000009</v>
      </c>
      <c r="BS61" s="164">
        <f>BP78-BP79</f>
        <v>97.579999999999984</v>
      </c>
      <c r="BT61" s="164">
        <f t="shared" si="74"/>
        <v>45.5933592949375</v>
      </c>
      <c r="BU61" s="187">
        <f t="shared" si="75"/>
        <v>42.98265997931118</v>
      </c>
      <c r="BV61" s="129">
        <v>300</v>
      </c>
      <c r="BW61" s="100">
        <v>103.506856070365</v>
      </c>
      <c r="BX61" s="164">
        <f>(BW78-BW79)/BW60</f>
        <v>1.1880372437976836</v>
      </c>
      <c r="BY61" s="167">
        <f>S61-BW76</f>
        <v>48.380000000000052</v>
      </c>
      <c r="BZ61" s="164">
        <f>BW78-BW79</f>
        <v>122.96999999999998</v>
      </c>
      <c r="CA61" s="164">
        <f t="shared" si="76"/>
        <v>39.342929169716243</v>
      </c>
      <c r="CB61" s="174">
        <f t="shared" si="77"/>
        <v>46.740865133717172</v>
      </c>
      <c r="CC61" s="81"/>
    </row>
    <row r="62" spans="1:82" ht="15.75">
      <c r="A62" s="25"/>
      <c r="B62" s="125" t="s">
        <v>42</v>
      </c>
      <c r="C62" s="80">
        <v>350</v>
      </c>
      <c r="D62" s="78">
        <v>421.28</v>
      </c>
      <c r="E62" s="100">
        <v>2.52</v>
      </c>
      <c r="F62" s="100">
        <v>1.67</v>
      </c>
      <c r="G62" s="101">
        <v>1.98</v>
      </c>
      <c r="H62" s="129">
        <v>350</v>
      </c>
      <c r="I62" s="126">
        <v>462.91</v>
      </c>
      <c r="J62" s="78">
        <v>0</v>
      </c>
      <c r="K62" s="126">
        <v>0</v>
      </c>
      <c r="L62" s="127">
        <v>0</v>
      </c>
      <c r="M62" s="129">
        <v>350</v>
      </c>
      <c r="N62" s="78">
        <v>426.78</v>
      </c>
      <c r="O62">
        <v>2.27</v>
      </c>
      <c r="P62">
        <v>1.56</v>
      </c>
      <c r="Q62" s="147">
        <v>1.05</v>
      </c>
      <c r="R62" s="129">
        <v>350</v>
      </c>
      <c r="S62" s="78">
        <v>458.55</v>
      </c>
      <c r="T62">
        <v>0</v>
      </c>
      <c r="U62">
        <v>0</v>
      </c>
      <c r="V62" s="147">
        <v>0</v>
      </c>
      <c r="W62" s="25"/>
      <c r="X62" s="129">
        <v>350</v>
      </c>
      <c r="Y62" s="151">
        <f t="shared" si="54"/>
        <v>0.20566666666666666</v>
      </c>
      <c r="Z62" s="100">
        <v>9.6440000000000001</v>
      </c>
      <c r="AA62" s="100">
        <v>4.5170000000000003</v>
      </c>
      <c r="AB62" s="100">
        <f t="shared" si="55"/>
        <v>4.9213333333333331</v>
      </c>
      <c r="AC62" s="100">
        <f t="shared" si="56"/>
        <v>33.654666666666671</v>
      </c>
      <c r="AD62" s="152">
        <f t="shared" si="57"/>
        <v>28.364252011386665</v>
      </c>
      <c r="AE62" s="129">
        <v>350</v>
      </c>
      <c r="AF62" s="100">
        <f t="shared" si="58"/>
        <v>0</v>
      </c>
      <c r="AG62" s="100">
        <v>9.6440000000000001</v>
      </c>
      <c r="AH62" s="100">
        <v>4.5170000000000003</v>
      </c>
      <c r="AI62" s="100">
        <f t="shared" si="59"/>
        <v>5.1269999999999998</v>
      </c>
      <c r="AJ62" s="100">
        <f t="shared" si="60"/>
        <v>33.449000000000005</v>
      </c>
      <c r="AK62" s="152">
        <f t="shared" si="61"/>
        <v>29.369037653864996</v>
      </c>
      <c r="AL62" s="129">
        <v>350</v>
      </c>
      <c r="AM62" s="100">
        <f t="shared" si="62"/>
        <v>0.16266666666666668</v>
      </c>
      <c r="AN62" s="100">
        <v>9.6440000000000001</v>
      </c>
      <c r="AO62" s="100">
        <v>4.5170000000000003</v>
      </c>
      <c r="AP62" s="100">
        <f t="shared" si="63"/>
        <v>4.9643333333333333</v>
      </c>
      <c r="AQ62" s="100">
        <f t="shared" si="64"/>
        <v>33.611666666666672</v>
      </c>
      <c r="AR62" s="160">
        <f t="shared" si="65"/>
        <v>28.575526621891665</v>
      </c>
      <c r="AS62" s="129">
        <v>350</v>
      </c>
      <c r="AT62" s="100">
        <f t="shared" si="66"/>
        <v>0</v>
      </c>
      <c r="AU62" s="100">
        <v>9.6440000000000001</v>
      </c>
      <c r="AV62" s="100">
        <v>4.5170000000000003</v>
      </c>
      <c r="AW62" s="100">
        <f t="shared" si="67"/>
        <v>5.1269999999999998</v>
      </c>
      <c r="AX62" s="100">
        <f t="shared" si="68"/>
        <v>33.449000000000005</v>
      </c>
      <c r="AY62" s="160">
        <f t="shared" si="69"/>
        <v>29.369037653864996</v>
      </c>
      <c r="AZ62" s="166"/>
      <c r="BA62" s="129">
        <v>350</v>
      </c>
      <c r="BB62" s="100">
        <v>103.506856070365</v>
      </c>
      <c r="BC62" s="164">
        <f>(BB78-BB79)/BB60</f>
        <v>0.90766934256153842</v>
      </c>
      <c r="BD62" s="167">
        <f>D62-BB76</f>
        <v>40.20999999999998</v>
      </c>
      <c r="BE62" s="164">
        <f>BB78-BB79</f>
        <v>93.949999999999989</v>
      </c>
      <c r="BF62" s="164">
        <f t="shared" si="70"/>
        <v>42.799361362426808</v>
      </c>
      <c r="BG62" s="174">
        <f t="shared" si="71"/>
        <v>38.847668189887649</v>
      </c>
      <c r="BH62" s="129">
        <v>350</v>
      </c>
      <c r="BI62" s="100">
        <v>103.506856070365</v>
      </c>
      <c r="BJ62" s="164">
        <f>(BI78-BI79)/BI60</f>
        <v>1.3174006551537139</v>
      </c>
      <c r="BK62" s="167">
        <f>I62-BI76</f>
        <v>39.500000000000057</v>
      </c>
      <c r="BL62" s="164">
        <f>BI78-BI79</f>
        <v>136.36000000000001</v>
      </c>
      <c r="BM62" s="164">
        <f t="shared" si="72"/>
        <v>28.967439131710215</v>
      </c>
      <c r="BN62" s="174">
        <f t="shared" si="73"/>
        <v>38.161723290240367</v>
      </c>
      <c r="BO62" s="129">
        <v>350</v>
      </c>
      <c r="BP62" s="180">
        <v>103.506856070365</v>
      </c>
      <c r="BQ62" s="164">
        <f>(BP78-BP79)/BP60</f>
        <v>0.94273948320548073</v>
      </c>
      <c r="BR62" s="167">
        <f>N62-BP76</f>
        <v>43.139999999999986</v>
      </c>
      <c r="BS62" s="164">
        <f>BP78-BP79</f>
        <v>97.579999999999984</v>
      </c>
      <c r="BT62" s="164">
        <f t="shared" si="74"/>
        <v>44.209879073580645</v>
      </c>
      <c r="BU62" s="187">
        <f t="shared" si="75"/>
        <v>41.678398550404211</v>
      </c>
      <c r="BV62" s="129">
        <v>350</v>
      </c>
      <c r="BW62" s="100">
        <v>103.506856070365</v>
      </c>
      <c r="BX62" s="164">
        <f>(BW78-BW79)/BW60</f>
        <v>1.1880372437976836</v>
      </c>
      <c r="BY62" s="167">
        <f>S62-BW76</f>
        <v>47.520000000000039</v>
      </c>
      <c r="BZ62" s="164">
        <f>BW78-BW79</f>
        <v>122.96999999999998</v>
      </c>
      <c r="CA62" s="164">
        <f t="shared" si="76"/>
        <v>38.643571602829994</v>
      </c>
      <c r="CB62" s="174">
        <f t="shared" si="77"/>
        <v>45.910002297524578</v>
      </c>
      <c r="CC62" s="81"/>
    </row>
    <row r="63" spans="1:82" ht="15.75">
      <c r="A63" s="25"/>
      <c r="B63" s="125" t="s">
        <v>42</v>
      </c>
      <c r="C63" s="80">
        <v>450</v>
      </c>
      <c r="D63" s="78">
        <v>419.49</v>
      </c>
      <c r="E63" s="100">
        <v>3.35</v>
      </c>
      <c r="F63" s="100">
        <v>2.48</v>
      </c>
      <c r="G63" s="101">
        <v>2.0699999999999998</v>
      </c>
      <c r="H63" s="129">
        <v>450</v>
      </c>
      <c r="I63" s="78">
        <v>462.47</v>
      </c>
      <c r="J63" s="78">
        <v>0</v>
      </c>
      <c r="K63" s="126">
        <v>0</v>
      </c>
      <c r="L63" s="127">
        <v>0</v>
      </c>
      <c r="M63" s="129">
        <v>450</v>
      </c>
      <c r="N63" s="78">
        <v>425.32</v>
      </c>
      <c r="O63">
        <v>1.56</v>
      </c>
      <c r="P63">
        <v>2.78</v>
      </c>
      <c r="Q63" s="147">
        <v>1.62</v>
      </c>
      <c r="R63" s="129">
        <v>450</v>
      </c>
      <c r="S63" s="78">
        <v>457.29</v>
      </c>
      <c r="T63">
        <v>1.03</v>
      </c>
      <c r="U63">
        <v>1.0900000000000001</v>
      </c>
      <c r="V63" s="147">
        <v>1.74</v>
      </c>
      <c r="W63" s="25"/>
      <c r="X63" s="129">
        <v>450</v>
      </c>
      <c r="Y63" s="151">
        <f t="shared" si="54"/>
        <v>0.26333333333333331</v>
      </c>
      <c r="Z63" s="100">
        <v>9.6440000000000001</v>
      </c>
      <c r="AA63" s="100">
        <v>4.5170000000000003</v>
      </c>
      <c r="AB63" s="100">
        <f t="shared" si="55"/>
        <v>4.8636666666666661</v>
      </c>
      <c r="AC63" s="100">
        <f t="shared" si="56"/>
        <v>33.712333333333341</v>
      </c>
      <c r="AD63" s="152">
        <f t="shared" si="57"/>
        <v>46.417827911985</v>
      </c>
      <c r="AE63" s="129">
        <v>450</v>
      </c>
      <c r="AF63" s="100">
        <f t="shared" si="58"/>
        <v>0</v>
      </c>
      <c r="AG63" s="100">
        <v>9.6440000000000001</v>
      </c>
      <c r="AH63" s="100">
        <v>4.5170000000000003</v>
      </c>
      <c r="AI63" s="100">
        <f t="shared" si="59"/>
        <v>5.1269999999999998</v>
      </c>
      <c r="AJ63" s="100">
        <f t="shared" si="60"/>
        <v>33.449000000000005</v>
      </c>
      <c r="AK63" s="152">
        <f t="shared" si="61"/>
        <v>48.54881734618499</v>
      </c>
      <c r="AL63" s="129">
        <v>450</v>
      </c>
      <c r="AM63" s="100">
        <f t="shared" si="62"/>
        <v>0.19866666666666666</v>
      </c>
      <c r="AN63" s="100">
        <v>9.6440000000000001</v>
      </c>
      <c r="AO63" s="100">
        <v>4.5170000000000003</v>
      </c>
      <c r="AP63" s="100">
        <f t="shared" si="63"/>
        <v>4.9283333333333328</v>
      </c>
      <c r="AQ63" s="100">
        <f t="shared" si="64"/>
        <v>33.647666666666673</v>
      </c>
      <c r="AR63" s="160">
        <f t="shared" si="65"/>
        <v>46.944771131024993</v>
      </c>
      <c r="AS63" s="129">
        <v>450</v>
      </c>
      <c r="AT63" s="100">
        <f t="shared" si="66"/>
        <v>0.12866666666666668</v>
      </c>
      <c r="AU63" s="100">
        <v>9.6440000000000001</v>
      </c>
      <c r="AV63" s="100">
        <v>4.5170000000000003</v>
      </c>
      <c r="AW63" s="100">
        <f t="shared" si="67"/>
        <v>4.9983333333333331</v>
      </c>
      <c r="AX63" s="100">
        <f t="shared" si="68"/>
        <v>33.577666666666673</v>
      </c>
      <c r="AY63" s="160">
        <f t="shared" si="69"/>
        <v>47.512504942424997</v>
      </c>
      <c r="AZ63" s="166"/>
      <c r="BA63" s="129">
        <v>450</v>
      </c>
      <c r="BB63" s="100">
        <v>103.506856070365</v>
      </c>
      <c r="BC63" s="164">
        <f>(BB78-BB79)/BB60</f>
        <v>0.90766934256153842</v>
      </c>
      <c r="BD63" s="167">
        <f>D63-BB76</f>
        <v>38.420000000000016</v>
      </c>
      <c r="BE63" s="164">
        <f>BB78-BB79</f>
        <v>93.949999999999989</v>
      </c>
      <c r="BF63" s="164">
        <f t="shared" si="70"/>
        <v>40.894092602448133</v>
      </c>
      <c r="BG63" s="174">
        <f t="shared" si="71"/>
        <v>37.118314147114766</v>
      </c>
      <c r="BH63" s="129">
        <v>450</v>
      </c>
      <c r="BI63" s="100">
        <v>103.506856070365</v>
      </c>
      <c r="BJ63" s="164">
        <f>(BI78-BI79)/BI60</f>
        <v>1.3174006551537139</v>
      </c>
      <c r="BK63" s="167">
        <f>I63-BI76</f>
        <v>39.060000000000059</v>
      </c>
      <c r="BL63" s="164">
        <f>BI78-BI79</f>
        <v>136.36000000000001</v>
      </c>
      <c r="BM63" s="164">
        <f t="shared" si="72"/>
        <v>28.64476386036965</v>
      </c>
      <c r="BN63" s="174">
        <f t="shared" si="73"/>
        <v>37.736630676374403</v>
      </c>
      <c r="BO63" s="129">
        <v>450</v>
      </c>
      <c r="BP63" s="180">
        <v>103.506856070365</v>
      </c>
      <c r="BQ63" s="164">
        <f>(BP78-BP79)/BP60</f>
        <v>0.94273948320548073</v>
      </c>
      <c r="BR63" s="167">
        <f>N63-BP76</f>
        <v>41.680000000000007</v>
      </c>
      <c r="BS63" s="164">
        <f>BP78-BP79</f>
        <v>97.579999999999984</v>
      </c>
      <c r="BT63" s="164">
        <f t="shared" si="74"/>
        <v>42.713670834187347</v>
      </c>
      <c r="BU63" s="187">
        <f t="shared" si="75"/>
        <v>40.267863968030795</v>
      </c>
      <c r="BV63" s="129">
        <v>450</v>
      </c>
      <c r="BW63" s="100">
        <v>103.506856070365</v>
      </c>
      <c r="BX63" s="164">
        <f>(BW78-BW79)/BW60</f>
        <v>1.1880372437976836</v>
      </c>
      <c r="BY63" s="167">
        <f>S63-BW76</f>
        <v>46.260000000000048</v>
      </c>
      <c r="BZ63" s="164">
        <f>BW78-BW79</f>
        <v>122.96999999999998</v>
      </c>
      <c r="CA63" s="164">
        <f t="shared" si="76"/>
        <v>37.618931446694361</v>
      </c>
      <c r="CB63" s="174">
        <f t="shared" si="77"/>
        <v>44.692691630544779</v>
      </c>
      <c r="CC63" s="81"/>
    </row>
    <row r="64" spans="1:82" ht="15.75">
      <c r="A64" s="25"/>
      <c r="B64" s="125" t="s">
        <v>42</v>
      </c>
      <c r="C64" s="80">
        <v>550</v>
      </c>
      <c r="D64" s="78">
        <v>418.08</v>
      </c>
      <c r="E64" s="100">
        <v>3.58</v>
      </c>
      <c r="F64" s="100">
        <v>2.99</v>
      </c>
      <c r="G64" s="101">
        <v>2.62</v>
      </c>
      <c r="H64" s="129">
        <v>550</v>
      </c>
      <c r="I64" s="78">
        <v>461.61</v>
      </c>
      <c r="J64" s="78">
        <v>0.93</v>
      </c>
      <c r="K64" s="78">
        <v>0.66</v>
      </c>
      <c r="L64" s="127">
        <v>0.68</v>
      </c>
      <c r="M64" s="129">
        <v>550</v>
      </c>
      <c r="N64" s="78">
        <v>424.13</v>
      </c>
      <c r="O64">
        <v>2.56</v>
      </c>
      <c r="P64">
        <v>1.91</v>
      </c>
      <c r="Q64" s="147">
        <v>1.95</v>
      </c>
      <c r="R64" s="129">
        <v>550</v>
      </c>
      <c r="S64" s="78">
        <v>456.17</v>
      </c>
      <c r="T64">
        <v>1.48</v>
      </c>
      <c r="U64">
        <v>1.57</v>
      </c>
      <c r="V64" s="147">
        <v>1.88</v>
      </c>
      <c r="W64" s="25"/>
      <c r="X64" s="129">
        <v>550</v>
      </c>
      <c r="Y64" s="151">
        <f t="shared" si="54"/>
        <v>0.3063333333333334</v>
      </c>
      <c r="Z64" s="100">
        <v>9.6440000000000001</v>
      </c>
      <c r="AA64" s="100">
        <v>4.5170000000000003</v>
      </c>
      <c r="AB64" s="100">
        <f t="shared" si="55"/>
        <v>4.820666666666666</v>
      </c>
      <c r="AC64" s="100">
        <f t="shared" si="56"/>
        <v>33.75533333333334</v>
      </c>
      <c r="AD64" s="152">
        <f t="shared" si="57"/>
        <v>68.814831986926649</v>
      </c>
      <c r="AE64" s="129">
        <v>550</v>
      </c>
      <c r="AF64" s="100">
        <f t="shared" si="58"/>
        <v>7.5666666666666674E-2</v>
      </c>
      <c r="AG64" s="100">
        <v>9.6440000000000001</v>
      </c>
      <c r="AH64" s="100">
        <v>4.5170000000000003</v>
      </c>
      <c r="AI64" s="100">
        <f t="shared" si="59"/>
        <v>5.051333333333333</v>
      </c>
      <c r="AJ64" s="100">
        <f t="shared" si="60"/>
        <v>33.524666666666668</v>
      </c>
      <c r="AK64" s="152">
        <f t="shared" si="61"/>
        <v>71.614843464046643</v>
      </c>
      <c r="AL64" s="129">
        <v>550</v>
      </c>
      <c r="AM64" s="100">
        <f t="shared" si="62"/>
        <v>0.21400000000000002</v>
      </c>
      <c r="AN64" s="100">
        <v>9.6440000000000001</v>
      </c>
      <c r="AO64" s="100">
        <v>4.5170000000000003</v>
      </c>
      <c r="AP64" s="100">
        <f t="shared" si="63"/>
        <v>4.9129999999999994</v>
      </c>
      <c r="AQ64" s="100">
        <f t="shared" si="64"/>
        <v>33.663000000000004</v>
      </c>
      <c r="AR64" s="160">
        <f t="shared" si="65"/>
        <v>69.941047373504972</v>
      </c>
      <c r="AS64" s="129">
        <v>550</v>
      </c>
      <c r="AT64" s="100">
        <f t="shared" si="66"/>
        <v>0.16433333333333333</v>
      </c>
      <c r="AU64" s="100">
        <v>9.6440000000000001</v>
      </c>
      <c r="AV64" s="100">
        <v>4.5170000000000003</v>
      </c>
      <c r="AW64" s="100">
        <f t="shared" si="67"/>
        <v>4.9626666666666663</v>
      </c>
      <c r="AX64" s="100">
        <f t="shared" si="68"/>
        <v>33.613333333333337</v>
      </c>
      <c r="AY64" s="160">
        <f t="shared" si="69"/>
        <v>70.543863004266655</v>
      </c>
      <c r="AZ64" s="166"/>
      <c r="BA64" s="129">
        <v>550</v>
      </c>
      <c r="BB64" s="100">
        <v>103.506856070365</v>
      </c>
      <c r="BC64" s="164">
        <f>(BB78-BB79)/BB60</f>
        <v>0.90766934256153842</v>
      </c>
      <c r="BD64" s="167">
        <f>D64-BB76</f>
        <v>37.009999999999991</v>
      </c>
      <c r="BE64" s="164">
        <f>BB78-BB79</f>
        <v>93.949999999999989</v>
      </c>
      <c r="BF64" s="164">
        <f t="shared" si="70"/>
        <v>39.393294305481632</v>
      </c>
      <c r="BG64" s="174">
        <f t="shared" si="71"/>
        <v>35.756085543589705</v>
      </c>
      <c r="BH64" s="129">
        <v>550</v>
      </c>
      <c r="BI64" s="100">
        <v>103.506856070365</v>
      </c>
      <c r="BJ64" s="164">
        <f>(BI78-BI79)/BI60</f>
        <v>1.3174006551537139</v>
      </c>
      <c r="BK64" s="167">
        <f>I64-BI76</f>
        <v>38.200000000000045</v>
      </c>
      <c r="BL64" s="164">
        <f>BI78-BI79</f>
        <v>136.36000000000001</v>
      </c>
      <c r="BM64" s="164">
        <f t="shared" si="72"/>
        <v>28.014080375476709</v>
      </c>
      <c r="BN64" s="174">
        <f t="shared" si="73"/>
        <v>36.905767840181817</v>
      </c>
      <c r="BO64" s="129">
        <v>550</v>
      </c>
      <c r="BP64" s="180">
        <v>103.506856070365</v>
      </c>
      <c r="BQ64" s="164">
        <f>(BP78-BP79)/BP60</f>
        <v>0.94273948320548073</v>
      </c>
      <c r="BR64" s="167">
        <f>N64-BP76</f>
        <v>40.490000000000009</v>
      </c>
      <c r="BS64" s="164">
        <f>BP78-BP79</f>
        <v>97.579999999999984</v>
      </c>
      <c r="BT64" s="164">
        <f t="shared" si="74"/>
        <v>41.494158639065397</v>
      </c>
      <c r="BU64" s="187">
        <f t="shared" si="75"/>
        <v>39.118181671438748</v>
      </c>
      <c r="BV64" s="129">
        <v>550</v>
      </c>
      <c r="BW64" s="100">
        <v>103.506856070365</v>
      </c>
      <c r="BX64" s="164">
        <f>(BW78-BW79)/BW60</f>
        <v>1.1880372437976836</v>
      </c>
      <c r="BY64" s="167">
        <f>S64-BW76</f>
        <v>45.140000000000043</v>
      </c>
      <c r="BZ64" s="164">
        <f>BW78-BW79</f>
        <v>122.96999999999998</v>
      </c>
      <c r="CA64" s="164">
        <f t="shared" si="76"/>
        <v>36.708140196796009</v>
      </c>
      <c r="CB64" s="174">
        <f t="shared" si="77"/>
        <v>43.61063770434049</v>
      </c>
      <c r="CC64" s="81"/>
    </row>
    <row r="65" spans="1:81" ht="15.75">
      <c r="A65" s="25"/>
      <c r="B65" s="125" t="s">
        <v>42</v>
      </c>
      <c r="C65" s="80">
        <v>650</v>
      </c>
      <c r="D65" s="78">
        <v>416.89</v>
      </c>
      <c r="E65" s="100">
        <v>4.67</v>
      </c>
      <c r="F65" s="100">
        <v>3.68</v>
      </c>
      <c r="G65" s="101">
        <v>3.29</v>
      </c>
      <c r="H65" s="129">
        <v>650</v>
      </c>
      <c r="I65" s="78">
        <v>460.94</v>
      </c>
      <c r="J65" s="78">
        <v>1.37</v>
      </c>
      <c r="K65" s="78">
        <v>1.21</v>
      </c>
      <c r="L65" s="127">
        <v>1.1499999999999999</v>
      </c>
      <c r="M65" s="129">
        <v>650</v>
      </c>
      <c r="N65" s="78">
        <v>423.19</v>
      </c>
      <c r="O65">
        <v>3.33</v>
      </c>
      <c r="P65">
        <v>3.55</v>
      </c>
      <c r="Q65" s="147">
        <v>2.54</v>
      </c>
      <c r="R65" s="129">
        <v>650</v>
      </c>
      <c r="S65" s="78">
        <v>455.43</v>
      </c>
      <c r="T65">
        <v>1.91</v>
      </c>
      <c r="U65">
        <v>2.2400000000000002</v>
      </c>
      <c r="V65" s="147">
        <v>2.38</v>
      </c>
      <c r="W65" s="25"/>
      <c r="X65" s="129">
        <v>650</v>
      </c>
      <c r="Y65" s="151">
        <f t="shared" si="54"/>
        <v>0.38800000000000001</v>
      </c>
      <c r="Z65" s="100">
        <v>9.6440000000000001</v>
      </c>
      <c r="AA65" s="100">
        <v>4.5170000000000003</v>
      </c>
      <c r="AB65" s="100">
        <f t="shared" si="55"/>
        <v>4.7389999999999999</v>
      </c>
      <c r="AC65" s="100">
        <f t="shared" si="56"/>
        <v>33.837000000000003</v>
      </c>
      <c r="AD65" s="152">
        <f t="shared" si="57"/>
        <v>94.713621940664993</v>
      </c>
      <c r="AE65" s="129">
        <v>650</v>
      </c>
      <c r="AF65" s="100">
        <f t="shared" si="58"/>
        <v>0.12433333333333334</v>
      </c>
      <c r="AG65" s="100">
        <v>9.6440000000000001</v>
      </c>
      <c r="AH65" s="100">
        <v>4.5170000000000003</v>
      </c>
      <c r="AI65" s="100">
        <f t="shared" si="59"/>
        <v>5.0026666666666664</v>
      </c>
      <c r="AJ65" s="100">
        <f t="shared" si="60"/>
        <v>33.573333333333338</v>
      </c>
      <c r="AK65" s="152">
        <f t="shared" si="61"/>
        <v>99.204166685866667</v>
      </c>
      <c r="AL65" s="129">
        <v>650</v>
      </c>
      <c r="AM65" s="100">
        <f t="shared" si="62"/>
        <v>0.314</v>
      </c>
      <c r="AN65" s="100">
        <v>9.6440000000000001</v>
      </c>
      <c r="AO65" s="100">
        <v>4.5170000000000003</v>
      </c>
      <c r="AP65" s="100">
        <f t="shared" si="63"/>
        <v>4.8129999999999997</v>
      </c>
      <c r="AQ65" s="100">
        <f t="shared" si="64"/>
        <v>33.763000000000005</v>
      </c>
      <c r="AR65" s="160">
        <f t="shared" si="65"/>
        <v>95.982216573944996</v>
      </c>
      <c r="AS65" s="129">
        <v>650</v>
      </c>
      <c r="AT65" s="100">
        <f t="shared" si="66"/>
        <v>0.21766666666666667</v>
      </c>
      <c r="AU65" s="100">
        <v>9.6440000000000001</v>
      </c>
      <c r="AV65" s="100">
        <v>4.5170000000000003</v>
      </c>
      <c r="AW65" s="100">
        <f t="shared" si="67"/>
        <v>4.9093333333333327</v>
      </c>
      <c r="AX65" s="100">
        <f t="shared" si="68"/>
        <v>33.666666666666671</v>
      </c>
      <c r="AY65" s="160">
        <f t="shared" si="69"/>
        <v>97.623983426666655</v>
      </c>
      <c r="AZ65" s="166"/>
      <c r="BA65" s="129">
        <v>650</v>
      </c>
      <c r="BB65" s="100">
        <v>103.506856070365</v>
      </c>
      <c r="BC65" s="164">
        <f>(BB78-BB79)/BB60</f>
        <v>0.90766934256153842</v>
      </c>
      <c r="BD65" s="167">
        <f>D65-BB76</f>
        <v>35.819999999999993</v>
      </c>
      <c r="BE65" s="164">
        <f>BB78-BB79</f>
        <v>93.949999999999989</v>
      </c>
      <c r="BF65" s="164">
        <f t="shared" si="70"/>
        <v>38.126663118680149</v>
      </c>
      <c r="BG65" s="174">
        <f t="shared" si="71"/>
        <v>34.606403246997665</v>
      </c>
      <c r="BH65" s="129">
        <v>650</v>
      </c>
      <c r="BI65" s="100">
        <v>103.506856070365</v>
      </c>
      <c r="BJ65" s="164">
        <f>(BI78-BI79)/BI60</f>
        <v>1.3174006551537139</v>
      </c>
      <c r="BK65" s="167">
        <f>I65-BI76</f>
        <v>37.53000000000003</v>
      </c>
      <c r="BL65" s="164">
        <f>BI78-BI79</f>
        <v>136.36000000000001</v>
      </c>
      <c r="BM65" s="164">
        <f t="shared" si="72"/>
        <v>27.522733939571744</v>
      </c>
      <c r="BN65" s="174">
        <f t="shared" si="73"/>
        <v>36.258467723613172</v>
      </c>
      <c r="BO65" s="129">
        <v>650</v>
      </c>
      <c r="BP65" s="180">
        <v>103.506856070365</v>
      </c>
      <c r="BQ65" s="164">
        <f>(BP78-BP79)/BP60</f>
        <v>0.94273948320548073</v>
      </c>
      <c r="BR65" s="167">
        <f>N65-BP76</f>
        <v>39.550000000000011</v>
      </c>
      <c r="BS65" s="164">
        <f>BP78-BP79</f>
        <v>97.579999999999984</v>
      </c>
      <c r="BT65" s="164">
        <f t="shared" si="74"/>
        <v>40.530846484935459</v>
      </c>
      <c r="BU65" s="187">
        <f t="shared" si="75"/>
        <v>38.210029269088729</v>
      </c>
      <c r="BV65" s="129">
        <v>650</v>
      </c>
      <c r="BW65" s="100">
        <v>103.506856070365</v>
      </c>
      <c r="BX65" s="164">
        <f>(BW78-BW79)/BW60</f>
        <v>1.1880372437976836</v>
      </c>
      <c r="BY65" s="167">
        <f>S65-BW76</f>
        <v>44.400000000000034</v>
      </c>
      <c r="BZ65" s="164">
        <f>BW78-BW79</f>
        <v>122.96999999999998</v>
      </c>
      <c r="CA65" s="164">
        <f t="shared" si="76"/>
        <v>36.106367406684591</v>
      </c>
      <c r="CB65" s="174">
        <f t="shared" si="77"/>
        <v>42.895709217384081</v>
      </c>
      <c r="CC65" s="81"/>
    </row>
    <row r="66" spans="1:81" ht="15.75">
      <c r="A66" s="25"/>
      <c r="B66" s="125" t="s">
        <v>42</v>
      </c>
      <c r="C66" s="80">
        <v>750</v>
      </c>
      <c r="D66" s="78">
        <v>415.87</v>
      </c>
      <c r="E66" s="100">
        <v>4.91</v>
      </c>
      <c r="F66" s="100">
        <v>4.4400000000000004</v>
      </c>
      <c r="G66" s="101">
        <v>3.78</v>
      </c>
      <c r="H66" s="129">
        <v>750</v>
      </c>
      <c r="I66" s="78">
        <v>460.18</v>
      </c>
      <c r="J66" s="78">
        <v>1.71</v>
      </c>
      <c r="K66" s="78">
        <v>1.45</v>
      </c>
      <c r="L66" s="127">
        <v>1.74</v>
      </c>
      <c r="M66" s="129">
        <v>750</v>
      </c>
      <c r="N66" s="78">
        <v>422.31</v>
      </c>
      <c r="O66">
        <v>3.47</v>
      </c>
      <c r="P66">
        <v>4.16</v>
      </c>
      <c r="Q66" s="147">
        <v>2.78</v>
      </c>
      <c r="R66" s="129">
        <v>750</v>
      </c>
      <c r="S66" s="78">
        <v>454.69</v>
      </c>
      <c r="T66">
        <v>2.2200000000000002</v>
      </c>
      <c r="U66">
        <v>2.23</v>
      </c>
      <c r="V66" s="147">
        <v>3.1</v>
      </c>
      <c r="W66" s="25"/>
      <c r="X66" s="129">
        <v>750</v>
      </c>
      <c r="Y66" s="151">
        <f t="shared" si="54"/>
        <v>0.4376666666666667</v>
      </c>
      <c r="Z66" s="100">
        <v>9.6440000000000001</v>
      </c>
      <c r="AA66" s="100">
        <v>4.5170000000000003</v>
      </c>
      <c r="AB66" s="100">
        <f t="shared" si="55"/>
        <v>4.6893333333333329</v>
      </c>
      <c r="AC66" s="100">
        <f t="shared" si="56"/>
        <v>33.88666666666667</v>
      </c>
      <c r="AD66" s="152">
        <f t="shared" si="57"/>
        <v>124.95960788999999</v>
      </c>
      <c r="AE66" s="129">
        <v>750</v>
      </c>
      <c r="AF66" s="100">
        <f t="shared" si="58"/>
        <v>0.16333333333333336</v>
      </c>
      <c r="AG66" s="100">
        <v>9.6440000000000001</v>
      </c>
      <c r="AH66" s="100">
        <v>4.5170000000000003</v>
      </c>
      <c r="AI66" s="100">
        <f t="shared" si="59"/>
        <v>4.9636666666666667</v>
      </c>
      <c r="AJ66" s="100">
        <f t="shared" si="60"/>
        <v>33.612333333333339</v>
      </c>
      <c r="AK66" s="152">
        <f t="shared" si="61"/>
        <v>131.19913414162502</v>
      </c>
      <c r="AL66" s="129">
        <v>750</v>
      </c>
      <c r="AM66" s="100">
        <f t="shared" si="62"/>
        <v>0.34700000000000003</v>
      </c>
      <c r="AN66" s="100">
        <v>9.6440000000000001</v>
      </c>
      <c r="AO66" s="100">
        <v>4.5170000000000003</v>
      </c>
      <c r="AP66" s="100">
        <f t="shared" si="63"/>
        <v>4.7799999999999994</v>
      </c>
      <c r="AQ66" s="100">
        <f t="shared" si="64"/>
        <v>33.796000000000006</v>
      </c>
      <c r="AR66" s="160">
        <f t="shared" si="65"/>
        <v>127.03485501</v>
      </c>
      <c r="AS66" s="129">
        <v>750</v>
      </c>
      <c r="AT66" s="100">
        <f t="shared" si="66"/>
        <v>0.25166666666666671</v>
      </c>
      <c r="AU66" s="100">
        <v>9.6440000000000001</v>
      </c>
      <c r="AV66" s="100">
        <v>4.5170000000000003</v>
      </c>
      <c r="AW66" s="100">
        <f t="shared" si="67"/>
        <v>4.8753333333333329</v>
      </c>
      <c r="AX66" s="100">
        <f t="shared" si="68"/>
        <v>33.70066666666667</v>
      </c>
      <c r="AY66" s="160">
        <f t="shared" si="69"/>
        <v>129.2029723185</v>
      </c>
      <c r="AZ66" s="166"/>
      <c r="BA66" s="129">
        <v>750</v>
      </c>
      <c r="BB66" s="100">
        <v>103.506856070365</v>
      </c>
      <c r="BC66" s="164">
        <f>(BB78-BB79)/BB60</f>
        <v>0.90766934256153842</v>
      </c>
      <c r="BD66" s="167">
        <f>D66-BB76</f>
        <v>34.800000000000011</v>
      </c>
      <c r="BE66" s="164">
        <f>BB78-BB79</f>
        <v>93.949999999999989</v>
      </c>
      <c r="BF66" s="164">
        <f t="shared" si="70"/>
        <v>37.040979244278887</v>
      </c>
      <c r="BG66" s="174">
        <f t="shared" si="71"/>
        <v>33.620961278490206</v>
      </c>
      <c r="BH66" s="129">
        <v>750</v>
      </c>
      <c r="BI66" s="100">
        <v>103.506856070365</v>
      </c>
      <c r="BJ66" s="164">
        <f>(BI78-BI79)/BI60</f>
        <v>1.3174006551537139</v>
      </c>
      <c r="BK66" s="167">
        <f>I66-BI76</f>
        <v>36.770000000000039</v>
      </c>
      <c r="BL66" s="164">
        <f>BI78-BI79</f>
        <v>136.36000000000001</v>
      </c>
      <c r="BM66" s="164">
        <f t="shared" si="72"/>
        <v>26.965385743619859</v>
      </c>
      <c r="BN66" s="174">
        <f t="shared" si="73"/>
        <v>35.524216845117415</v>
      </c>
      <c r="BO66" s="129">
        <v>750</v>
      </c>
      <c r="BP66" s="180">
        <v>103.506856070365</v>
      </c>
      <c r="BQ66" s="164">
        <f>(BP78-BP79)/BP60</f>
        <v>0.94273948320548073</v>
      </c>
      <c r="BR66" s="167">
        <f>N66-BP76</f>
        <v>38.670000000000016</v>
      </c>
      <c r="BS66" s="164">
        <f>BP78-BP79</f>
        <v>97.579999999999984</v>
      </c>
      <c r="BT66" s="164">
        <f t="shared" si="74"/>
        <v>39.629022340643601</v>
      </c>
      <c r="BU66" s="187">
        <f t="shared" si="75"/>
        <v>37.359844041356801</v>
      </c>
      <c r="BV66" s="129">
        <v>750</v>
      </c>
      <c r="BW66" s="100">
        <v>103.506856070365</v>
      </c>
      <c r="BX66" s="164">
        <f>(BW78-BW79)/BW60</f>
        <v>1.1880372437976836</v>
      </c>
      <c r="BY66" s="167">
        <f>S66-BW76</f>
        <v>43.660000000000025</v>
      </c>
      <c r="BZ66" s="164">
        <f>BW78-BW79</f>
        <v>122.96999999999998</v>
      </c>
      <c r="CA66" s="164">
        <f t="shared" si="76"/>
        <v>35.504594616573172</v>
      </c>
      <c r="CB66" s="174">
        <f t="shared" si="77"/>
        <v>42.180780730427664</v>
      </c>
      <c r="CC66" s="81"/>
    </row>
    <row r="67" spans="1:81" ht="15.75">
      <c r="A67" s="25"/>
      <c r="B67" s="125" t="s">
        <v>42</v>
      </c>
      <c r="C67" s="80">
        <v>850</v>
      </c>
      <c r="D67" s="78">
        <v>414.92</v>
      </c>
      <c r="E67" s="100">
        <v>5.07</v>
      </c>
      <c r="F67" s="100">
        <v>4.59</v>
      </c>
      <c r="G67" s="101">
        <v>4.49</v>
      </c>
      <c r="H67" s="129">
        <v>850</v>
      </c>
      <c r="I67" s="78">
        <v>459.64</v>
      </c>
      <c r="J67" s="78">
        <v>2.54</v>
      </c>
      <c r="K67" s="78">
        <v>1.92</v>
      </c>
      <c r="L67" s="127">
        <v>2.0499999999999998</v>
      </c>
      <c r="M67" s="129">
        <v>850</v>
      </c>
      <c r="N67" s="78">
        <v>421.52</v>
      </c>
      <c r="O67">
        <v>4.18</v>
      </c>
      <c r="P67">
        <v>5.41</v>
      </c>
      <c r="Q67" s="147">
        <v>3.44</v>
      </c>
      <c r="R67" s="129">
        <v>850</v>
      </c>
      <c r="S67" s="78">
        <v>454</v>
      </c>
      <c r="T67">
        <v>2.5</v>
      </c>
      <c r="U67">
        <v>2.94</v>
      </c>
      <c r="V67" s="147">
        <v>3.95</v>
      </c>
      <c r="W67" s="25"/>
      <c r="X67" s="129">
        <v>850</v>
      </c>
      <c r="Y67" s="151">
        <f t="shared" si="54"/>
        <v>0.47166666666666668</v>
      </c>
      <c r="Z67" s="100">
        <v>9.6440000000000001</v>
      </c>
      <c r="AA67" s="100">
        <v>4.5170000000000003</v>
      </c>
      <c r="AB67" s="100">
        <f t="shared" si="55"/>
        <v>4.6553333333333331</v>
      </c>
      <c r="AC67" s="100">
        <f t="shared" si="56"/>
        <v>33.920666666666669</v>
      </c>
      <c r="AD67" s="152">
        <f t="shared" si="57"/>
        <v>159.49981548500665</v>
      </c>
      <c r="AE67" s="129">
        <v>850</v>
      </c>
      <c r="AF67" s="100">
        <f t="shared" si="58"/>
        <v>0.217</v>
      </c>
      <c r="AG67" s="100">
        <v>9.6440000000000001</v>
      </c>
      <c r="AH67" s="100">
        <v>4.5170000000000003</v>
      </c>
      <c r="AI67" s="100">
        <f t="shared" si="59"/>
        <v>4.91</v>
      </c>
      <c r="AJ67" s="100">
        <f t="shared" si="60"/>
        <v>33.666000000000004</v>
      </c>
      <c r="AK67" s="152">
        <f t="shared" si="61"/>
        <v>166.96215210330001</v>
      </c>
      <c r="AL67" s="129">
        <v>850</v>
      </c>
      <c r="AM67" s="100">
        <f t="shared" si="62"/>
        <v>0.43433333333333329</v>
      </c>
      <c r="AN67" s="100">
        <v>9.6440000000000001</v>
      </c>
      <c r="AO67" s="100">
        <v>4.5170000000000003</v>
      </c>
      <c r="AP67" s="100">
        <f t="shared" si="63"/>
        <v>4.6926666666666668</v>
      </c>
      <c r="AQ67" s="100">
        <f t="shared" si="64"/>
        <v>33.88333333333334</v>
      </c>
      <c r="AR67" s="160">
        <f t="shared" si="65"/>
        <v>160.60196595316668</v>
      </c>
      <c r="AS67" s="129">
        <v>850</v>
      </c>
      <c r="AT67" s="100">
        <f t="shared" si="66"/>
        <v>0.31300000000000006</v>
      </c>
      <c r="AU67" s="100">
        <v>9.6440000000000001</v>
      </c>
      <c r="AV67" s="100">
        <v>4.5170000000000003</v>
      </c>
      <c r="AW67" s="100">
        <f t="shared" si="67"/>
        <v>4.8140000000000001</v>
      </c>
      <c r="AX67" s="100">
        <f t="shared" si="68"/>
        <v>33.762000000000008</v>
      </c>
      <c r="AY67" s="160">
        <f t="shared" si="69"/>
        <v>164.16450984474002</v>
      </c>
      <c r="AZ67" s="166"/>
      <c r="BA67" s="129">
        <v>850</v>
      </c>
      <c r="BB67" s="100">
        <v>103.506856070365</v>
      </c>
      <c r="BC67" s="164">
        <f>(BB78-BB79)/BB60</f>
        <v>0.90766934256153842</v>
      </c>
      <c r="BD67" s="167">
        <f>D67-BB76</f>
        <v>33.850000000000023</v>
      </c>
      <c r="BE67" s="164">
        <f>BB78-BB79</f>
        <v>93.949999999999989</v>
      </c>
      <c r="BF67" s="164">
        <f t="shared" si="70"/>
        <v>36.029803086748295</v>
      </c>
      <c r="BG67" s="174">
        <f t="shared" si="71"/>
        <v>32.703147680370513</v>
      </c>
      <c r="BH67" s="129">
        <v>850</v>
      </c>
      <c r="BI67" s="100">
        <v>103.506856070365</v>
      </c>
      <c r="BJ67" s="164">
        <f>(BI78-BI79)/BI60</f>
        <v>1.3174006551537139</v>
      </c>
      <c r="BK67" s="167">
        <f>I67-BI76</f>
        <v>36.230000000000018</v>
      </c>
      <c r="BL67" s="164">
        <f>BI78-BI79</f>
        <v>136.36000000000001</v>
      </c>
      <c r="BM67" s="164">
        <f t="shared" si="72"/>
        <v>26.569375183338234</v>
      </c>
      <c r="BN67" s="174">
        <f t="shared" si="73"/>
        <v>35.002512273554615</v>
      </c>
      <c r="BO67" s="129">
        <v>850</v>
      </c>
      <c r="BP67" s="180">
        <v>103.506856070365</v>
      </c>
      <c r="BQ67" s="164">
        <f>(BP78-BP79)/BP60</f>
        <v>0.94273948320548073</v>
      </c>
      <c r="BR67" s="167">
        <f>N67-BP76</f>
        <v>37.879999999999995</v>
      </c>
      <c r="BS67" s="164">
        <f>BP78-BP79</f>
        <v>97.579999999999984</v>
      </c>
      <c r="BT67" s="164">
        <f t="shared" si="74"/>
        <v>38.819430211108838</v>
      </c>
      <c r="BU67" s="187">
        <f t="shared" si="75"/>
        <v>36.596609575551973</v>
      </c>
      <c r="BV67" s="129">
        <v>850</v>
      </c>
      <c r="BW67" s="100">
        <v>103.506856070365</v>
      </c>
      <c r="BX67" s="164">
        <f>(BW78-BW79)/BW60</f>
        <v>1.1880372437976836</v>
      </c>
      <c r="BY67" s="167">
        <f>S67-BW76</f>
        <v>42.970000000000027</v>
      </c>
      <c r="BZ67" s="164">
        <f>BW78-BW79</f>
        <v>122.96999999999998</v>
      </c>
      <c r="CA67" s="164">
        <f t="shared" si="76"/>
        <v>34.943482150117944</v>
      </c>
      <c r="CB67" s="174">
        <f t="shared" si="77"/>
        <v>41.514158222319679</v>
      </c>
      <c r="CC67" s="81"/>
    </row>
    <row r="68" spans="1:81" ht="15.75">
      <c r="A68" s="25"/>
      <c r="B68" s="125" t="s">
        <v>42</v>
      </c>
      <c r="C68" s="80">
        <v>950</v>
      </c>
      <c r="D68" s="78">
        <v>413.85</v>
      </c>
      <c r="E68" s="100">
        <v>5.81</v>
      </c>
      <c r="F68" s="100">
        <v>5.34</v>
      </c>
      <c r="G68" s="101">
        <v>5.29</v>
      </c>
      <c r="H68" s="129">
        <v>950</v>
      </c>
      <c r="I68" s="78">
        <v>459.04</v>
      </c>
      <c r="J68" s="78">
        <v>2.9</v>
      </c>
      <c r="K68" s="78">
        <v>2.13</v>
      </c>
      <c r="L68" s="127">
        <v>2.15</v>
      </c>
      <c r="M68" s="129">
        <v>950</v>
      </c>
      <c r="N68" s="78">
        <v>420.73</v>
      </c>
      <c r="O68">
        <v>5.24</v>
      </c>
      <c r="P68">
        <v>5.76</v>
      </c>
      <c r="Q68" s="147">
        <v>3.88</v>
      </c>
      <c r="R68" s="129">
        <v>950</v>
      </c>
      <c r="S68" s="78">
        <v>453.24</v>
      </c>
      <c r="T68">
        <v>2.73</v>
      </c>
      <c r="U68">
        <v>3.63</v>
      </c>
      <c r="V68" s="147">
        <v>4.17</v>
      </c>
      <c r="W68" s="25"/>
      <c r="X68" s="129">
        <v>950</v>
      </c>
      <c r="Y68" s="151">
        <f t="shared" si="54"/>
        <v>0.54799999999999993</v>
      </c>
      <c r="Z68" s="100">
        <v>9.6440000000000001</v>
      </c>
      <c r="AA68" s="100">
        <v>4.5170000000000003</v>
      </c>
      <c r="AB68" s="100">
        <f t="shared" si="55"/>
        <v>4.5789999999999997</v>
      </c>
      <c r="AC68" s="100">
        <f t="shared" si="56"/>
        <v>33.997000000000007</v>
      </c>
      <c r="AD68" s="152">
        <f t="shared" si="57"/>
        <v>196.410915865785</v>
      </c>
      <c r="AE68" s="129">
        <v>950</v>
      </c>
      <c r="AF68" s="100">
        <f t="shared" si="58"/>
        <v>0.23933333333333331</v>
      </c>
      <c r="AG68" s="100">
        <v>9.6440000000000001</v>
      </c>
      <c r="AH68" s="100">
        <v>4.5170000000000003</v>
      </c>
      <c r="AI68" s="100">
        <f t="shared" si="59"/>
        <v>4.8876666666666662</v>
      </c>
      <c r="AJ68" s="100">
        <f t="shared" si="60"/>
        <v>33.68833333333334</v>
      </c>
      <c r="AK68" s="152">
        <f t="shared" si="61"/>
        <v>207.74734749789164</v>
      </c>
      <c r="AL68" s="129">
        <v>950</v>
      </c>
      <c r="AM68" s="100">
        <f t="shared" si="62"/>
        <v>0.496</v>
      </c>
      <c r="AN68" s="100">
        <v>9.6440000000000001</v>
      </c>
      <c r="AO68" s="100">
        <v>4.5170000000000003</v>
      </c>
      <c r="AP68" s="100">
        <f t="shared" si="63"/>
        <v>4.6310000000000002</v>
      </c>
      <c r="AQ68" s="100">
        <f t="shared" si="64"/>
        <v>33.945000000000007</v>
      </c>
      <c r="AR68" s="160">
        <f t="shared" si="65"/>
        <v>198.33756450502503</v>
      </c>
      <c r="AS68" s="129">
        <v>950</v>
      </c>
      <c r="AT68" s="100">
        <f t="shared" si="66"/>
        <v>0.35099999999999998</v>
      </c>
      <c r="AU68" s="100">
        <v>9.6440000000000001</v>
      </c>
      <c r="AV68" s="100">
        <v>4.5170000000000003</v>
      </c>
      <c r="AW68" s="100">
        <f t="shared" si="67"/>
        <v>4.7759999999999998</v>
      </c>
      <c r="AX68" s="100">
        <f t="shared" si="68"/>
        <v>33.800000000000004</v>
      </c>
      <c r="AY68" s="160">
        <f t="shared" si="69"/>
        <v>203.67390981599999</v>
      </c>
      <c r="AZ68" s="166"/>
      <c r="BA68" s="129">
        <v>950</v>
      </c>
      <c r="BB68" s="100">
        <v>103.506856070365</v>
      </c>
      <c r="BC68" s="164">
        <f>(BB78-BB79)/BB60</f>
        <v>0.90766934256153842</v>
      </c>
      <c r="BD68" s="167">
        <f>D68-BB76</f>
        <v>32.78000000000003</v>
      </c>
      <c r="BE68" s="164">
        <f>BB78-BB79</f>
        <v>93.949999999999989</v>
      </c>
      <c r="BF68" s="164">
        <f t="shared" si="70"/>
        <v>34.890899414582258</v>
      </c>
      <c r="BG68" s="174">
        <f t="shared" si="71"/>
        <v>31.669399733014643</v>
      </c>
      <c r="BH68" s="129">
        <v>950</v>
      </c>
      <c r="BI68" s="100">
        <v>103.506856070365</v>
      </c>
      <c r="BJ68" s="164">
        <f>(BI78-BI79)/BI60</f>
        <v>1.3174006551537139</v>
      </c>
      <c r="BK68" s="167">
        <f>I68-BI76</f>
        <v>35.630000000000052</v>
      </c>
      <c r="BL68" s="164">
        <f>BI78-BI79</f>
        <v>136.36000000000001</v>
      </c>
      <c r="BM68" s="164">
        <f t="shared" si="72"/>
        <v>26.129363449692029</v>
      </c>
      <c r="BN68" s="174">
        <f t="shared" si="73"/>
        <v>34.422840527373786</v>
      </c>
      <c r="BO68" s="129">
        <v>950</v>
      </c>
      <c r="BP68" s="180">
        <v>103.506856070365</v>
      </c>
      <c r="BQ68" s="164">
        <f>(BP78-BP79)/BP60</f>
        <v>0.94273948320548073</v>
      </c>
      <c r="BR68" s="167">
        <f>N68-BP76</f>
        <v>37.090000000000032</v>
      </c>
      <c r="BS68" s="164">
        <f>BP78-BP79</f>
        <v>97.579999999999984</v>
      </c>
      <c r="BT68" s="164">
        <f t="shared" si="74"/>
        <v>38.009838081574131</v>
      </c>
      <c r="BU68" s="187">
        <f t="shared" si="75"/>
        <v>35.833375109747195</v>
      </c>
      <c r="BV68" s="129">
        <v>950</v>
      </c>
      <c r="BW68" s="100">
        <v>103.506856070365</v>
      </c>
      <c r="BX68" s="164">
        <f>(BW78-BW79)/BW60</f>
        <v>1.1880372437976836</v>
      </c>
      <c r="BY68" s="167">
        <f>S68-BW76</f>
        <v>42.210000000000036</v>
      </c>
      <c r="BZ68" s="164">
        <f>BW78-BW79</f>
        <v>122.96999999999998</v>
      </c>
      <c r="CA68" s="164">
        <f t="shared" si="76"/>
        <v>34.325445230544069</v>
      </c>
      <c r="CB68" s="174">
        <f t="shared" si="77"/>
        <v>40.779907343823922</v>
      </c>
      <c r="CC68" s="81"/>
    </row>
    <row r="69" spans="1:81" ht="15.75">
      <c r="A69" s="25"/>
      <c r="B69" s="125" t="s">
        <v>42</v>
      </c>
      <c r="C69" s="80">
        <v>1000</v>
      </c>
      <c r="D69" s="78">
        <v>413.14</v>
      </c>
      <c r="E69" s="100">
        <v>6.02</v>
      </c>
      <c r="F69" s="100">
        <v>5.76</v>
      </c>
      <c r="G69" s="101">
        <v>5.55</v>
      </c>
      <c r="H69" s="129">
        <v>1000</v>
      </c>
      <c r="I69" s="78">
        <v>458.51</v>
      </c>
      <c r="J69" s="78">
        <v>3.04</v>
      </c>
      <c r="K69" s="78">
        <v>2.62</v>
      </c>
      <c r="L69" s="127">
        <v>2.4300000000000002</v>
      </c>
      <c r="M69" s="129">
        <v>1000</v>
      </c>
      <c r="N69" s="78">
        <v>420.14</v>
      </c>
      <c r="O69">
        <v>5.36</v>
      </c>
      <c r="P69">
        <v>6.05</v>
      </c>
      <c r="Q69" s="147">
        <v>4.17</v>
      </c>
      <c r="R69" s="129">
        <v>1000</v>
      </c>
      <c r="S69" s="78">
        <v>452.73</v>
      </c>
      <c r="T69">
        <v>3.35</v>
      </c>
      <c r="U69">
        <v>3.39</v>
      </c>
      <c r="V69" s="147">
        <v>4.5999999999999996</v>
      </c>
      <c r="W69" s="25"/>
      <c r="X69" s="129">
        <v>1000</v>
      </c>
      <c r="Y69" s="151">
        <f t="shared" si="54"/>
        <v>0.57766666666666666</v>
      </c>
      <c r="Z69" s="100">
        <v>9.6440000000000001</v>
      </c>
      <c r="AA69" s="100">
        <v>4.5170000000000003</v>
      </c>
      <c r="AB69" s="100">
        <f t="shared" si="55"/>
        <v>4.5493333333333332</v>
      </c>
      <c r="AC69" s="100">
        <f t="shared" si="56"/>
        <v>34.026666666666671</v>
      </c>
      <c r="AD69" s="152">
        <f t="shared" si="57"/>
        <v>216.40851114666665</v>
      </c>
      <c r="AE69" s="129">
        <v>1000</v>
      </c>
      <c r="AF69" s="100">
        <f t="shared" si="58"/>
        <v>0.26966666666666667</v>
      </c>
      <c r="AG69" s="100">
        <v>9.6440000000000001</v>
      </c>
      <c r="AH69" s="100">
        <v>4.5170000000000003</v>
      </c>
      <c r="AI69" s="100">
        <f t="shared" si="59"/>
        <v>4.8573333333333331</v>
      </c>
      <c r="AJ69" s="100">
        <f t="shared" si="60"/>
        <v>33.718666666666671</v>
      </c>
      <c r="AK69" s="152">
        <f t="shared" si="61"/>
        <v>228.96835937066663</v>
      </c>
      <c r="AL69" s="129">
        <v>1000</v>
      </c>
      <c r="AM69" s="100">
        <f t="shared" si="62"/>
        <v>0.51933333333333331</v>
      </c>
      <c r="AN69" s="100">
        <v>9.6440000000000001</v>
      </c>
      <c r="AO69" s="100">
        <v>4.5170000000000003</v>
      </c>
      <c r="AP69" s="100">
        <f t="shared" si="63"/>
        <v>4.6076666666666668</v>
      </c>
      <c r="AQ69" s="100">
        <f t="shared" si="64"/>
        <v>33.968333333333341</v>
      </c>
      <c r="AR69" s="160">
        <f t="shared" si="65"/>
        <v>218.80763059666666</v>
      </c>
      <c r="AS69" s="129">
        <v>1000</v>
      </c>
      <c r="AT69" s="100">
        <f t="shared" si="66"/>
        <v>0.378</v>
      </c>
      <c r="AU69" s="100">
        <v>9.6440000000000001</v>
      </c>
      <c r="AV69" s="100">
        <v>4.5170000000000003</v>
      </c>
      <c r="AW69" s="100">
        <f t="shared" si="67"/>
        <v>4.7489999999999997</v>
      </c>
      <c r="AX69" s="100">
        <f t="shared" si="68"/>
        <v>33.827000000000005</v>
      </c>
      <c r="AY69" s="160">
        <f t="shared" si="69"/>
        <v>224.58090335399996</v>
      </c>
      <c r="AZ69" s="166"/>
      <c r="BA69" s="129">
        <v>1000</v>
      </c>
      <c r="BB69" s="100">
        <v>103.506856070365</v>
      </c>
      <c r="BC69" s="164">
        <f>(BB78-BB79)/BB60</f>
        <v>0.90766934256153842</v>
      </c>
      <c r="BD69" s="167">
        <f>D69-BB76</f>
        <v>32.069999999999993</v>
      </c>
      <c r="BE69" s="164">
        <f>BB78-BB79</f>
        <v>93.949999999999989</v>
      </c>
      <c r="BF69" s="164">
        <f t="shared" si="70"/>
        <v>34.135178286322507</v>
      </c>
      <c r="BG69" s="174">
        <f t="shared" si="71"/>
        <v>30.983454833367251</v>
      </c>
      <c r="BH69" s="129">
        <v>1000</v>
      </c>
      <c r="BI69" s="100">
        <v>103.506856070365</v>
      </c>
      <c r="BJ69" s="164">
        <f>(BI78-BI79)/BI60</f>
        <v>1.3174006551537139</v>
      </c>
      <c r="BK69" s="167">
        <f>I69-BI76</f>
        <v>35.100000000000023</v>
      </c>
      <c r="BL69" s="164">
        <f>BI78-BI79</f>
        <v>136.36000000000001</v>
      </c>
      <c r="BM69" s="164">
        <f t="shared" si="72"/>
        <v>25.740686418304502</v>
      </c>
      <c r="BN69" s="174">
        <f t="shared" si="73"/>
        <v>33.910797151580653</v>
      </c>
      <c r="BO69" s="129">
        <v>1000</v>
      </c>
      <c r="BP69" s="180">
        <v>103.506856070365</v>
      </c>
      <c r="BQ69" s="164">
        <f>(BP78-BP79)/BP60</f>
        <v>0.94273948320548073</v>
      </c>
      <c r="BR69" s="167">
        <f>N69-BP76</f>
        <v>36.5</v>
      </c>
      <c r="BS69" s="164">
        <f>BP78-BP79</f>
        <v>97.579999999999984</v>
      </c>
      <c r="BT69" s="164">
        <f t="shared" si="74"/>
        <v>37.405205984832961</v>
      </c>
      <c r="BU69" s="187">
        <f t="shared" si="75"/>
        <v>35.263364559335983</v>
      </c>
      <c r="BV69" s="129">
        <v>1000</v>
      </c>
      <c r="BW69" s="100">
        <v>103.506856070365</v>
      </c>
      <c r="BX69" s="164">
        <f>(BW78-BW79)/BW60</f>
        <v>1.1880372437976836</v>
      </c>
      <c r="BY69" s="167">
        <f>S69-BW76</f>
        <v>41.700000000000045</v>
      </c>
      <c r="BZ69" s="164">
        <f>BW78-BW79</f>
        <v>122.96999999999998</v>
      </c>
      <c r="CA69" s="164">
        <f t="shared" si="76"/>
        <v>33.910709929251077</v>
      </c>
      <c r="CB69" s="174">
        <f t="shared" si="77"/>
        <v>40.287186359570192</v>
      </c>
      <c r="CC69" s="81"/>
    </row>
    <row r="70" spans="1:81" ht="15.75">
      <c r="A70" s="25"/>
      <c r="B70" s="125" t="s">
        <v>42</v>
      </c>
      <c r="C70" s="80">
        <v>1350</v>
      </c>
      <c r="D70" s="78">
        <v>411.29</v>
      </c>
      <c r="E70" s="100">
        <v>7.54</v>
      </c>
      <c r="F70" s="100">
        <v>7.37</v>
      </c>
      <c r="G70" s="101">
        <v>7.44</v>
      </c>
      <c r="H70" s="129">
        <v>1350</v>
      </c>
      <c r="I70" s="78">
        <v>457.24</v>
      </c>
      <c r="J70" s="78">
        <v>4.1100000000000003</v>
      </c>
      <c r="K70" s="78">
        <v>3.21</v>
      </c>
      <c r="L70" s="127">
        <v>3.24</v>
      </c>
      <c r="M70" s="129">
        <v>1350</v>
      </c>
      <c r="N70" s="78">
        <v>418.73</v>
      </c>
      <c r="O70">
        <v>5.64</v>
      </c>
      <c r="P70">
        <v>6.19</v>
      </c>
      <c r="Q70" s="147">
        <v>5.25</v>
      </c>
      <c r="R70" s="129">
        <v>1350</v>
      </c>
      <c r="S70" s="78">
        <v>451.44</v>
      </c>
      <c r="T70">
        <v>4.12</v>
      </c>
      <c r="U70">
        <v>4.3600000000000003</v>
      </c>
      <c r="V70" s="147">
        <v>5.68</v>
      </c>
      <c r="W70" s="25"/>
      <c r="X70" s="129">
        <v>1350</v>
      </c>
      <c r="Y70" s="151">
        <f t="shared" si="54"/>
        <v>0.745</v>
      </c>
      <c r="Z70" s="100">
        <v>9.6440000000000001</v>
      </c>
      <c r="AA70" s="100">
        <v>4.5170000000000003</v>
      </c>
      <c r="AB70" s="100">
        <f t="shared" si="55"/>
        <v>4.3819999999999997</v>
      </c>
      <c r="AC70" s="100">
        <f t="shared" si="56"/>
        <v>34.194000000000003</v>
      </c>
      <c r="AD70" s="152">
        <f t="shared" si="57"/>
        <v>381.76577265833998</v>
      </c>
      <c r="AE70" s="129">
        <v>1350</v>
      </c>
      <c r="AF70" s="100">
        <f t="shared" si="58"/>
        <v>0.35199999999999998</v>
      </c>
      <c r="AG70" s="100">
        <v>9.6440000000000001</v>
      </c>
      <c r="AH70" s="100">
        <v>4.5170000000000003</v>
      </c>
      <c r="AI70" s="100">
        <f t="shared" si="59"/>
        <v>4.7749999999999995</v>
      </c>
      <c r="AJ70" s="100">
        <f t="shared" si="60"/>
        <v>33.801000000000002</v>
      </c>
      <c r="AK70" s="152">
        <f t="shared" si="61"/>
        <v>411.22322373262494</v>
      </c>
      <c r="AL70" s="129">
        <v>1350</v>
      </c>
      <c r="AM70" s="100">
        <f t="shared" si="62"/>
        <v>0.56933333333333325</v>
      </c>
      <c r="AN70" s="100">
        <v>9.6440000000000001</v>
      </c>
      <c r="AO70" s="100">
        <v>4.5170000000000003</v>
      </c>
      <c r="AP70" s="100">
        <f t="shared" si="63"/>
        <v>4.5576666666666661</v>
      </c>
      <c r="AQ70" s="100">
        <f t="shared" si="64"/>
        <v>34.018333333333338</v>
      </c>
      <c r="AR70" s="160">
        <f t="shared" si="65"/>
        <v>395.03020105642497</v>
      </c>
      <c r="AS70" s="129">
        <v>1350</v>
      </c>
      <c r="AT70" s="100">
        <f t="shared" si="66"/>
        <v>0.47199999999999998</v>
      </c>
      <c r="AU70" s="100">
        <v>9.6440000000000001</v>
      </c>
      <c r="AV70" s="100">
        <v>4.5170000000000003</v>
      </c>
      <c r="AW70" s="100">
        <f t="shared" si="67"/>
        <v>4.6549999999999994</v>
      </c>
      <c r="AX70" s="100">
        <f t="shared" si="68"/>
        <v>33.921000000000006</v>
      </c>
      <c r="AY70" s="160">
        <f t="shared" si="69"/>
        <v>402.31204991302496</v>
      </c>
      <c r="AZ70" s="166"/>
      <c r="BA70" s="129">
        <v>1350</v>
      </c>
      <c r="BB70" s="100">
        <v>103.506856070365</v>
      </c>
      <c r="BC70" s="164">
        <f>(BB78-BB79)/BB60</f>
        <v>0.90766934256153842</v>
      </c>
      <c r="BD70" s="167">
        <f>D70-BB76</f>
        <v>30.220000000000027</v>
      </c>
      <c r="BE70" s="164">
        <f>BB78-BB79</f>
        <v>93.949999999999989</v>
      </c>
      <c r="BF70" s="164">
        <f t="shared" si="70"/>
        <v>32.166045769026105</v>
      </c>
      <c r="BG70" s="174">
        <f t="shared" si="71"/>
        <v>29.196133615976279</v>
      </c>
      <c r="BH70" s="129">
        <v>1350</v>
      </c>
      <c r="BI70" s="100">
        <v>103.506856070365</v>
      </c>
      <c r="BJ70" s="164">
        <f>(BI78-BI79)/BI60</f>
        <v>1.3174006551537139</v>
      </c>
      <c r="BK70" s="167">
        <f>I70-BI76</f>
        <v>33.830000000000041</v>
      </c>
      <c r="BL70" s="164">
        <f>BI78-BI79</f>
        <v>136.36000000000001</v>
      </c>
      <c r="BM70" s="164">
        <f t="shared" si="72"/>
        <v>24.809328248753328</v>
      </c>
      <c r="BN70" s="174">
        <f t="shared" si="73"/>
        <v>32.683825288831173</v>
      </c>
      <c r="BO70" s="129">
        <v>1350</v>
      </c>
      <c r="BP70" s="180">
        <v>103.506856070365</v>
      </c>
      <c r="BQ70" s="164">
        <f>(BP78-BP79)/BP60</f>
        <v>0.94273948320548073</v>
      </c>
      <c r="BR70" s="167">
        <f>N70-BP76</f>
        <v>35.090000000000032</v>
      </c>
      <c r="BS70" s="164">
        <f>BP78-BP79</f>
        <v>97.579999999999984</v>
      </c>
      <c r="BT70" s="164">
        <f t="shared" si="74"/>
        <v>35.960237753638083</v>
      </c>
      <c r="BU70" s="187">
        <f t="shared" si="75"/>
        <v>33.901135955810986</v>
      </c>
      <c r="BV70" s="129">
        <v>1350</v>
      </c>
      <c r="BW70" s="100">
        <v>103.506856070365</v>
      </c>
      <c r="BX70" s="164">
        <f>(BW78-BW79)/BW60</f>
        <v>1.1880372437976836</v>
      </c>
      <c r="BY70" s="167">
        <f>S70-BW76</f>
        <v>40.410000000000025</v>
      </c>
      <c r="BZ70" s="164">
        <f>BW78-BW79</f>
        <v>122.96999999999998</v>
      </c>
      <c r="CA70" s="164">
        <f t="shared" si="76"/>
        <v>32.86167357892171</v>
      </c>
      <c r="CB70" s="174">
        <f t="shared" si="77"/>
        <v>39.040892105281308</v>
      </c>
      <c r="CC70" s="81"/>
    </row>
    <row r="71" spans="1:81" ht="15.75">
      <c r="A71" s="25"/>
      <c r="B71" s="125" t="s">
        <v>42</v>
      </c>
      <c r="C71" s="80">
        <v>2500</v>
      </c>
      <c r="D71" s="78">
        <v>406.86</v>
      </c>
      <c r="E71" s="100">
        <v>12.42</v>
      </c>
      <c r="F71" s="100">
        <v>12.6</v>
      </c>
      <c r="G71" s="101">
        <v>12.63</v>
      </c>
      <c r="H71" s="129">
        <v>2500</v>
      </c>
      <c r="I71" s="78">
        <v>453.85</v>
      </c>
      <c r="J71" s="78">
        <v>6.46</v>
      </c>
      <c r="K71" s="78">
        <v>5.45</v>
      </c>
      <c r="L71" s="127">
        <v>5.32</v>
      </c>
      <c r="M71" s="129">
        <v>2500</v>
      </c>
      <c r="N71" s="78">
        <v>414.62</v>
      </c>
      <c r="O71">
        <v>9.85</v>
      </c>
      <c r="P71">
        <v>9.7200000000000006</v>
      </c>
      <c r="Q71" s="147">
        <v>8.2100000000000009</v>
      </c>
      <c r="R71" s="129">
        <v>2500</v>
      </c>
      <c r="S71" s="78">
        <v>448.78</v>
      </c>
      <c r="T71">
        <v>5.76</v>
      </c>
      <c r="U71">
        <v>6.9</v>
      </c>
      <c r="V71" s="147">
        <v>7.88</v>
      </c>
      <c r="W71" s="25"/>
      <c r="X71" s="129">
        <v>2500</v>
      </c>
      <c r="Y71" s="151">
        <f t="shared" si="54"/>
        <v>1.2549999999999999</v>
      </c>
      <c r="Z71" s="100">
        <v>9.6440000000000001</v>
      </c>
      <c r="AA71" s="100">
        <v>4.5170000000000003</v>
      </c>
      <c r="AB71" s="100">
        <f t="shared" si="55"/>
        <v>3.8719999999999999</v>
      </c>
      <c r="AC71" s="100">
        <f t="shared" si="56"/>
        <v>34.704000000000008</v>
      </c>
      <c r="AD71" s="152">
        <f t="shared" si="57"/>
        <v>1174.0918464000001</v>
      </c>
      <c r="AE71" s="129">
        <v>2500</v>
      </c>
      <c r="AF71" s="100">
        <f t="shared" si="58"/>
        <v>0.57433333333333336</v>
      </c>
      <c r="AG71" s="100">
        <v>9.6440000000000001</v>
      </c>
      <c r="AH71" s="100">
        <v>4.5170000000000003</v>
      </c>
      <c r="AI71" s="100">
        <f t="shared" si="59"/>
        <v>4.5526666666666662</v>
      </c>
      <c r="AJ71" s="100">
        <f t="shared" si="60"/>
        <v>34.023333333333341</v>
      </c>
      <c r="AK71" s="152">
        <f t="shared" si="61"/>
        <v>1353.4116249166668</v>
      </c>
      <c r="AL71" s="129">
        <v>2500</v>
      </c>
      <c r="AM71" s="100">
        <f t="shared" si="62"/>
        <v>0.92599999999999993</v>
      </c>
      <c r="AN71" s="100">
        <v>9.6440000000000001</v>
      </c>
      <c r="AO71" s="100">
        <v>4.5170000000000003</v>
      </c>
      <c r="AP71" s="100">
        <f t="shared" si="63"/>
        <v>4.2009999999999996</v>
      </c>
      <c r="AQ71" s="100">
        <f t="shared" si="64"/>
        <v>34.375000000000007</v>
      </c>
      <c r="AR71" s="160">
        <f t="shared" si="65"/>
        <v>1261.7769140625001</v>
      </c>
      <c r="AS71" s="129">
        <v>2500</v>
      </c>
      <c r="AT71" s="100">
        <f t="shared" si="66"/>
        <v>0.68466666666666665</v>
      </c>
      <c r="AU71" s="100">
        <v>9.6440000000000001</v>
      </c>
      <c r="AV71" s="100">
        <v>4.5170000000000003</v>
      </c>
      <c r="AW71" s="100">
        <f t="shared" si="67"/>
        <v>4.442333333333333</v>
      </c>
      <c r="AX71" s="100">
        <f t="shared" si="68"/>
        <v>34.13366666666667</v>
      </c>
      <c r="AY71" s="160">
        <f t="shared" si="69"/>
        <v>1324.8944316291665</v>
      </c>
      <c r="AZ71" s="166"/>
      <c r="BA71" s="129">
        <v>2500</v>
      </c>
      <c r="BB71" s="100">
        <v>103.506856070365</v>
      </c>
      <c r="BC71" s="164">
        <f>(BB78-BB79)/BB60</f>
        <v>0.90766934256153842</v>
      </c>
      <c r="BD71" s="167">
        <f>D71-BB76</f>
        <v>25.79000000000002</v>
      </c>
      <c r="BE71" s="164">
        <f>BB78-BB79</f>
        <v>93.949999999999989</v>
      </c>
      <c r="BF71" s="164">
        <f t="shared" si="70"/>
        <v>27.450771687067615</v>
      </c>
      <c r="BG71" s="174">
        <f t="shared" si="71"/>
        <v>24.916223890007554</v>
      </c>
      <c r="BH71" s="129">
        <v>2500</v>
      </c>
      <c r="BI71" s="100">
        <v>103.506856070365</v>
      </c>
      <c r="BJ71" s="164">
        <f>(BI78-BI79)/BI60</f>
        <v>1.3174006551537139</v>
      </c>
      <c r="BK71" s="167">
        <f>I71-BI76</f>
        <v>30.440000000000055</v>
      </c>
      <c r="BL71" s="164">
        <f>BI78-BI79</f>
        <v>136.36000000000001</v>
      </c>
      <c r="BM71" s="164">
        <f t="shared" si="72"/>
        <v>22.323261953652136</v>
      </c>
      <c r="BN71" s="174">
        <f t="shared" si="73"/>
        <v>29.408679922909297</v>
      </c>
      <c r="BO71" s="129">
        <v>2500</v>
      </c>
      <c r="BP71" s="180">
        <v>103.506856070365</v>
      </c>
      <c r="BQ71" s="164">
        <f>(BP78-BP79)/BP60</f>
        <v>0.94273948320548073</v>
      </c>
      <c r="BR71" s="167">
        <f>N71-BP76</f>
        <v>30.980000000000018</v>
      </c>
      <c r="BS71" s="164">
        <f>BP78-BP79</f>
        <v>97.579999999999984</v>
      </c>
      <c r="BT71" s="164">
        <f t="shared" si="74"/>
        <v>31.748309079729474</v>
      </c>
      <c r="BU71" s="187">
        <f t="shared" si="75"/>
        <v>29.930384494472037</v>
      </c>
      <c r="BV71" s="129">
        <v>2500</v>
      </c>
      <c r="BW71" s="100">
        <v>103.506856070365</v>
      </c>
      <c r="BX71" s="164">
        <f>(BW78-BW79)/BW60</f>
        <v>1.1880372437976836</v>
      </c>
      <c r="BY71" s="167">
        <f>S71-BW76</f>
        <v>37.75</v>
      </c>
      <c r="BZ71" s="164">
        <f>BW78-BW79</f>
        <v>122.96999999999998</v>
      </c>
      <c r="CA71" s="164">
        <f t="shared" si="76"/>
        <v>30.698544360413109</v>
      </c>
      <c r="CB71" s="174">
        <f t="shared" si="77"/>
        <v>36.471014030546115</v>
      </c>
      <c r="CC71" s="81"/>
    </row>
    <row r="72" spans="1:81" ht="15.75">
      <c r="A72" s="25"/>
      <c r="B72" s="125" t="s">
        <v>42</v>
      </c>
      <c r="C72" s="80">
        <v>5000</v>
      </c>
      <c r="D72" s="78">
        <v>401.73</v>
      </c>
      <c r="E72" s="100">
        <v>17.899999999999999</v>
      </c>
      <c r="F72" s="100">
        <v>18.28</v>
      </c>
      <c r="G72" s="101">
        <v>18.64</v>
      </c>
      <c r="H72" s="129">
        <v>5000</v>
      </c>
      <c r="I72" s="78">
        <v>449.26</v>
      </c>
      <c r="J72" s="78">
        <v>9.15</v>
      </c>
      <c r="K72" s="78">
        <v>8.52</v>
      </c>
      <c r="L72" s="127">
        <v>8.27</v>
      </c>
      <c r="M72" s="129">
        <v>5000</v>
      </c>
      <c r="N72" s="78">
        <v>409.46</v>
      </c>
      <c r="O72">
        <v>14.03</v>
      </c>
      <c r="P72">
        <v>13.61</v>
      </c>
      <c r="Q72" s="147">
        <v>12.19</v>
      </c>
      <c r="R72" s="129">
        <v>5000</v>
      </c>
      <c r="S72" s="78">
        <v>445.56</v>
      </c>
      <c r="T72">
        <v>8.57</v>
      </c>
      <c r="U72">
        <v>9.35</v>
      </c>
      <c r="V72" s="147">
        <v>9.4</v>
      </c>
      <c r="W72" s="25"/>
      <c r="X72" s="129">
        <v>5000</v>
      </c>
      <c r="Y72" s="151">
        <f t="shared" si="54"/>
        <v>1.8273333333333333</v>
      </c>
      <c r="Z72" s="100">
        <v>9.6440000000000001</v>
      </c>
      <c r="AA72" s="100">
        <v>4.5170000000000003</v>
      </c>
      <c r="AB72" s="100">
        <f t="shared" si="55"/>
        <v>3.299666666666667</v>
      </c>
      <c r="AC72" s="100">
        <f t="shared" si="56"/>
        <v>35.276333333333341</v>
      </c>
      <c r="AD72" s="152">
        <f t="shared" si="57"/>
        <v>4068.184935716667</v>
      </c>
      <c r="AE72" s="129">
        <v>5000</v>
      </c>
      <c r="AF72" s="100">
        <f t="shared" si="58"/>
        <v>0.86466666666666669</v>
      </c>
      <c r="AG72" s="100">
        <v>9.6440000000000001</v>
      </c>
      <c r="AH72" s="100">
        <v>4.5170000000000003</v>
      </c>
      <c r="AI72" s="100">
        <f t="shared" si="59"/>
        <v>4.2623333333333333</v>
      </c>
      <c r="AJ72" s="100">
        <f t="shared" si="60"/>
        <v>34.31366666666667</v>
      </c>
      <c r="AK72" s="152">
        <f t="shared" si="61"/>
        <v>5111.6571685166673</v>
      </c>
      <c r="AL72" s="129">
        <v>5000</v>
      </c>
      <c r="AM72" s="100">
        <f t="shared" si="62"/>
        <v>1.3276666666666666</v>
      </c>
      <c r="AN72" s="100">
        <v>9.6440000000000001</v>
      </c>
      <c r="AO72" s="100">
        <v>4.5170000000000003</v>
      </c>
      <c r="AP72" s="100">
        <f t="shared" si="63"/>
        <v>3.7993333333333332</v>
      </c>
      <c r="AQ72" s="100">
        <f t="shared" si="64"/>
        <v>34.776666666666671</v>
      </c>
      <c r="AR72" s="160">
        <f t="shared" si="65"/>
        <v>4617.8788036666665</v>
      </c>
      <c r="AS72" s="129">
        <v>5000</v>
      </c>
      <c r="AT72" s="100">
        <f t="shared" si="66"/>
        <v>0.91066666666666674</v>
      </c>
      <c r="AU72" s="100">
        <v>9.6440000000000001</v>
      </c>
      <c r="AV72" s="100">
        <v>4.5170000000000003</v>
      </c>
      <c r="AW72" s="100">
        <f t="shared" si="67"/>
        <v>4.216333333333333</v>
      </c>
      <c r="AX72" s="100">
        <f t="shared" si="68"/>
        <v>34.359666666666669</v>
      </c>
      <c r="AY72" s="160">
        <f t="shared" si="69"/>
        <v>5063.2696857166657</v>
      </c>
      <c r="AZ72" s="166"/>
      <c r="BA72" s="129">
        <v>5000</v>
      </c>
      <c r="BB72" s="100">
        <v>103.506856070365</v>
      </c>
      <c r="BC72" s="164">
        <f>(BB78-BB79)/BB60</f>
        <v>0.90766934256153842</v>
      </c>
      <c r="BD72" s="167">
        <f>D72-BB76</f>
        <v>20.660000000000025</v>
      </c>
      <c r="BE72" s="164">
        <f>BB78-BB79</f>
        <v>93.949999999999989</v>
      </c>
      <c r="BF72" s="164">
        <f t="shared" si="70"/>
        <v>21.990420436402371</v>
      </c>
      <c r="BG72" s="174">
        <f t="shared" si="71"/>
        <v>19.960030460161157</v>
      </c>
      <c r="BH72" s="129">
        <v>5000</v>
      </c>
      <c r="BI72" s="100">
        <v>103.506856070365</v>
      </c>
      <c r="BJ72" s="164">
        <f>(BI78-BI79)/BI60</f>
        <v>1.3174006551537139</v>
      </c>
      <c r="BK72" s="167">
        <f>I72-BI76</f>
        <v>25.850000000000023</v>
      </c>
      <c r="BL72" s="164">
        <f>BI78-BI79</f>
        <v>136.36000000000001</v>
      </c>
      <c r="BM72" s="164">
        <f t="shared" si="72"/>
        <v>18.957172191258447</v>
      </c>
      <c r="BN72" s="174">
        <f t="shared" si="73"/>
        <v>24.974191064625643</v>
      </c>
      <c r="BO72" s="129">
        <v>5000</v>
      </c>
      <c r="BP72" s="180">
        <v>103.506856070365</v>
      </c>
      <c r="BQ72" s="164">
        <f>(BP78-BP79)/BP60</f>
        <v>0.94273948320548073</v>
      </c>
      <c r="BR72" s="167">
        <f>N72-BP76</f>
        <v>25.819999999999993</v>
      </c>
      <c r="BS72" s="164">
        <f>BP78-BP79</f>
        <v>97.579999999999984</v>
      </c>
      <c r="BT72" s="164">
        <f t="shared" si="74"/>
        <v>26.460340233654435</v>
      </c>
      <c r="BU72" s="187">
        <f t="shared" si="75"/>
        <v>24.945207477316572</v>
      </c>
      <c r="BV72" s="129">
        <v>5000</v>
      </c>
      <c r="BW72" s="100">
        <v>103.506856070365</v>
      </c>
      <c r="BX72" s="164">
        <f>(BW78-BW79)/BW60</f>
        <v>1.1880372437976836</v>
      </c>
      <c r="BY72" s="167">
        <f>S72-BW76</f>
        <v>34.53000000000003</v>
      </c>
      <c r="BZ72" s="164">
        <f>BW78-BW79</f>
        <v>122.96999999999998</v>
      </c>
      <c r="CA72" s="164">
        <f t="shared" si="76"/>
        <v>28.080019516955385</v>
      </c>
      <c r="CB72" s="174">
        <f t="shared" si="77"/>
        <v>33.360108992708838</v>
      </c>
      <c r="CC72" s="81"/>
    </row>
    <row r="73" spans="1:81" ht="15.75">
      <c r="A73" s="25"/>
      <c r="B73" s="125" t="s">
        <v>42</v>
      </c>
      <c r="C73" s="80">
        <v>7000</v>
      </c>
      <c r="D73" s="78">
        <v>399.09</v>
      </c>
      <c r="E73" s="100">
        <v>19.39</v>
      </c>
      <c r="F73" s="100">
        <v>18.670000000000002</v>
      </c>
      <c r="G73" s="101">
        <v>21.27</v>
      </c>
      <c r="H73" s="129">
        <v>7000</v>
      </c>
      <c r="I73" s="78">
        <v>446.29</v>
      </c>
      <c r="J73" s="78">
        <v>10.71</v>
      </c>
      <c r="K73" s="78">
        <v>10.06</v>
      </c>
      <c r="L73" s="127">
        <v>9.85</v>
      </c>
      <c r="M73" s="129">
        <v>7000</v>
      </c>
      <c r="N73" s="78">
        <v>407.15</v>
      </c>
      <c r="O73">
        <v>17.079999999999998</v>
      </c>
      <c r="P73">
        <v>15.86</v>
      </c>
      <c r="Q73" s="147">
        <v>14.41</v>
      </c>
      <c r="R73" s="129">
        <v>7000</v>
      </c>
      <c r="S73" s="78">
        <v>442.5</v>
      </c>
      <c r="T73">
        <v>10.07</v>
      </c>
      <c r="U73">
        <v>10.71</v>
      </c>
      <c r="V73" s="147">
        <v>13.29</v>
      </c>
      <c r="W73" s="25"/>
      <c r="X73" s="129">
        <v>7000</v>
      </c>
      <c r="Y73" s="151">
        <f t="shared" si="54"/>
        <v>1.9776666666666667</v>
      </c>
      <c r="Z73" s="100">
        <v>9.6440000000000001</v>
      </c>
      <c r="AA73" s="100">
        <v>4.5170000000000003</v>
      </c>
      <c r="AB73" s="100">
        <f t="shared" si="55"/>
        <v>3.1493333333333329</v>
      </c>
      <c r="AC73" s="100">
        <f t="shared" si="56"/>
        <v>35.426666666666669</v>
      </c>
      <c r="AD73" s="152">
        <f t="shared" si="57"/>
        <v>7642.794322986666</v>
      </c>
      <c r="AE73" s="129">
        <v>7000</v>
      </c>
      <c r="AF73" s="100">
        <f t="shared" si="58"/>
        <v>1.0206666666666668</v>
      </c>
      <c r="AG73" s="100">
        <v>9.6440000000000001</v>
      </c>
      <c r="AH73" s="100">
        <v>4.5170000000000003</v>
      </c>
      <c r="AI73" s="100">
        <f t="shared" si="59"/>
        <v>4.1063333333333327</v>
      </c>
      <c r="AJ73" s="100">
        <f t="shared" si="60"/>
        <v>34.469666666666669</v>
      </c>
      <c r="AK73" s="152">
        <f t="shared" si="61"/>
        <v>9696.0430616046651</v>
      </c>
      <c r="AL73" s="129">
        <v>7000</v>
      </c>
      <c r="AM73" s="100">
        <f t="shared" si="62"/>
        <v>1.5783333333333331</v>
      </c>
      <c r="AN73" s="100">
        <v>9.6440000000000001</v>
      </c>
      <c r="AO73" s="100">
        <v>4.5170000000000003</v>
      </c>
      <c r="AP73" s="100">
        <f t="shared" si="63"/>
        <v>3.5486666666666666</v>
      </c>
      <c r="AQ73" s="100">
        <f t="shared" si="64"/>
        <v>35.027333333333338</v>
      </c>
      <c r="AR73" s="160">
        <f t="shared" si="65"/>
        <v>8514.8212208826662</v>
      </c>
      <c r="AS73" s="129">
        <v>7000</v>
      </c>
      <c r="AT73" s="100">
        <f t="shared" si="66"/>
        <v>1.1356666666666668</v>
      </c>
      <c r="AU73" s="100">
        <v>9.6440000000000001</v>
      </c>
      <c r="AV73" s="100">
        <v>4.5170000000000003</v>
      </c>
      <c r="AW73" s="100">
        <f t="shared" si="67"/>
        <v>3.9913333333333334</v>
      </c>
      <c r="AX73" s="100">
        <f t="shared" si="68"/>
        <v>34.584666666666671</v>
      </c>
      <c r="AY73" s="160">
        <f t="shared" si="69"/>
        <v>9455.9429807546676</v>
      </c>
      <c r="AZ73" s="166"/>
      <c r="BA73" s="129">
        <v>7000</v>
      </c>
      <c r="BB73" s="100">
        <v>103.506856070365</v>
      </c>
      <c r="BC73" s="164">
        <f>(BB78-BB79)/BB60</f>
        <v>0.90766934256153842</v>
      </c>
      <c r="BD73" s="167">
        <f>D73-BB76</f>
        <v>18.019999999999982</v>
      </c>
      <c r="BE73" s="164">
        <f>BB78-BB79</f>
        <v>93.949999999999989</v>
      </c>
      <c r="BF73" s="164">
        <f t="shared" si="70"/>
        <v>19.180415114422548</v>
      </c>
      <c r="BG73" s="174">
        <f t="shared" si="71"/>
        <v>17.409474776965308</v>
      </c>
      <c r="BH73" s="129">
        <v>7000</v>
      </c>
      <c r="BI73" s="100">
        <v>103.506856070365</v>
      </c>
      <c r="BJ73" s="164">
        <f>(BI78-BI79)/BI60</f>
        <v>1.3174006551537139</v>
      </c>
      <c r="BK73" s="167">
        <f>I73-BI76</f>
        <v>22.880000000000052</v>
      </c>
      <c r="BL73" s="164">
        <f>BI78-BI79</f>
        <v>136.36000000000001</v>
      </c>
      <c r="BM73" s="164">
        <f t="shared" si="72"/>
        <v>16.779114109709628</v>
      </c>
      <c r="BN73" s="174">
        <f t="shared" si="73"/>
        <v>22.104815921030387</v>
      </c>
      <c r="BO73" s="129">
        <v>7000</v>
      </c>
      <c r="BP73" s="180">
        <v>103.506856070365</v>
      </c>
      <c r="BQ73" s="164">
        <f>(BP78-BP79)/BP60</f>
        <v>0.94273948320548073</v>
      </c>
      <c r="BR73" s="167">
        <f>N73-BP76</f>
        <v>23.509999999999991</v>
      </c>
      <c r="BS73" s="164">
        <f>BP78-BP79</f>
        <v>97.579999999999984</v>
      </c>
      <c r="BT73" s="164">
        <f t="shared" si="74"/>
        <v>24.093051854888291</v>
      </c>
      <c r="BU73" s="187">
        <f t="shared" si="75"/>
        <v>22.713471254520236</v>
      </c>
      <c r="BV73" s="129">
        <v>7000</v>
      </c>
      <c r="BW73" s="100">
        <v>103.506856070365</v>
      </c>
      <c r="BX73" s="164">
        <f>(BW78-BW79)/BW60</f>
        <v>1.1880372437976836</v>
      </c>
      <c r="BY73" s="167">
        <f>S73-BW76</f>
        <v>31.470000000000027</v>
      </c>
      <c r="BZ73" s="164">
        <f>BW78-BW79</f>
        <v>122.96999999999998</v>
      </c>
      <c r="CA73" s="164">
        <f t="shared" si="76"/>
        <v>25.59160770919739</v>
      </c>
      <c r="CB73" s="174">
        <f t="shared" si="77"/>
        <v>30.403783087186419</v>
      </c>
      <c r="CC73" s="81"/>
    </row>
    <row r="74" spans="1:81" ht="15.75">
      <c r="A74" s="25"/>
      <c r="B74" s="125" t="s">
        <v>42</v>
      </c>
      <c r="C74" s="80">
        <v>9000</v>
      </c>
      <c r="D74" s="78">
        <v>397.07</v>
      </c>
      <c r="E74" s="189">
        <v>20.56</v>
      </c>
      <c r="F74" s="189">
        <v>20.76</v>
      </c>
      <c r="G74" s="190">
        <v>21.86</v>
      </c>
      <c r="H74" s="129">
        <v>9000</v>
      </c>
      <c r="I74" s="78">
        <v>444.17</v>
      </c>
      <c r="J74" s="78">
        <v>11.95</v>
      </c>
      <c r="K74" s="78">
        <v>11.16</v>
      </c>
      <c r="L74" s="127">
        <v>10.87</v>
      </c>
      <c r="M74" s="129">
        <v>9000</v>
      </c>
      <c r="N74" s="78">
        <v>405.32</v>
      </c>
      <c r="O74">
        <v>16.95</v>
      </c>
      <c r="P74">
        <v>16.84</v>
      </c>
      <c r="Q74" s="147">
        <v>15.63</v>
      </c>
      <c r="R74" s="129">
        <v>9000</v>
      </c>
      <c r="S74" s="78">
        <v>437.23</v>
      </c>
      <c r="T74">
        <v>12.91</v>
      </c>
      <c r="U74">
        <v>13.41</v>
      </c>
      <c r="V74" s="147">
        <v>14.62</v>
      </c>
      <c r="W74" s="25"/>
      <c r="X74" s="129">
        <v>9000</v>
      </c>
      <c r="Y74" s="151">
        <f t="shared" si="54"/>
        <v>2.1059999999999999</v>
      </c>
      <c r="Z74" s="100">
        <v>9.6440000000000001</v>
      </c>
      <c r="AA74" s="100">
        <v>4.5170000000000003</v>
      </c>
      <c r="AB74" s="100">
        <f t="shared" si="55"/>
        <v>3.0209999999999999</v>
      </c>
      <c r="AC74" s="100">
        <f t="shared" si="56"/>
        <v>35.555000000000007</v>
      </c>
      <c r="AD74" s="152">
        <f t="shared" si="57"/>
        <v>12163.08098889</v>
      </c>
      <c r="AE74" s="129">
        <v>9000</v>
      </c>
      <c r="AF74" s="100">
        <f t="shared" si="58"/>
        <v>1.1326666666666667</v>
      </c>
      <c r="AG74" s="100">
        <v>9.6440000000000001</v>
      </c>
      <c r="AH74" s="100">
        <v>4.5170000000000003</v>
      </c>
      <c r="AI74" s="100">
        <f t="shared" si="59"/>
        <v>3.9943333333333335</v>
      </c>
      <c r="AJ74" s="100">
        <f t="shared" si="60"/>
        <v>34.581666666666671</v>
      </c>
      <c r="AK74" s="152">
        <f t="shared" si="61"/>
        <v>15641.64464697</v>
      </c>
      <c r="AL74" s="129">
        <v>9000</v>
      </c>
      <c r="AM74" s="100">
        <f t="shared" si="62"/>
        <v>1.6473333333333333</v>
      </c>
      <c r="AN74" s="100">
        <v>9.6440000000000001</v>
      </c>
      <c r="AO74" s="100">
        <v>4.5170000000000003</v>
      </c>
      <c r="AP74" s="100">
        <f t="shared" si="63"/>
        <v>3.4796666666666667</v>
      </c>
      <c r="AQ74" s="100">
        <f t="shared" si="64"/>
        <v>35.096333333333341</v>
      </c>
      <c r="AR74" s="160">
        <f t="shared" si="65"/>
        <v>13829.025560922002</v>
      </c>
      <c r="AS74" s="129">
        <v>9000</v>
      </c>
      <c r="AT74" s="100">
        <f t="shared" si="66"/>
        <v>1.3646666666666667</v>
      </c>
      <c r="AU74" s="100">
        <v>9.6440000000000001</v>
      </c>
      <c r="AV74" s="100">
        <v>4.5170000000000003</v>
      </c>
      <c r="AW74" s="100">
        <f t="shared" si="67"/>
        <v>3.7623333333333333</v>
      </c>
      <c r="AX74" s="100">
        <f t="shared" si="68"/>
        <v>34.81366666666667</v>
      </c>
      <c r="AY74" s="160">
        <f t="shared" si="69"/>
        <v>14831.983283993999</v>
      </c>
      <c r="AZ74" s="166"/>
      <c r="BA74" s="129">
        <v>9000</v>
      </c>
      <c r="BB74" s="100">
        <v>103.506856070365</v>
      </c>
      <c r="BC74" s="164">
        <f>(BB78-BB79)/BB60</f>
        <v>0.90766934256153842</v>
      </c>
      <c r="BD74" s="167">
        <f>D74-BB76</f>
        <v>16</v>
      </c>
      <c r="BE74" s="164">
        <f>BB78-BB79</f>
        <v>93.949999999999989</v>
      </c>
      <c r="BF74" s="164">
        <f t="shared" si="70"/>
        <v>17.030335284725918</v>
      </c>
      <c r="BG74" s="174">
        <f t="shared" si="71"/>
        <v>15.457913231489744</v>
      </c>
      <c r="BH74" s="129">
        <v>9000</v>
      </c>
      <c r="BI74" s="100">
        <v>103.506856070365</v>
      </c>
      <c r="BJ74" s="164">
        <f>(BI78-BI79)/BI60</f>
        <v>1.3174006551537139</v>
      </c>
      <c r="BK74" s="167">
        <f>I74-BI76</f>
        <v>20.760000000000048</v>
      </c>
      <c r="BL74" s="164">
        <f>BI78-BI79</f>
        <v>136.36000000000001</v>
      </c>
      <c r="BM74" s="164">
        <f t="shared" si="72"/>
        <v>15.224405984159612</v>
      </c>
      <c r="BN74" s="174">
        <f t="shared" si="73"/>
        <v>20.056642417857994</v>
      </c>
      <c r="BO74" s="129">
        <v>9000</v>
      </c>
      <c r="BP74" s="180">
        <v>103.506856070365</v>
      </c>
      <c r="BQ74" s="164">
        <f>(BP78-BP79)/BP60</f>
        <v>0.94273948320548073</v>
      </c>
      <c r="BR74" s="167">
        <f>N74-BP76</f>
        <v>21.680000000000007</v>
      </c>
      <c r="BS74" s="164">
        <f>BP78-BP79</f>
        <v>97.579999999999984</v>
      </c>
      <c r="BT74" s="164">
        <f t="shared" si="74"/>
        <v>22.217667554826821</v>
      </c>
      <c r="BU74" s="187">
        <f t="shared" si="75"/>
        <v>20.945472428668616</v>
      </c>
      <c r="BV74" s="129">
        <v>9000</v>
      </c>
      <c r="BW74" s="100">
        <v>103.506856070365</v>
      </c>
      <c r="BX74" s="164">
        <f>(BW78-BW79)/BW60</f>
        <v>1.1880372437976836</v>
      </c>
      <c r="BY74" s="167">
        <f>S74-BW76</f>
        <v>26.200000000000045</v>
      </c>
      <c r="BZ74" s="164">
        <f>BW78-BW79</f>
        <v>122.96999999999998</v>
      </c>
      <c r="CA74" s="164">
        <f t="shared" si="76"/>
        <v>21.306009595836422</v>
      </c>
      <c r="CB74" s="174">
        <f t="shared" si="77"/>
        <v>25.3123329165645</v>
      </c>
      <c r="CC74" s="81"/>
    </row>
    <row r="75" spans="1:81" ht="28.5" customHeight="1">
      <c r="A75" s="25"/>
      <c r="B75" s="191" t="s">
        <v>42</v>
      </c>
      <c r="C75" s="104">
        <v>10000</v>
      </c>
      <c r="D75" s="192">
        <v>395.74</v>
      </c>
      <c r="E75" s="104">
        <v>21.32</v>
      </c>
      <c r="F75" s="104">
        <v>20.95</v>
      </c>
      <c r="G75" s="145">
        <v>22.15</v>
      </c>
      <c r="H75" s="137">
        <v>10000</v>
      </c>
      <c r="I75" s="192">
        <v>442.8</v>
      </c>
      <c r="J75" s="192">
        <v>12.56</v>
      </c>
      <c r="K75" s="192">
        <v>11.76</v>
      </c>
      <c r="L75" s="197">
        <v>11.78</v>
      </c>
      <c r="M75" s="137">
        <v>10000</v>
      </c>
      <c r="N75" s="192">
        <v>403.75</v>
      </c>
      <c r="O75" s="57">
        <v>17.64</v>
      </c>
      <c r="P75" s="57">
        <v>17.95</v>
      </c>
      <c r="Q75" s="199">
        <v>16.059999999999999</v>
      </c>
      <c r="R75" s="137">
        <v>10000</v>
      </c>
      <c r="S75" s="192">
        <v>436.6</v>
      </c>
      <c r="T75" s="57">
        <v>13.21</v>
      </c>
      <c r="U75" s="57">
        <v>14.82</v>
      </c>
      <c r="V75" s="199">
        <v>15.12</v>
      </c>
      <c r="W75" s="25"/>
      <c r="X75" s="137">
        <v>10000</v>
      </c>
      <c r="Y75" s="153">
        <f t="shared" si="54"/>
        <v>2.1473333333333331</v>
      </c>
      <c r="Z75" s="105">
        <v>9.6440000000000001</v>
      </c>
      <c r="AA75" s="105">
        <v>4.5170000000000003</v>
      </c>
      <c r="AB75" s="105">
        <f t="shared" si="55"/>
        <v>2.9796666666666667</v>
      </c>
      <c r="AC75" s="105">
        <f t="shared" si="56"/>
        <v>35.596333333333341</v>
      </c>
      <c r="AD75" s="154">
        <f t="shared" si="57"/>
        <v>14827.916062866669</v>
      </c>
      <c r="AE75" s="137">
        <v>10000</v>
      </c>
      <c r="AF75" s="105">
        <f t="shared" si="58"/>
        <v>1.2033333333333334</v>
      </c>
      <c r="AG75" s="105">
        <v>9.6440000000000001</v>
      </c>
      <c r="AH75" s="105">
        <v>4.5170000000000003</v>
      </c>
      <c r="AI75" s="105">
        <f t="shared" si="59"/>
        <v>3.9236666666666666</v>
      </c>
      <c r="AJ75" s="105">
        <f t="shared" si="60"/>
        <v>34.652333333333338</v>
      </c>
      <c r="AK75" s="154">
        <f t="shared" si="61"/>
        <v>19007.795890066667</v>
      </c>
      <c r="AL75" s="137">
        <v>10000</v>
      </c>
      <c r="AM75" s="105">
        <f t="shared" si="62"/>
        <v>1.7216666666666669</v>
      </c>
      <c r="AN75" s="105">
        <v>9.6440000000000001</v>
      </c>
      <c r="AO75" s="105">
        <v>4.5170000000000003</v>
      </c>
      <c r="AP75" s="105">
        <f t="shared" si="63"/>
        <v>3.4053333333333331</v>
      </c>
      <c r="AQ75" s="105">
        <f t="shared" si="64"/>
        <v>35.170666666666669</v>
      </c>
      <c r="AR75" s="161">
        <f t="shared" si="65"/>
        <v>16743.544529066665</v>
      </c>
      <c r="AS75" s="137">
        <v>10000</v>
      </c>
      <c r="AT75" s="105">
        <f t="shared" si="66"/>
        <v>1.4383333333333332</v>
      </c>
      <c r="AU75" s="105">
        <v>9.6440000000000001</v>
      </c>
      <c r="AV75" s="105">
        <v>4.5170000000000003</v>
      </c>
      <c r="AW75" s="105">
        <f t="shared" si="67"/>
        <v>3.6886666666666663</v>
      </c>
      <c r="AX75" s="105">
        <f t="shared" si="68"/>
        <v>34.887333333333338</v>
      </c>
      <c r="AY75" s="161">
        <f t="shared" si="69"/>
        <v>17990.546549066665</v>
      </c>
      <c r="AZ75" s="166"/>
      <c r="BA75" s="137">
        <v>10000</v>
      </c>
      <c r="BB75" s="105">
        <v>103.506856070365</v>
      </c>
      <c r="BC75" s="164">
        <f>(BB78-BB79)/BB60</f>
        <v>0.90766934256153842</v>
      </c>
      <c r="BD75" s="167">
        <f>D75-BB76</f>
        <v>14.670000000000016</v>
      </c>
      <c r="BE75" s="165">
        <f>BB78-BB79</f>
        <v>93.949999999999989</v>
      </c>
      <c r="BF75" s="165">
        <f t="shared" si="70"/>
        <v>15.614688664183095</v>
      </c>
      <c r="BG75" s="175">
        <f t="shared" si="71"/>
        <v>14.172974194122176</v>
      </c>
      <c r="BH75" s="137">
        <v>10000</v>
      </c>
      <c r="BI75" s="105">
        <v>103.506856070365</v>
      </c>
      <c r="BJ75" s="164">
        <f>(BI78-BI79)/BI60</f>
        <v>1.3174006551537139</v>
      </c>
      <c r="BK75" s="167">
        <f>I75-BI76</f>
        <v>19.390000000000043</v>
      </c>
      <c r="BL75" s="165">
        <f>BI78-BI79</f>
        <v>136.36000000000001</v>
      </c>
      <c r="BM75" s="165">
        <f t="shared" si="72"/>
        <v>14.219712525667379</v>
      </c>
      <c r="BN75" s="175">
        <f t="shared" si="73"/>
        <v>18.733058597411677</v>
      </c>
      <c r="BO75" s="137">
        <v>10000</v>
      </c>
      <c r="BP75" s="181">
        <v>103.506856070365</v>
      </c>
      <c r="BQ75" s="164">
        <f>(BP78-BP79)/BP60</f>
        <v>0.94273948320548073</v>
      </c>
      <c r="BR75" s="167">
        <f>N75-BP76</f>
        <v>20.110000000000014</v>
      </c>
      <c r="BS75" s="165">
        <f>BP78-BP79</f>
        <v>97.579999999999984</v>
      </c>
      <c r="BT75" s="165">
        <f t="shared" si="74"/>
        <v>20.608731297397025</v>
      </c>
      <c r="BU75" s="201">
        <f t="shared" si="75"/>
        <v>19.428664692828686</v>
      </c>
      <c r="BV75" s="137">
        <v>10000</v>
      </c>
      <c r="BW75" s="105">
        <v>103.506856070365</v>
      </c>
      <c r="BX75" s="164">
        <f>(BW78-BW79)/BW60</f>
        <v>1.1880372437976836</v>
      </c>
      <c r="BY75" s="167">
        <f>S75-BW76</f>
        <v>25.57000000000005</v>
      </c>
      <c r="BZ75" s="165">
        <f>BW78-BW79</f>
        <v>122.96999999999998</v>
      </c>
      <c r="CA75" s="165">
        <f t="shared" si="76"/>
        <v>20.793689517768605</v>
      </c>
      <c r="CB75" s="175">
        <f t="shared" si="77"/>
        <v>24.703677583074597</v>
      </c>
      <c r="CC75" s="81"/>
    </row>
    <row r="76" spans="1:81" ht="30">
      <c r="X76" s="81"/>
      <c r="Y76" s="81"/>
      <c r="Z76" s="81"/>
      <c r="AA76" s="81"/>
      <c r="AB76" s="81"/>
      <c r="AC76" s="81"/>
      <c r="AD76" s="81"/>
      <c r="AE76" s="80"/>
      <c r="AF76" s="80"/>
      <c r="AG76" s="80"/>
      <c r="AH76" s="80"/>
      <c r="AI76" s="80"/>
      <c r="AJ76" s="80"/>
      <c r="AK76" s="80"/>
      <c r="AL76" s="81"/>
      <c r="AM76" s="81"/>
      <c r="AN76" s="80"/>
      <c r="AO76" s="80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328" t="s">
        <v>46</v>
      </c>
      <c r="BA76" s="108" t="s">
        <v>47</v>
      </c>
      <c r="BB76" s="86">
        <f>BB78+BB77</f>
        <v>381.07</v>
      </c>
      <c r="BC76" s="80"/>
      <c r="BD76" s="80"/>
      <c r="BE76" s="80"/>
      <c r="BF76" s="80"/>
      <c r="BG76" s="80"/>
      <c r="BH76" s="108" t="s">
        <v>47</v>
      </c>
      <c r="BI76" s="86">
        <f>BI78+BI77</f>
        <v>423.40999999999997</v>
      </c>
      <c r="BJ76" s="80"/>
      <c r="BK76" s="86"/>
      <c r="BL76" s="86"/>
      <c r="BM76" s="86"/>
      <c r="BN76" s="86"/>
      <c r="BO76" s="108" t="s">
        <v>47</v>
      </c>
      <c r="BP76" s="80">
        <f>BP77+BP78</f>
        <v>383.64</v>
      </c>
      <c r="BQ76" s="81"/>
      <c r="BR76" s="80"/>
      <c r="BS76" s="80"/>
      <c r="BT76" s="80"/>
      <c r="BU76" s="80"/>
      <c r="BV76" s="108" t="s">
        <v>47</v>
      </c>
      <c r="BW76" s="80">
        <f>BW77+BW78</f>
        <v>411.03</v>
      </c>
      <c r="BX76" s="81"/>
      <c r="BY76" s="81"/>
      <c r="BZ76" s="81"/>
      <c r="CA76" s="81"/>
      <c r="CB76" s="81"/>
      <c r="CC76" s="81"/>
    </row>
    <row r="77" spans="1:81" ht="15">
      <c r="X77" s="81"/>
      <c r="Y77" s="81"/>
      <c r="Z77" s="81"/>
      <c r="AA77" s="81"/>
      <c r="AB77" s="81"/>
      <c r="AC77" s="81"/>
      <c r="AD77" s="81"/>
      <c r="AE77" s="80"/>
      <c r="AF77" s="80"/>
      <c r="AG77" s="80"/>
      <c r="AH77" s="80"/>
      <c r="AI77" s="80"/>
      <c r="AJ77" s="80"/>
      <c r="AK77" s="80"/>
      <c r="AL77" s="81"/>
      <c r="AM77" s="81"/>
      <c r="AN77" s="80"/>
      <c r="AO77" s="80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328"/>
      <c r="BA77" s="80" t="s">
        <v>48</v>
      </c>
      <c r="BB77" s="86">
        <v>215.12</v>
      </c>
      <c r="BC77" s="80"/>
      <c r="BD77" s="80"/>
      <c r="BE77" s="80"/>
      <c r="BF77" s="80"/>
      <c r="BG77" s="80"/>
      <c r="BH77" s="80" t="s">
        <v>48</v>
      </c>
      <c r="BI77" s="86">
        <v>215.03</v>
      </c>
      <c r="BJ77" s="80"/>
      <c r="BK77" s="86"/>
      <c r="BL77" s="86"/>
      <c r="BM77" s="86"/>
      <c r="BN77" s="86"/>
      <c r="BO77" s="80" t="s">
        <v>48</v>
      </c>
      <c r="BP77" s="80">
        <v>214.88</v>
      </c>
      <c r="BQ77" s="81"/>
      <c r="BR77" s="80"/>
      <c r="BS77" s="80"/>
      <c r="BT77" s="100"/>
      <c r="BU77" s="100"/>
      <c r="BV77" s="80" t="s">
        <v>48</v>
      </c>
      <c r="BW77" s="80">
        <v>214.58</v>
      </c>
      <c r="BX77" s="81"/>
      <c r="BY77" s="81"/>
      <c r="BZ77" s="81"/>
      <c r="CA77" s="81"/>
      <c r="CB77" s="81"/>
      <c r="CC77" s="81"/>
    </row>
    <row r="78" spans="1:81" ht="15">
      <c r="X78" s="81"/>
      <c r="Y78" s="81"/>
      <c r="Z78" s="81"/>
      <c r="AA78" s="81"/>
      <c r="AB78" s="81"/>
      <c r="AC78" s="81"/>
      <c r="AD78" s="81"/>
      <c r="AE78" s="80"/>
      <c r="AF78" s="80"/>
      <c r="AG78" s="80"/>
      <c r="AH78" s="80"/>
      <c r="AI78" s="80"/>
      <c r="AJ78" s="80"/>
      <c r="AK78" s="80"/>
      <c r="AL78" s="81"/>
      <c r="AM78" s="81"/>
      <c r="AN78" s="80"/>
      <c r="AO78" s="80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328"/>
      <c r="BA78" s="80" t="s">
        <v>50</v>
      </c>
      <c r="BB78" s="86">
        <v>165.95</v>
      </c>
      <c r="BC78" s="80"/>
      <c r="BD78" s="80"/>
      <c r="BE78" s="80"/>
      <c r="BF78" s="80"/>
      <c r="BG78" s="80"/>
      <c r="BH78" s="80" t="s">
        <v>50</v>
      </c>
      <c r="BI78" s="86">
        <v>208.38</v>
      </c>
      <c r="BJ78" s="80"/>
      <c r="BK78" s="86"/>
      <c r="BL78" s="86"/>
      <c r="BM78" s="86"/>
      <c r="BN78" s="86"/>
      <c r="BO78" s="80" t="s">
        <v>50</v>
      </c>
      <c r="BP78" s="80">
        <v>168.76</v>
      </c>
      <c r="BQ78" s="81"/>
      <c r="BR78" s="80"/>
      <c r="BS78" s="80"/>
      <c r="BT78" s="100"/>
      <c r="BU78" s="100"/>
      <c r="BV78" s="80" t="s">
        <v>50</v>
      </c>
      <c r="BW78" s="80">
        <v>196.45</v>
      </c>
      <c r="BX78" s="81"/>
      <c r="BY78" s="81"/>
      <c r="BZ78" s="81"/>
      <c r="CA78" s="81"/>
      <c r="CB78" s="81"/>
      <c r="CC78" s="81"/>
    </row>
    <row r="79" spans="1:81" ht="15">
      <c r="X79" s="81"/>
      <c r="Y79" s="81"/>
      <c r="Z79" s="81"/>
      <c r="AA79" s="81"/>
      <c r="AB79" s="81"/>
      <c r="AC79" s="81"/>
      <c r="AD79" s="81"/>
      <c r="AE79" s="80"/>
      <c r="AF79" s="80"/>
      <c r="AG79" s="80"/>
      <c r="AH79" s="80"/>
      <c r="AI79" s="80"/>
      <c r="AJ79" s="80"/>
      <c r="AK79" s="80"/>
      <c r="AL79" s="81"/>
      <c r="AM79" s="81"/>
      <c r="AN79" s="80"/>
      <c r="AO79" s="80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328"/>
      <c r="BA79" s="80" t="s">
        <v>52</v>
      </c>
      <c r="BB79" s="86">
        <v>72</v>
      </c>
      <c r="BC79" s="80"/>
      <c r="BD79" s="81"/>
      <c r="BE79" s="81"/>
      <c r="BF79" s="81"/>
      <c r="BG79" s="81"/>
      <c r="BH79" s="80" t="s">
        <v>52</v>
      </c>
      <c r="BI79" s="86">
        <v>72.02</v>
      </c>
      <c r="BJ79" s="80"/>
      <c r="BK79" s="81"/>
      <c r="BL79" s="81"/>
      <c r="BM79" s="81"/>
      <c r="BN79" s="81"/>
      <c r="BO79" s="80" t="s">
        <v>52</v>
      </c>
      <c r="BP79" s="80">
        <v>71.180000000000007</v>
      </c>
      <c r="BQ79" s="81"/>
      <c r="BR79" s="81"/>
      <c r="BS79" s="81"/>
      <c r="BT79" s="81"/>
      <c r="BU79" s="81"/>
      <c r="BV79" s="80" t="s">
        <v>52</v>
      </c>
      <c r="BW79" s="80">
        <v>73.48</v>
      </c>
      <c r="BX79" s="81"/>
      <c r="BY79" s="81"/>
      <c r="BZ79" s="81"/>
      <c r="CA79" s="81"/>
      <c r="CB79" s="81"/>
      <c r="CC79" s="81"/>
    </row>
    <row r="80" spans="1:81" ht="15">
      <c r="X80" s="81"/>
      <c r="Y80" s="81"/>
      <c r="Z80" s="81"/>
      <c r="AA80" s="81"/>
      <c r="AB80" s="81"/>
      <c r="AC80" s="81"/>
      <c r="AD80" s="81"/>
      <c r="AE80" s="80"/>
      <c r="AF80" s="80"/>
      <c r="AG80" s="80"/>
      <c r="AH80" s="80"/>
      <c r="AI80" s="80"/>
      <c r="AJ80" s="80"/>
      <c r="AK80" s="80"/>
      <c r="AL80" s="81"/>
      <c r="AM80" s="81"/>
      <c r="AN80" s="80"/>
      <c r="AO80" s="80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BA80" s="81"/>
      <c r="BB80" s="81"/>
      <c r="BC80" s="80"/>
      <c r="BD80" s="81"/>
      <c r="BE80" s="81"/>
      <c r="BF80" s="81"/>
      <c r="BG80" s="81"/>
      <c r="BH80" s="81"/>
      <c r="BI80" s="81"/>
      <c r="BJ80" s="80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</row>
    <row r="81" spans="1:81" ht="18">
      <c r="A81" s="110" t="s">
        <v>64</v>
      </c>
      <c r="B81" s="111"/>
      <c r="X81" s="81"/>
      <c r="Y81" s="81"/>
      <c r="Z81" s="81"/>
      <c r="AA81" s="81"/>
      <c r="AB81" s="81"/>
      <c r="AC81" s="81"/>
      <c r="AD81" s="81"/>
      <c r="AE81" s="80"/>
      <c r="AF81" s="80"/>
      <c r="AG81" s="80"/>
      <c r="AH81" s="80"/>
      <c r="AI81" s="80"/>
      <c r="AJ81" s="80"/>
      <c r="AK81" s="80"/>
      <c r="AL81" s="81"/>
      <c r="AM81" s="81"/>
      <c r="AN81" s="80"/>
      <c r="AO81" s="80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BA81" s="81"/>
      <c r="BB81" s="81"/>
      <c r="BC81" s="80"/>
      <c r="BD81" s="81"/>
      <c r="BE81" s="81"/>
      <c r="BF81" s="81"/>
      <c r="BG81" s="81"/>
      <c r="BH81" s="81"/>
      <c r="BI81" s="81"/>
      <c r="BJ81" s="80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</row>
    <row r="82" spans="1:81" ht="18">
      <c r="A82" s="324" t="s">
        <v>65</v>
      </c>
      <c r="B82" s="324"/>
      <c r="C82" s="324"/>
      <c r="D82" s="324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112"/>
      <c r="P82" s="112"/>
      <c r="Q82" s="112"/>
      <c r="R82" s="77"/>
      <c r="S82" s="77"/>
      <c r="T82" s="77"/>
      <c r="U82" s="77"/>
      <c r="V82" s="77"/>
      <c r="W82" s="77"/>
      <c r="X82" s="113"/>
      <c r="Y82" s="113"/>
      <c r="Z82" s="113"/>
      <c r="AA82" s="113"/>
      <c r="AB82" s="113"/>
      <c r="AC82" s="113"/>
      <c r="AD82" s="113"/>
      <c r="AE82" s="134"/>
      <c r="AF82" s="134"/>
      <c r="AG82" s="134"/>
      <c r="AH82" s="134"/>
      <c r="AI82" s="134"/>
      <c r="AJ82" s="134"/>
      <c r="AK82" s="134"/>
      <c r="AL82" s="113"/>
      <c r="AM82" s="113"/>
      <c r="AN82" s="134"/>
      <c r="AO82" s="134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2"/>
      <c r="BA82" s="113"/>
      <c r="BB82" s="113"/>
      <c r="BC82" s="134"/>
      <c r="BD82" s="113"/>
      <c r="BE82" s="113"/>
      <c r="BF82" s="113"/>
      <c r="BG82" s="113"/>
      <c r="BH82" s="113"/>
      <c r="BI82" s="113"/>
      <c r="BJ82" s="134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81"/>
    </row>
    <row r="83" spans="1:81" ht="15">
      <c r="X83" s="81"/>
      <c r="Y83" s="81"/>
      <c r="Z83" s="81"/>
      <c r="AA83" s="81"/>
      <c r="AB83" s="81"/>
      <c r="AC83" s="81"/>
      <c r="AD83" s="81"/>
      <c r="AE83" s="80"/>
      <c r="AF83" s="80"/>
      <c r="AG83" s="80"/>
      <c r="AH83" s="80"/>
      <c r="AI83" s="80"/>
      <c r="AJ83" s="80"/>
      <c r="AK83" s="80"/>
      <c r="AL83" s="81"/>
      <c r="AM83" s="81"/>
      <c r="AN83" s="80"/>
      <c r="AO83" s="80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BA83" s="81"/>
      <c r="BB83" s="81"/>
      <c r="BC83" s="80"/>
      <c r="BD83" s="81"/>
      <c r="BE83" s="81"/>
      <c r="BF83" s="81"/>
      <c r="BG83" s="81"/>
      <c r="BH83" s="81"/>
      <c r="BI83" s="81"/>
      <c r="BJ83" s="80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</row>
    <row r="84" spans="1:81" ht="15">
      <c r="A84" s="73" t="s">
        <v>10</v>
      </c>
      <c r="B84" s="118" t="s">
        <v>11</v>
      </c>
      <c r="C84" s="119" t="s">
        <v>12</v>
      </c>
      <c r="D84" s="120" t="s">
        <v>13</v>
      </c>
      <c r="E84" s="70"/>
      <c r="F84" s="70"/>
      <c r="G84" s="121"/>
      <c r="H84" s="118" t="s">
        <v>11</v>
      </c>
      <c r="I84" s="120" t="s">
        <v>12</v>
      </c>
      <c r="J84" s="120" t="s">
        <v>13</v>
      </c>
      <c r="K84" s="70"/>
      <c r="L84" s="70"/>
      <c r="M84" s="138" t="s">
        <v>11</v>
      </c>
      <c r="N84" s="120" t="s">
        <v>12</v>
      </c>
      <c r="O84" s="119" t="s">
        <v>13</v>
      </c>
      <c r="R84" s="138" t="s">
        <v>11</v>
      </c>
      <c r="S84" s="120" t="s">
        <v>12</v>
      </c>
      <c r="T84" s="120" t="s">
        <v>13</v>
      </c>
      <c r="U84" s="70"/>
      <c r="V84" s="70"/>
      <c r="W84" s="73" t="s">
        <v>15</v>
      </c>
      <c r="X84" s="130" t="s">
        <v>11</v>
      </c>
      <c r="Y84" s="85" t="s">
        <v>12</v>
      </c>
      <c r="Z84" s="85" t="s">
        <v>13</v>
      </c>
      <c r="AA84" s="86"/>
      <c r="AB84" s="86"/>
      <c r="AC84" s="86"/>
      <c r="AD84" s="87"/>
      <c r="AE84" s="83" t="s">
        <v>11</v>
      </c>
      <c r="AF84" s="85" t="s">
        <v>12</v>
      </c>
      <c r="AG84" s="85" t="s">
        <v>13</v>
      </c>
      <c r="AH84" s="86"/>
      <c r="AI84" s="86"/>
      <c r="AJ84" s="86"/>
      <c r="AK84" s="87"/>
      <c r="AL84" s="130" t="s">
        <v>11</v>
      </c>
      <c r="AM84" s="85" t="s">
        <v>12</v>
      </c>
      <c r="AN84" s="85" t="s">
        <v>13</v>
      </c>
      <c r="AO84" s="86"/>
      <c r="AP84" s="86"/>
      <c r="AQ84" s="86"/>
      <c r="AR84" s="157"/>
      <c r="AS84" s="130" t="s">
        <v>11</v>
      </c>
      <c r="AT84" s="85" t="s">
        <v>12</v>
      </c>
      <c r="AU84" s="85" t="s">
        <v>13</v>
      </c>
      <c r="AV84" s="86"/>
      <c r="AW84" s="86"/>
      <c r="AX84" s="86"/>
      <c r="AY84" s="157"/>
      <c r="AZ84" s="73" t="s">
        <v>16</v>
      </c>
      <c r="BA84" s="83" t="s">
        <v>11</v>
      </c>
      <c r="BB84" s="85" t="s">
        <v>12</v>
      </c>
      <c r="BC84" s="85" t="s">
        <v>13</v>
      </c>
      <c r="BD84" s="86"/>
      <c r="BE84" s="86"/>
      <c r="BF84" s="86"/>
      <c r="BG84" s="86"/>
      <c r="BH84" s="83" t="s">
        <v>11</v>
      </c>
      <c r="BI84" s="84" t="s">
        <v>12</v>
      </c>
      <c r="BJ84" s="84" t="s">
        <v>13</v>
      </c>
      <c r="BK84" s="86"/>
      <c r="BL84" s="86"/>
      <c r="BM84" s="86"/>
      <c r="BN84" s="86"/>
      <c r="BO84" s="130" t="s">
        <v>11</v>
      </c>
      <c r="BP84" s="85" t="s">
        <v>12</v>
      </c>
      <c r="BQ84" s="85" t="s">
        <v>13</v>
      </c>
      <c r="BR84" s="81"/>
      <c r="BS84" s="86"/>
      <c r="BT84" s="86"/>
      <c r="BU84" s="86"/>
      <c r="BV84" s="184" t="s">
        <v>11</v>
      </c>
      <c r="BW84" s="84" t="s">
        <v>12</v>
      </c>
      <c r="BX84" s="84" t="s">
        <v>13</v>
      </c>
      <c r="BY84" s="80"/>
      <c r="BZ84" s="80"/>
      <c r="CA84" s="80"/>
      <c r="CB84" s="87"/>
      <c r="CC84" s="81"/>
    </row>
    <row r="85" spans="1:81" ht="15">
      <c r="A85" s="73"/>
      <c r="B85" s="122" t="s">
        <v>17</v>
      </c>
      <c r="C85" s="68" t="s">
        <v>66</v>
      </c>
      <c r="D85" s="123" t="s">
        <v>19</v>
      </c>
      <c r="E85" s="70"/>
      <c r="F85" s="70"/>
      <c r="G85" s="121"/>
      <c r="H85" s="118" t="s">
        <v>17</v>
      </c>
      <c r="I85" s="68" t="s">
        <v>66</v>
      </c>
      <c r="J85" s="139" t="s">
        <v>20</v>
      </c>
      <c r="K85" s="70"/>
      <c r="L85" s="70"/>
      <c r="M85" s="138" t="s">
        <v>17</v>
      </c>
      <c r="N85" s="139" t="s">
        <v>67</v>
      </c>
      <c r="O85" s="72" t="s">
        <v>23</v>
      </c>
      <c r="R85" s="138" t="s">
        <v>17</v>
      </c>
      <c r="S85" s="139" t="s">
        <v>67</v>
      </c>
      <c r="T85" s="139" t="s">
        <v>20</v>
      </c>
      <c r="U85" s="325"/>
      <c r="V85" s="325"/>
      <c r="W85" s="73"/>
      <c r="X85" s="142" t="s">
        <v>17</v>
      </c>
      <c r="Y85" s="89" t="s">
        <v>66</v>
      </c>
      <c r="Z85" s="90" t="s">
        <v>19</v>
      </c>
      <c r="AA85" s="86"/>
      <c r="AB85" s="86"/>
      <c r="AC85" s="86"/>
      <c r="AD85" s="87"/>
      <c r="AE85" s="83" t="s">
        <v>17</v>
      </c>
      <c r="AF85" s="89" t="s">
        <v>66</v>
      </c>
      <c r="AG85" s="131" t="s">
        <v>20</v>
      </c>
      <c r="AH85" s="86"/>
      <c r="AI85" s="86"/>
      <c r="AJ85" s="86"/>
      <c r="AK85" s="87"/>
      <c r="AL85" s="130" t="s">
        <v>17</v>
      </c>
      <c r="AM85" s="131" t="s">
        <v>67</v>
      </c>
      <c r="AN85" s="131" t="s">
        <v>19</v>
      </c>
      <c r="AO85" s="86"/>
      <c r="AP85" s="86"/>
      <c r="AQ85" s="86"/>
      <c r="AR85" s="157"/>
      <c r="AS85" s="130" t="s">
        <v>17</v>
      </c>
      <c r="AT85" s="131" t="s">
        <v>67</v>
      </c>
      <c r="AU85" s="200" t="s">
        <v>68</v>
      </c>
      <c r="AV85" s="319"/>
      <c r="AW85" s="319"/>
      <c r="AX85" s="86"/>
      <c r="AY85" s="157"/>
      <c r="AZ85" s="73"/>
      <c r="BA85" s="83" t="s">
        <v>17</v>
      </c>
      <c r="BB85" s="89" t="s">
        <v>66</v>
      </c>
      <c r="BC85" s="131" t="s">
        <v>19</v>
      </c>
      <c r="BD85" s="86"/>
      <c r="BE85" s="86"/>
      <c r="BF85" s="171"/>
      <c r="BG85" s="156"/>
      <c r="BH85" s="83" t="s">
        <v>17</v>
      </c>
      <c r="BI85" s="89" t="s">
        <v>66</v>
      </c>
      <c r="BJ85" s="135" t="s">
        <v>20</v>
      </c>
      <c r="BK85" s="86" t="s">
        <v>24</v>
      </c>
      <c r="BL85" s="86"/>
      <c r="BM85" s="86"/>
      <c r="BN85" s="86"/>
      <c r="BO85" s="130" t="s">
        <v>17</v>
      </c>
      <c r="BP85" s="131" t="s">
        <v>67</v>
      </c>
      <c r="BQ85" s="135" t="s">
        <v>23</v>
      </c>
      <c r="BR85" s="81"/>
      <c r="BS85" s="86"/>
      <c r="BT85" s="86"/>
      <c r="BU85" s="86"/>
      <c r="BV85" s="184" t="s">
        <v>17</v>
      </c>
      <c r="BW85" s="131" t="s">
        <v>67</v>
      </c>
      <c r="BX85" s="135" t="s">
        <v>20</v>
      </c>
      <c r="BY85" s="320"/>
      <c r="BZ85" s="320"/>
      <c r="CA85" s="80"/>
      <c r="CB85" s="87"/>
      <c r="CC85" s="81"/>
    </row>
    <row r="86" spans="1:81" ht="47.25">
      <c r="A86" s="25"/>
      <c r="B86" s="193" t="s">
        <v>26</v>
      </c>
      <c r="C86" s="194" t="s">
        <v>27</v>
      </c>
      <c r="D86" s="140" t="s">
        <v>56</v>
      </c>
      <c r="E86" s="321" t="s">
        <v>29</v>
      </c>
      <c r="F86" s="321"/>
      <c r="G86" s="322"/>
      <c r="H86" s="124" t="s">
        <v>27</v>
      </c>
      <c r="I86" s="140" t="s">
        <v>56</v>
      </c>
      <c r="J86" s="321" t="s">
        <v>29</v>
      </c>
      <c r="K86" s="321"/>
      <c r="L86" s="322"/>
      <c r="M86" s="124" t="s">
        <v>27</v>
      </c>
      <c r="N86" s="140" t="s">
        <v>56</v>
      </c>
      <c r="O86" s="326" t="s">
        <v>63</v>
      </c>
      <c r="P86" s="326"/>
      <c r="Q86" s="327"/>
      <c r="R86" s="124" t="s">
        <v>27</v>
      </c>
      <c r="S86" s="140" t="s">
        <v>56</v>
      </c>
      <c r="T86" s="326" t="s">
        <v>63</v>
      </c>
      <c r="U86" s="326"/>
      <c r="V86" s="327"/>
      <c r="W86" s="25"/>
      <c r="X86" s="94" t="s">
        <v>27</v>
      </c>
      <c r="Y86" s="148" t="s">
        <v>30</v>
      </c>
      <c r="Z86" s="149" t="s">
        <v>31</v>
      </c>
      <c r="AA86" s="149" t="s">
        <v>32</v>
      </c>
      <c r="AB86" s="149" t="s">
        <v>33</v>
      </c>
      <c r="AC86" s="149" t="s">
        <v>34</v>
      </c>
      <c r="AD86" s="150" t="s">
        <v>35</v>
      </c>
      <c r="AE86" s="94" t="s">
        <v>27</v>
      </c>
      <c r="AF86" s="149" t="s">
        <v>30</v>
      </c>
      <c r="AG86" s="149" t="s">
        <v>31</v>
      </c>
      <c r="AH86" s="149" t="s">
        <v>32</v>
      </c>
      <c r="AI86" s="149" t="s">
        <v>33</v>
      </c>
      <c r="AJ86" s="149" t="s">
        <v>34</v>
      </c>
      <c r="AK86" s="150" t="s">
        <v>35</v>
      </c>
      <c r="AL86" s="94" t="s">
        <v>27</v>
      </c>
      <c r="AM86" s="149" t="s">
        <v>30</v>
      </c>
      <c r="AN86" s="149" t="s">
        <v>31</v>
      </c>
      <c r="AO86" s="149" t="s">
        <v>32</v>
      </c>
      <c r="AP86" s="149" t="s">
        <v>33</v>
      </c>
      <c r="AQ86" s="149" t="s">
        <v>34</v>
      </c>
      <c r="AR86" s="158" t="s">
        <v>35</v>
      </c>
      <c r="AS86" s="94" t="s">
        <v>27</v>
      </c>
      <c r="AT86" s="149" t="s">
        <v>30</v>
      </c>
      <c r="AU86" s="159" t="s">
        <v>31</v>
      </c>
      <c r="AV86" s="159" t="s">
        <v>32</v>
      </c>
      <c r="AW86" s="149" t="s">
        <v>33</v>
      </c>
      <c r="AX86" s="149" t="s">
        <v>34</v>
      </c>
      <c r="AY86" s="158" t="s">
        <v>35</v>
      </c>
      <c r="AZ86" s="166"/>
      <c r="BA86" s="163" t="s">
        <v>27</v>
      </c>
      <c r="BB86" s="149" t="s">
        <v>24</v>
      </c>
      <c r="BC86" s="149" t="s">
        <v>36</v>
      </c>
      <c r="BD86" s="149" t="s">
        <v>37</v>
      </c>
      <c r="BE86" s="149" t="s">
        <v>38</v>
      </c>
      <c r="BF86" s="173" t="s">
        <v>39</v>
      </c>
      <c r="BG86" s="173" t="s">
        <v>40</v>
      </c>
      <c r="BH86" s="163" t="s">
        <v>27</v>
      </c>
      <c r="BI86" s="149" t="s">
        <v>24</v>
      </c>
      <c r="BJ86" s="149" t="s">
        <v>36</v>
      </c>
      <c r="BK86" s="149" t="s">
        <v>37</v>
      </c>
      <c r="BL86" s="149" t="s">
        <v>38</v>
      </c>
      <c r="BM86" s="173" t="s">
        <v>39</v>
      </c>
      <c r="BN86" s="173" t="s">
        <v>40</v>
      </c>
      <c r="BO86" s="163" t="s">
        <v>27</v>
      </c>
      <c r="BP86" s="149" t="s">
        <v>24</v>
      </c>
      <c r="BQ86" s="149" t="s">
        <v>36</v>
      </c>
      <c r="BR86" s="149" t="s">
        <v>37</v>
      </c>
      <c r="BS86" s="149" t="s">
        <v>38</v>
      </c>
      <c r="BT86" s="173" t="s">
        <v>39</v>
      </c>
      <c r="BU86" s="173" t="s">
        <v>40</v>
      </c>
      <c r="BV86" s="163" t="s">
        <v>27</v>
      </c>
      <c r="BW86" s="149" t="s">
        <v>24</v>
      </c>
      <c r="BX86" s="149" t="s">
        <v>36</v>
      </c>
      <c r="BY86" s="149" t="s">
        <v>37</v>
      </c>
      <c r="BZ86" s="149" t="s">
        <v>38</v>
      </c>
      <c r="CA86" s="173" t="s">
        <v>39</v>
      </c>
      <c r="CB86" s="173" t="s">
        <v>40</v>
      </c>
      <c r="CC86" s="81"/>
    </row>
    <row r="87" spans="1:81" ht="15.75">
      <c r="A87" s="25"/>
      <c r="B87" s="125" t="s">
        <v>41</v>
      </c>
      <c r="C87" s="78">
        <v>0</v>
      </c>
      <c r="D87" s="126">
        <v>442.03</v>
      </c>
      <c r="E87" s="195">
        <v>0</v>
      </c>
      <c r="F87" s="195">
        <v>0</v>
      </c>
      <c r="G87" s="195">
        <v>0</v>
      </c>
      <c r="H87" s="128">
        <v>0</v>
      </c>
      <c r="I87" s="126">
        <v>463.25</v>
      </c>
      <c r="J87" s="78">
        <v>0</v>
      </c>
      <c r="K87" s="198">
        <v>0</v>
      </c>
      <c r="L87" s="78">
        <v>0</v>
      </c>
      <c r="M87" s="128">
        <v>0</v>
      </c>
      <c r="N87" s="78">
        <v>427.23</v>
      </c>
      <c r="O87" s="78">
        <v>0</v>
      </c>
      <c r="P87" s="78">
        <v>0</v>
      </c>
      <c r="Q87" s="78">
        <v>0</v>
      </c>
      <c r="R87" s="128">
        <v>0</v>
      </c>
      <c r="S87" s="78">
        <v>450.13</v>
      </c>
      <c r="T87" s="78">
        <v>0</v>
      </c>
      <c r="U87" s="78">
        <v>0</v>
      </c>
      <c r="V87" s="78">
        <v>0</v>
      </c>
      <c r="W87" s="25"/>
      <c r="X87" s="129">
        <v>0</v>
      </c>
      <c r="Y87" s="151">
        <f t="shared" ref="Y87:Y102" si="78">AVERAGE(E87:G87)/10</f>
        <v>0</v>
      </c>
      <c r="Z87" s="100">
        <v>9.6440000000000001</v>
      </c>
      <c r="AA87" s="100">
        <v>4.5170000000000003</v>
      </c>
      <c r="AB87" s="100">
        <f t="shared" ref="AB87:AB102" si="79">Z87-(AA87+Y87)</f>
        <v>5.1269999999999998</v>
      </c>
      <c r="AC87" s="100">
        <f t="shared" ref="AC87:AC102" si="80">3*Z87+AA87+Y87</f>
        <v>33.449000000000005</v>
      </c>
      <c r="AD87" s="152">
        <f t="shared" ref="AD87:AD102" si="81">1.398*(10^-6)*(X87^2)*AB87*AC87</f>
        <v>0</v>
      </c>
      <c r="AE87" s="129">
        <v>0</v>
      </c>
      <c r="AF87" s="100">
        <f t="shared" ref="AF87:AF102" si="82">AVERAGE(J87:L87)/10</f>
        <v>0</v>
      </c>
      <c r="AG87" s="100">
        <v>9.6440000000000001</v>
      </c>
      <c r="AH87" s="100">
        <v>4.5170000000000003</v>
      </c>
      <c r="AI87" s="100">
        <f t="shared" ref="AI87:AI102" si="83">AG87-(AH87+AF87)</f>
        <v>5.1269999999999998</v>
      </c>
      <c r="AJ87" s="100">
        <f t="shared" ref="AJ87:AJ102" si="84">3*AG87+AH87+AF87</f>
        <v>33.449000000000005</v>
      </c>
      <c r="AK87" s="152">
        <f t="shared" ref="AK87:AK102" si="85">1.398*(10^-6)*(AE87^2)*AI87*AJ87</f>
        <v>0</v>
      </c>
      <c r="AL87" s="129">
        <v>0</v>
      </c>
      <c r="AM87" s="100">
        <f t="shared" ref="AM87:AM102" si="86">AVERAGE(O87:Q87)/10</f>
        <v>0</v>
      </c>
      <c r="AN87" s="100">
        <v>9.6440000000000001</v>
      </c>
      <c r="AO87" s="100">
        <v>4.5170000000000003</v>
      </c>
      <c r="AP87" s="100">
        <f t="shared" ref="AP87:AP102" si="87">AN87-(AO87+AM87)</f>
        <v>5.1269999999999998</v>
      </c>
      <c r="AQ87" s="100">
        <f t="shared" ref="AQ87:AQ102" si="88">3*AN87+AO87+AM87</f>
        <v>33.449000000000005</v>
      </c>
      <c r="AR87" s="160">
        <f t="shared" ref="AR87:AR102" si="89">1.398*(10^-6)*(AL87^2)*AP87*AQ87</f>
        <v>0</v>
      </c>
      <c r="AS87" s="129">
        <v>0</v>
      </c>
      <c r="AT87" s="100">
        <f t="shared" ref="AT87:AT102" si="90">AVERAGE(T87:V87)/10</f>
        <v>0</v>
      </c>
      <c r="AU87" s="100">
        <v>9.6440000000000001</v>
      </c>
      <c r="AV87" s="100">
        <v>4.5170000000000003</v>
      </c>
      <c r="AW87" s="100">
        <f t="shared" ref="AW87:AW102" si="91">AU87-(AV87+AT87)</f>
        <v>5.1269999999999998</v>
      </c>
      <c r="AX87" s="100">
        <f t="shared" ref="AX87:AX102" si="92">3*AU87+AV87+AT87</f>
        <v>33.449000000000005</v>
      </c>
      <c r="AY87" s="160">
        <f t="shared" ref="AY87:AY102" si="93">1.398*(10^-6)*(AS87^2)*AW87*AX87</f>
        <v>0</v>
      </c>
      <c r="AZ87" s="166"/>
      <c r="BA87" s="129">
        <v>0</v>
      </c>
      <c r="BB87" s="100">
        <v>103.506856070365</v>
      </c>
      <c r="BC87" s="164">
        <f>(BB105-BB106)/BB87</f>
        <v>1.064373937945766</v>
      </c>
      <c r="BD87" s="167">
        <f>D87-BB103</f>
        <v>44.979999999999961</v>
      </c>
      <c r="BE87" s="164">
        <f>BB105-BB106</f>
        <v>110.17</v>
      </c>
      <c r="BF87" s="164">
        <f t="shared" ref="BF87:BF102" si="94">BD87/BE87*100</f>
        <v>40.82781156394659</v>
      </c>
      <c r="BG87" s="174">
        <f t="shared" ref="BG87:BG102" si="95">BF87*BC87</f>
        <v>43.456058572025512</v>
      </c>
      <c r="BH87" s="129">
        <v>0</v>
      </c>
      <c r="BI87" s="100">
        <v>103.506856070365</v>
      </c>
      <c r="BJ87" s="164">
        <f>(BI105-BI106)/BI87</f>
        <v>1.3322788966390227</v>
      </c>
      <c r="BK87" s="167">
        <f>I87-BI103</f>
        <v>38.169999999999959</v>
      </c>
      <c r="BL87" s="164">
        <f>BI105-BI106</f>
        <v>137.9</v>
      </c>
      <c r="BM87" s="164">
        <f t="shared" ref="BM87:BM102" si="96">BK87/BL87*100</f>
        <v>27.679477882523535</v>
      </c>
      <c r="BN87" s="174">
        <f t="shared" ref="BN87:BN102" si="97">BM87*BJ87</f>
        <v>36.876784252872689</v>
      </c>
      <c r="BO87" s="129">
        <v>0</v>
      </c>
      <c r="BP87" s="180">
        <v>103.506856070365</v>
      </c>
      <c r="BQ87" s="164">
        <f>(BP105-BP106)/BP87</f>
        <v>0.8981047587495542</v>
      </c>
      <c r="BR87" s="167">
        <f>N87-BP103</f>
        <v>47.129999999999995</v>
      </c>
      <c r="BS87" s="164">
        <f>BP105-BP106</f>
        <v>92.96</v>
      </c>
      <c r="BT87" s="164">
        <f t="shared" ref="BT87:BT102" si="98">BR87/BS87*100</f>
        <v>50.69922547332186</v>
      </c>
      <c r="BU87" s="187">
        <f t="shared" ref="BU87:BU102" si="99">BT87*BQ87</f>
        <v>45.533215662506983</v>
      </c>
      <c r="BV87" s="129">
        <v>0</v>
      </c>
      <c r="BW87" s="100">
        <v>103.506856070365</v>
      </c>
      <c r="BX87" s="164">
        <f>(BW105-BW106)/BW87</f>
        <v>1.2185666224298761</v>
      </c>
      <c r="BY87" s="167">
        <f>S87-BW103</f>
        <v>37.319999999999993</v>
      </c>
      <c r="BZ87" s="164">
        <f>BW105-BW106</f>
        <v>126.13</v>
      </c>
      <c r="CA87" s="164">
        <f t="shared" ref="CA87:CA102" si="100">BY87/BZ87*100</f>
        <v>29.588519781178146</v>
      </c>
      <c r="CB87" s="174">
        <f t="shared" ref="CB87:CB102" si="101">CA87*BX87</f>
        <v>36.055582612449832</v>
      </c>
      <c r="CC87" s="81"/>
    </row>
    <row r="88" spans="1:81" ht="15.75">
      <c r="A88" s="25"/>
      <c r="B88" s="125" t="s">
        <v>42</v>
      </c>
      <c r="C88" s="80">
        <v>300</v>
      </c>
      <c r="D88" s="78">
        <v>437.35</v>
      </c>
      <c r="E88" s="195">
        <v>0</v>
      </c>
      <c r="F88" s="195">
        <v>0</v>
      </c>
      <c r="G88" s="195">
        <v>0</v>
      </c>
      <c r="H88" s="129">
        <v>300</v>
      </c>
      <c r="I88" s="78">
        <v>462.13</v>
      </c>
      <c r="J88" s="78">
        <v>0</v>
      </c>
      <c r="K88" s="198">
        <v>0</v>
      </c>
      <c r="L88" s="78">
        <v>0</v>
      </c>
      <c r="M88" s="129">
        <v>300</v>
      </c>
      <c r="N88" s="78">
        <v>421.43</v>
      </c>
      <c r="O88" s="78">
        <v>0</v>
      </c>
      <c r="P88" s="78">
        <v>0</v>
      </c>
      <c r="Q88" s="78">
        <v>0</v>
      </c>
      <c r="R88" s="129">
        <v>300</v>
      </c>
      <c r="S88" s="78">
        <v>448.51</v>
      </c>
      <c r="T88" s="78">
        <v>0</v>
      </c>
      <c r="U88" s="78">
        <v>0</v>
      </c>
      <c r="V88" s="78">
        <v>0</v>
      </c>
      <c r="W88" s="25"/>
      <c r="X88" s="129">
        <v>300</v>
      </c>
      <c r="Y88" s="151">
        <f t="shared" si="78"/>
        <v>0</v>
      </c>
      <c r="Z88" s="100">
        <v>9.6440000000000001</v>
      </c>
      <c r="AA88" s="100">
        <v>4.5170000000000003</v>
      </c>
      <c r="AB88" s="100">
        <f t="shared" si="79"/>
        <v>5.1269999999999998</v>
      </c>
      <c r="AC88" s="100">
        <f t="shared" si="80"/>
        <v>33.449000000000005</v>
      </c>
      <c r="AD88" s="152">
        <f t="shared" si="81"/>
        <v>21.577252153859998</v>
      </c>
      <c r="AE88" s="129">
        <v>300</v>
      </c>
      <c r="AF88" s="100">
        <f t="shared" si="82"/>
        <v>0</v>
      </c>
      <c r="AG88" s="100">
        <v>9.6440000000000001</v>
      </c>
      <c r="AH88" s="100">
        <v>4.5170000000000003</v>
      </c>
      <c r="AI88" s="100">
        <f t="shared" si="83"/>
        <v>5.1269999999999998</v>
      </c>
      <c r="AJ88" s="100">
        <f t="shared" si="84"/>
        <v>33.449000000000005</v>
      </c>
      <c r="AK88" s="152">
        <f t="shared" si="85"/>
        <v>21.577252153859998</v>
      </c>
      <c r="AL88" s="129">
        <v>300</v>
      </c>
      <c r="AM88" s="100">
        <f t="shared" si="86"/>
        <v>0</v>
      </c>
      <c r="AN88" s="100">
        <v>9.6440000000000001</v>
      </c>
      <c r="AO88" s="100">
        <v>4.5170000000000003</v>
      </c>
      <c r="AP88" s="100">
        <f t="shared" si="87"/>
        <v>5.1269999999999998</v>
      </c>
      <c r="AQ88" s="100">
        <f t="shared" si="88"/>
        <v>33.449000000000005</v>
      </c>
      <c r="AR88" s="160">
        <f t="shared" si="89"/>
        <v>21.577252153859998</v>
      </c>
      <c r="AS88" s="129">
        <v>300</v>
      </c>
      <c r="AT88" s="100">
        <f t="shared" si="90"/>
        <v>0</v>
      </c>
      <c r="AU88" s="100">
        <v>9.6440000000000001</v>
      </c>
      <c r="AV88" s="100">
        <v>4.5170000000000003</v>
      </c>
      <c r="AW88" s="100">
        <f t="shared" si="91"/>
        <v>5.1269999999999998</v>
      </c>
      <c r="AX88" s="100">
        <f t="shared" si="92"/>
        <v>33.449000000000005</v>
      </c>
      <c r="AY88" s="160">
        <f t="shared" si="93"/>
        <v>21.577252153859998</v>
      </c>
      <c r="AZ88" s="166"/>
      <c r="BA88" s="129">
        <v>300</v>
      </c>
      <c r="BB88" s="100">
        <v>103.506856070365</v>
      </c>
      <c r="BC88" s="164">
        <f>(BB105-BB106)/BB87</f>
        <v>1.064373937945766</v>
      </c>
      <c r="BD88" s="167">
        <f>D88-BB103</f>
        <v>40.300000000000011</v>
      </c>
      <c r="BE88" s="164">
        <f>BB105-BB106</f>
        <v>110.17</v>
      </c>
      <c r="BF88" s="164">
        <f t="shared" si="94"/>
        <v>36.579831170009996</v>
      </c>
      <c r="BG88" s="174">
        <f t="shared" si="95"/>
        <v>38.934618951814812</v>
      </c>
      <c r="BH88" s="129">
        <v>300</v>
      </c>
      <c r="BI88" s="100">
        <v>103.506856070365</v>
      </c>
      <c r="BJ88" s="164">
        <f>(BI105-BI106)/BI87</f>
        <v>1.3322788966390227</v>
      </c>
      <c r="BK88" s="167">
        <f>I88-BI103</f>
        <v>37.049999999999955</v>
      </c>
      <c r="BL88" s="164">
        <f>BI105-BI106</f>
        <v>137.9</v>
      </c>
      <c r="BM88" s="164">
        <f t="shared" si="96"/>
        <v>26.867295141406782</v>
      </c>
      <c r="BN88" s="174">
        <f t="shared" si="97"/>
        <v>35.7947303266684</v>
      </c>
      <c r="BO88" s="129">
        <v>300</v>
      </c>
      <c r="BP88" s="180">
        <v>103.506856070365</v>
      </c>
      <c r="BQ88" s="164">
        <f>(BP105-BP106)/BP87</f>
        <v>0.8981047587495542</v>
      </c>
      <c r="BR88" s="167">
        <f>N88-BP103</f>
        <v>41.329999999999984</v>
      </c>
      <c r="BS88" s="164">
        <f>BP105-BP106</f>
        <v>92.96</v>
      </c>
      <c r="BT88" s="164">
        <f t="shared" si="98"/>
        <v>44.459982788296024</v>
      </c>
      <c r="BU88" s="187">
        <f t="shared" si="99"/>
        <v>39.929722116091931</v>
      </c>
      <c r="BV88" s="129">
        <v>300</v>
      </c>
      <c r="BW88" s="100">
        <v>103.506856070365</v>
      </c>
      <c r="BX88" s="164">
        <f>(BW105-BW106)/BW87</f>
        <v>1.2185666224298761</v>
      </c>
      <c r="BY88" s="167">
        <f>S88-BW103</f>
        <v>35.699999999999989</v>
      </c>
      <c r="BZ88" s="164">
        <f>BW105-BW106</f>
        <v>126.13</v>
      </c>
      <c r="CA88" s="164">
        <f t="shared" si="100"/>
        <v>28.304130658844041</v>
      </c>
      <c r="CB88" s="174">
        <f t="shared" si="101"/>
        <v>34.490468897761488</v>
      </c>
      <c r="CC88" s="81"/>
    </row>
    <row r="89" spans="1:81" ht="15.75">
      <c r="A89" s="25"/>
      <c r="B89" s="125" t="s">
        <v>42</v>
      </c>
      <c r="C89" s="80">
        <v>350</v>
      </c>
      <c r="D89" s="78">
        <v>435.48</v>
      </c>
      <c r="E89" s="195">
        <v>0</v>
      </c>
      <c r="F89" s="195">
        <v>0</v>
      </c>
      <c r="G89" s="195">
        <v>0</v>
      </c>
      <c r="H89" s="129">
        <v>350</v>
      </c>
      <c r="I89" s="126">
        <v>460.41</v>
      </c>
      <c r="J89" s="78">
        <v>0</v>
      </c>
      <c r="K89" s="198">
        <v>0</v>
      </c>
      <c r="L89" s="78">
        <v>0</v>
      </c>
      <c r="M89" s="129">
        <v>350</v>
      </c>
      <c r="N89" s="78">
        <v>418.33</v>
      </c>
      <c r="O89" s="78">
        <v>1.76</v>
      </c>
      <c r="P89" s="78">
        <v>3.57</v>
      </c>
      <c r="Q89" s="78">
        <v>5.83</v>
      </c>
      <c r="R89" s="129">
        <v>350</v>
      </c>
      <c r="S89" s="78">
        <v>447.51</v>
      </c>
      <c r="T89" s="78">
        <v>0</v>
      </c>
      <c r="U89" s="78">
        <v>0</v>
      </c>
      <c r="V89" s="78">
        <v>0</v>
      </c>
      <c r="W89" s="25"/>
      <c r="X89" s="129">
        <v>350</v>
      </c>
      <c r="Y89" s="151">
        <f t="shared" si="78"/>
        <v>0</v>
      </c>
      <c r="Z89" s="100">
        <v>9.6440000000000001</v>
      </c>
      <c r="AA89" s="100">
        <v>4.5170000000000003</v>
      </c>
      <c r="AB89" s="100">
        <f t="shared" si="79"/>
        <v>5.1269999999999998</v>
      </c>
      <c r="AC89" s="100">
        <f t="shared" si="80"/>
        <v>33.449000000000005</v>
      </c>
      <c r="AD89" s="152">
        <f t="shared" si="81"/>
        <v>29.369037653864996</v>
      </c>
      <c r="AE89" s="129">
        <v>350</v>
      </c>
      <c r="AF89" s="100">
        <f t="shared" si="82"/>
        <v>0</v>
      </c>
      <c r="AG89" s="100">
        <v>9.6440000000000001</v>
      </c>
      <c r="AH89" s="100">
        <v>4.5170000000000003</v>
      </c>
      <c r="AI89" s="100">
        <f t="shared" si="83"/>
        <v>5.1269999999999998</v>
      </c>
      <c r="AJ89" s="100">
        <f t="shared" si="84"/>
        <v>33.449000000000005</v>
      </c>
      <c r="AK89" s="152">
        <f t="shared" si="85"/>
        <v>29.369037653864996</v>
      </c>
      <c r="AL89" s="129">
        <v>350</v>
      </c>
      <c r="AM89" s="100">
        <f t="shared" si="86"/>
        <v>0.372</v>
      </c>
      <c r="AN89" s="100">
        <v>9.6440000000000001</v>
      </c>
      <c r="AO89" s="100">
        <v>4.5170000000000003</v>
      </c>
      <c r="AP89" s="100">
        <f t="shared" si="87"/>
        <v>4.7549999999999999</v>
      </c>
      <c r="AQ89" s="100">
        <f t="shared" si="88"/>
        <v>33.821000000000005</v>
      </c>
      <c r="AR89" s="160">
        <f t="shared" si="89"/>
        <v>27.541033013024997</v>
      </c>
      <c r="AS89" s="129">
        <v>350</v>
      </c>
      <c r="AT89" s="100">
        <f t="shared" si="90"/>
        <v>0</v>
      </c>
      <c r="AU89" s="100">
        <v>9.6440000000000001</v>
      </c>
      <c r="AV89" s="100">
        <v>4.5170000000000003</v>
      </c>
      <c r="AW89" s="100">
        <f t="shared" si="91"/>
        <v>5.1269999999999998</v>
      </c>
      <c r="AX89" s="100">
        <f t="shared" si="92"/>
        <v>33.449000000000005</v>
      </c>
      <c r="AY89" s="160">
        <f t="shared" si="93"/>
        <v>29.369037653864996</v>
      </c>
      <c r="AZ89" s="166"/>
      <c r="BA89" s="129">
        <v>350</v>
      </c>
      <c r="BB89" s="100">
        <v>103.506856070365</v>
      </c>
      <c r="BC89" s="164">
        <f>(BB105-BB106)/BB87</f>
        <v>1.064373937945766</v>
      </c>
      <c r="BD89" s="167">
        <f>D89-BB103</f>
        <v>38.430000000000007</v>
      </c>
      <c r="BE89" s="164">
        <f>BB105-BB106</f>
        <v>110.17</v>
      </c>
      <c r="BF89" s="164">
        <f t="shared" si="94"/>
        <v>34.882454388672059</v>
      </c>
      <c r="BG89" s="174">
        <f t="shared" si="95"/>
        <v>37.127975342884447</v>
      </c>
      <c r="BH89" s="129">
        <v>350</v>
      </c>
      <c r="BI89" s="100">
        <v>103.506856070365</v>
      </c>
      <c r="BJ89" s="164">
        <f>(BI105-BI106)/BI87</f>
        <v>1.3322788966390227</v>
      </c>
      <c r="BK89" s="167">
        <f>I89-BI103</f>
        <v>35.329999999999984</v>
      </c>
      <c r="BL89" s="164">
        <f>BI105-BI106</f>
        <v>137.9</v>
      </c>
      <c r="BM89" s="164">
        <f t="shared" si="96"/>
        <v>25.620014503263221</v>
      </c>
      <c r="BN89" s="174">
        <f t="shared" si="97"/>
        <v>34.133004654283283</v>
      </c>
      <c r="BO89" s="129">
        <v>350</v>
      </c>
      <c r="BP89" s="180">
        <v>103.506856070365</v>
      </c>
      <c r="BQ89" s="164">
        <f>(BP105-BP106)/BP87</f>
        <v>0.8981047587495542</v>
      </c>
      <c r="BR89" s="167">
        <f>N89-BP103</f>
        <v>38.229999999999961</v>
      </c>
      <c r="BS89" s="164">
        <f>BP105-BP106</f>
        <v>92.96</v>
      </c>
      <c r="BT89" s="164">
        <f t="shared" si="98"/>
        <v>41.125215146299446</v>
      </c>
      <c r="BU89" s="187">
        <f t="shared" si="99"/>
        <v>36.934751427490774</v>
      </c>
      <c r="BV89" s="129">
        <v>350</v>
      </c>
      <c r="BW89" s="100">
        <v>103.506856070365</v>
      </c>
      <c r="BX89" s="164">
        <f>(BW105-BW106)/BW87</f>
        <v>1.2185666224298761</v>
      </c>
      <c r="BY89" s="167">
        <f>S89-BW103</f>
        <v>34.699999999999989</v>
      </c>
      <c r="BZ89" s="164">
        <f>BW105-BW106</f>
        <v>126.13</v>
      </c>
      <c r="CA89" s="164">
        <f t="shared" si="100"/>
        <v>27.511297867279783</v>
      </c>
      <c r="CB89" s="174">
        <f t="shared" si="101"/>
        <v>33.524349320793377</v>
      </c>
      <c r="CC89" s="81"/>
    </row>
    <row r="90" spans="1:81" ht="15.75">
      <c r="A90" s="25"/>
      <c r="B90" s="125" t="s">
        <v>42</v>
      </c>
      <c r="C90" s="80">
        <v>450</v>
      </c>
      <c r="D90" s="78">
        <v>433.18</v>
      </c>
      <c r="E90" s="196">
        <v>1.22</v>
      </c>
      <c r="F90" s="196">
        <v>0.62</v>
      </c>
      <c r="G90" s="196">
        <v>0.88</v>
      </c>
      <c r="H90" s="129">
        <v>450</v>
      </c>
      <c r="I90" s="78">
        <v>459.28</v>
      </c>
      <c r="J90" s="78">
        <v>0</v>
      </c>
      <c r="K90" s="198">
        <v>0</v>
      </c>
      <c r="L90" s="78">
        <v>0</v>
      </c>
      <c r="M90" s="129">
        <v>450</v>
      </c>
      <c r="N90" s="78">
        <v>414.84</v>
      </c>
      <c r="O90" s="78">
        <v>2.7</v>
      </c>
      <c r="P90" s="78">
        <v>4.55</v>
      </c>
      <c r="Q90" s="78">
        <v>6.61</v>
      </c>
      <c r="R90" s="129">
        <v>450</v>
      </c>
      <c r="S90" s="78">
        <v>445.5</v>
      </c>
      <c r="T90" s="78">
        <v>0.74</v>
      </c>
      <c r="U90" s="78">
        <v>0</v>
      </c>
      <c r="V90" s="78">
        <v>1.1200000000000001</v>
      </c>
      <c r="W90" s="25"/>
      <c r="X90" s="129">
        <v>450</v>
      </c>
      <c r="Y90" s="151">
        <f t="shared" si="78"/>
        <v>9.0666666666666659E-2</v>
      </c>
      <c r="Z90" s="100">
        <v>9.6440000000000001</v>
      </c>
      <c r="AA90" s="100">
        <v>4.5170000000000003</v>
      </c>
      <c r="AB90" s="100">
        <f t="shared" si="79"/>
        <v>5.0363333333333333</v>
      </c>
      <c r="AC90" s="100">
        <f t="shared" si="80"/>
        <v>33.539666666666669</v>
      </c>
      <c r="AD90" s="152">
        <f t="shared" si="81"/>
        <v>47.819541475304987</v>
      </c>
      <c r="AE90" s="129">
        <v>450</v>
      </c>
      <c r="AF90" s="100">
        <f t="shared" si="82"/>
        <v>0</v>
      </c>
      <c r="AG90" s="100">
        <v>9.6440000000000001</v>
      </c>
      <c r="AH90" s="100">
        <v>4.5170000000000003</v>
      </c>
      <c r="AI90" s="100">
        <f t="shared" si="83"/>
        <v>5.1269999999999998</v>
      </c>
      <c r="AJ90" s="100">
        <f t="shared" si="84"/>
        <v>33.449000000000005</v>
      </c>
      <c r="AK90" s="152">
        <f t="shared" si="85"/>
        <v>48.54881734618499</v>
      </c>
      <c r="AL90" s="129">
        <v>450</v>
      </c>
      <c r="AM90" s="100">
        <f t="shared" si="86"/>
        <v>0.46200000000000002</v>
      </c>
      <c r="AN90" s="100">
        <v>9.6440000000000001</v>
      </c>
      <c r="AO90" s="100">
        <v>4.5170000000000003</v>
      </c>
      <c r="AP90" s="100">
        <f t="shared" si="87"/>
        <v>4.665</v>
      </c>
      <c r="AQ90" s="100">
        <f t="shared" si="88"/>
        <v>33.911000000000008</v>
      </c>
      <c r="AR90" s="160">
        <f t="shared" si="89"/>
        <v>44.784161152425</v>
      </c>
      <c r="AS90" s="129">
        <v>450</v>
      </c>
      <c r="AT90" s="100">
        <f t="shared" si="90"/>
        <v>6.2E-2</v>
      </c>
      <c r="AU90" s="100">
        <v>9.6440000000000001</v>
      </c>
      <c r="AV90" s="100">
        <v>4.5170000000000003</v>
      </c>
      <c r="AW90" s="100">
        <f t="shared" si="91"/>
        <v>5.0649999999999995</v>
      </c>
      <c r="AX90" s="100">
        <f t="shared" si="92"/>
        <v>33.511000000000003</v>
      </c>
      <c r="AY90" s="160">
        <f t="shared" si="93"/>
        <v>48.050624500424988</v>
      </c>
      <c r="AZ90" s="166"/>
      <c r="BA90" s="129">
        <v>450</v>
      </c>
      <c r="BB90" s="100">
        <v>103.506856070365</v>
      </c>
      <c r="BC90" s="164">
        <f>(BB105-BB106)/BB87</f>
        <v>1.064373937945766</v>
      </c>
      <c r="BD90" s="167">
        <f>D90-BB103</f>
        <v>36.129999999999995</v>
      </c>
      <c r="BE90" s="164">
        <f>BB105-BB106</f>
        <v>110.17</v>
      </c>
      <c r="BF90" s="164">
        <f t="shared" si="94"/>
        <v>32.794771716438227</v>
      </c>
      <c r="BG90" s="174">
        <f t="shared" si="95"/>
        <v>34.905900315857785</v>
      </c>
      <c r="BH90" s="129">
        <v>450</v>
      </c>
      <c r="BI90" s="100">
        <v>103.506856070365</v>
      </c>
      <c r="BJ90" s="164">
        <f>(BI105-BI106)/BI87</f>
        <v>1.3322788966390227</v>
      </c>
      <c r="BK90" s="167">
        <f>I90-BI103</f>
        <v>34.199999999999932</v>
      </c>
      <c r="BL90" s="164">
        <f>BI105-BI106</f>
        <v>137.9</v>
      </c>
      <c r="BM90" s="164">
        <f t="shared" si="96"/>
        <v>24.800580130529319</v>
      </c>
      <c r="BN90" s="174">
        <f t="shared" si="97"/>
        <v>33.041289532309271</v>
      </c>
      <c r="BO90" s="129">
        <v>450</v>
      </c>
      <c r="BP90" s="180">
        <v>103.506856070365</v>
      </c>
      <c r="BQ90" s="164">
        <f>(BP105-BP106)/BP87</f>
        <v>0.8981047587495542</v>
      </c>
      <c r="BR90" s="167">
        <f>N90-BP103</f>
        <v>34.739999999999952</v>
      </c>
      <c r="BS90" s="164">
        <f>BP105-BP106</f>
        <v>92.96</v>
      </c>
      <c r="BT90" s="164">
        <f t="shared" si="98"/>
        <v>37.370912220309762</v>
      </c>
      <c r="BU90" s="187">
        <f t="shared" si="99"/>
        <v>33.562994103872064</v>
      </c>
      <c r="BV90" s="129">
        <v>450</v>
      </c>
      <c r="BW90" s="100">
        <v>103.506856070365</v>
      </c>
      <c r="BX90" s="164">
        <f>(BW105-BW106)/BW87</f>
        <v>1.2185666224298761</v>
      </c>
      <c r="BY90" s="167">
        <f>S90-BW103</f>
        <v>32.69</v>
      </c>
      <c r="BZ90" s="164">
        <f>BW105-BW106</f>
        <v>126.13</v>
      </c>
      <c r="CA90" s="164">
        <f t="shared" si="100"/>
        <v>25.917703956235627</v>
      </c>
      <c r="CB90" s="174">
        <f t="shared" si="101"/>
        <v>31.582448971087487</v>
      </c>
      <c r="CC90" s="81"/>
    </row>
    <row r="91" spans="1:81" ht="15.75">
      <c r="A91" s="25"/>
      <c r="B91" s="125" t="s">
        <v>42</v>
      </c>
      <c r="C91" s="80">
        <v>550</v>
      </c>
      <c r="D91" s="78">
        <v>431.16</v>
      </c>
      <c r="E91" s="196">
        <v>1.71</v>
      </c>
      <c r="F91" s="196">
        <v>1.21</v>
      </c>
      <c r="G91" s="196">
        <v>1.17</v>
      </c>
      <c r="H91" s="129">
        <v>550</v>
      </c>
      <c r="I91" s="78">
        <v>458.03</v>
      </c>
      <c r="J91" s="78">
        <v>0</v>
      </c>
      <c r="K91" s="198">
        <v>0</v>
      </c>
      <c r="L91" s="78">
        <v>0</v>
      </c>
      <c r="M91" s="129">
        <v>550</v>
      </c>
      <c r="N91" s="78">
        <v>412.42</v>
      </c>
      <c r="O91" s="78">
        <v>3.73</v>
      </c>
      <c r="P91" s="78">
        <v>4.82</v>
      </c>
      <c r="Q91" s="78">
        <v>7.58</v>
      </c>
      <c r="R91" s="129">
        <v>550</v>
      </c>
      <c r="S91" s="78">
        <v>443.69</v>
      </c>
      <c r="T91" s="78">
        <v>1.02</v>
      </c>
      <c r="U91" s="78">
        <v>0.63</v>
      </c>
      <c r="V91" s="78">
        <v>1.87</v>
      </c>
      <c r="W91" s="25"/>
      <c r="X91" s="129">
        <v>550</v>
      </c>
      <c r="Y91" s="151">
        <f t="shared" si="78"/>
        <v>0.13633333333333333</v>
      </c>
      <c r="Z91" s="100">
        <v>9.6440000000000001</v>
      </c>
      <c r="AA91" s="100">
        <v>4.5170000000000003</v>
      </c>
      <c r="AB91" s="100">
        <f t="shared" si="79"/>
        <v>4.9906666666666668</v>
      </c>
      <c r="AC91" s="100">
        <f t="shared" si="80"/>
        <v>33.585333333333338</v>
      </c>
      <c r="AD91" s="152">
        <f t="shared" si="81"/>
        <v>70.88278571762666</v>
      </c>
      <c r="AE91" s="129">
        <v>550</v>
      </c>
      <c r="AF91" s="100">
        <f t="shared" si="82"/>
        <v>0</v>
      </c>
      <c r="AG91" s="100">
        <v>9.6440000000000001</v>
      </c>
      <c r="AH91" s="100">
        <v>4.5170000000000003</v>
      </c>
      <c r="AI91" s="100">
        <f t="shared" si="83"/>
        <v>5.1269999999999998</v>
      </c>
      <c r="AJ91" s="100">
        <f t="shared" si="84"/>
        <v>33.449000000000005</v>
      </c>
      <c r="AK91" s="152">
        <f t="shared" si="85"/>
        <v>72.523541961584996</v>
      </c>
      <c r="AL91" s="129">
        <v>550</v>
      </c>
      <c r="AM91" s="100">
        <f t="shared" si="86"/>
        <v>0.53766666666666674</v>
      </c>
      <c r="AN91" s="100">
        <v>9.6440000000000001</v>
      </c>
      <c r="AO91" s="100">
        <v>4.5170000000000003</v>
      </c>
      <c r="AP91" s="100">
        <f t="shared" si="87"/>
        <v>4.5893333333333333</v>
      </c>
      <c r="AQ91" s="100">
        <f t="shared" si="88"/>
        <v>33.986666666666672</v>
      </c>
      <c r="AR91" s="160">
        <f t="shared" si="89"/>
        <v>65.961530665066661</v>
      </c>
      <c r="AS91" s="129">
        <v>550</v>
      </c>
      <c r="AT91" s="100">
        <f t="shared" si="90"/>
        <v>0.11733333333333333</v>
      </c>
      <c r="AU91" s="100">
        <v>9.6440000000000001</v>
      </c>
      <c r="AV91" s="100">
        <v>4.5170000000000003</v>
      </c>
      <c r="AW91" s="100">
        <f t="shared" si="91"/>
        <v>5.009666666666666</v>
      </c>
      <c r="AX91" s="100">
        <f t="shared" si="92"/>
        <v>33.56633333333334</v>
      </c>
      <c r="AY91" s="160">
        <f t="shared" si="93"/>
        <v>71.112391342171648</v>
      </c>
      <c r="AZ91" s="166"/>
      <c r="BA91" s="129">
        <v>550</v>
      </c>
      <c r="BB91" s="100">
        <v>103.506856070365</v>
      </c>
      <c r="BC91" s="164">
        <f>(BB105-BB106)/BB87</f>
        <v>1.064373937945766</v>
      </c>
      <c r="BD91" s="167">
        <f>D91-BB103</f>
        <v>34.110000000000014</v>
      </c>
      <c r="BE91" s="164">
        <f>BB105-BB106</f>
        <v>110.17</v>
      </c>
      <c r="BF91" s="164">
        <f t="shared" si="94"/>
        <v>30.961241717345935</v>
      </c>
      <c r="BG91" s="174">
        <f t="shared" si="95"/>
        <v>32.954338770382222</v>
      </c>
      <c r="BH91" s="129">
        <v>550</v>
      </c>
      <c r="BI91" s="100">
        <v>103.506856070365</v>
      </c>
      <c r="BJ91" s="164">
        <f>(BI105-BI106)/BI87</f>
        <v>1.3322788966390227</v>
      </c>
      <c r="BK91" s="167">
        <f>I91-BI103</f>
        <v>32.949999999999932</v>
      </c>
      <c r="BL91" s="164">
        <f>BI105-BI106</f>
        <v>137.9</v>
      </c>
      <c r="BM91" s="164">
        <f t="shared" si="96"/>
        <v>23.894126178390088</v>
      </c>
      <c r="BN91" s="174">
        <f t="shared" si="97"/>
        <v>31.833640061099135</v>
      </c>
      <c r="BO91" s="129">
        <v>550</v>
      </c>
      <c r="BP91" s="180">
        <v>103.506856070365</v>
      </c>
      <c r="BQ91" s="164">
        <f>(BP105-BP106)/BP87</f>
        <v>0.8981047587495542</v>
      </c>
      <c r="BR91" s="167">
        <f>N91-BP103</f>
        <v>32.319999999999993</v>
      </c>
      <c r="BS91" s="164">
        <f>BP105-BP106</f>
        <v>92.96</v>
      </c>
      <c r="BT91" s="164">
        <f t="shared" si="98"/>
        <v>34.76764199655765</v>
      </c>
      <c r="BU91" s="187">
        <f t="shared" si="99"/>
        <v>31.224984727609279</v>
      </c>
      <c r="BV91" s="129">
        <v>550</v>
      </c>
      <c r="BW91" s="100">
        <v>103.506856070365</v>
      </c>
      <c r="BX91" s="164">
        <f>(BW105-BW106)/BW87</f>
        <v>1.2185666224298761</v>
      </c>
      <c r="BY91" s="167">
        <f>S91-BW103</f>
        <v>30.879999999999995</v>
      </c>
      <c r="BZ91" s="164">
        <f>BW105-BW106</f>
        <v>126.13</v>
      </c>
      <c r="CA91" s="164">
        <f t="shared" si="100"/>
        <v>24.48267660350432</v>
      </c>
      <c r="CB91" s="174">
        <f t="shared" si="101"/>
        <v>29.833772536775211</v>
      </c>
      <c r="CC91" s="81"/>
    </row>
    <row r="92" spans="1:81" ht="15.75">
      <c r="A92" s="25"/>
      <c r="B92" s="125" t="s">
        <v>42</v>
      </c>
      <c r="C92" s="80">
        <v>650</v>
      </c>
      <c r="D92" s="78">
        <v>429.58</v>
      </c>
      <c r="E92" s="196">
        <v>1.77</v>
      </c>
      <c r="F92" s="196">
        <v>1.28</v>
      </c>
      <c r="G92" s="196">
        <v>1.43</v>
      </c>
      <c r="H92" s="129">
        <v>650</v>
      </c>
      <c r="I92" s="78">
        <v>456.71</v>
      </c>
      <c r="J92" s="78">
        <v>0.45</v>
      </c>
      <c r="K92" s="78">
        <v>0.6</v>
      </c>
      <c r="L92" s="78">
        <v>0.59</v>
      </c>
      <c r="M92" s="129">
        <v>650</v>
      </c>
      <c r="N92" s="78">
        <v>410.36</v>
      </c>
      <c r="O92" s="78">
        <v>3.86</v>
      </c>
      <c r="P92" s="78">
        <v>5.8</v>
      </c>
      <c r="Q92" s="78">
        <v>8.31</v>
      </c>
      <c r="R92" s="129">
        <v>650</v>
      </c>
      <c r="S92" s="78">
        <v>441.97</v>
      </c>
      <c r="T92" s="78">
        <v>1.29</v>
      </c>
      <c r="U92" s="78">
        <v>0.94</v>
      </c>
      <c r="V92" s="78">
        <v>2.11</v>
      </c>
      <c r="W92" s="25"/>
      <c r="X92" s="129">
        <v>650</v>
      </c>
      <c r="Y92" s="151">
        <f t="shared" si="78"/>
        <v>0.14933333333333332</v>
      </c>
      <c r="Z92" s="100">
        <v>9.6440000000000001</v>
      </c>
      <c r="AA92" s="100">
        <v>4.5170000000000003</v>
      </c>
      <c r="AB92" s="100">
        <f t="shared" si="79"/>
        <v>4.977666666666666</v>
      </c>
      <c r="AC92" s="100">
        <f t="shared" si="80"/>
        <v>33.598333333333336</v>
      </c>
      <c r="AD92" s="152">
        <f t="shared" si="81"/>
        <v>98.781912348491645</v>
      </c>
      <c r="AE92" s="129">
        <v>650</v>
      </c>
      <c r="AF92" s="100">
        <f t="shared" si="82"/>
        <v>5.4666666666666676E-2</v>
      </c>
      <c r="AG92" s="100">
        <v>9.6440000000000001</v>
      </c>
      <c r="AH92" s="100">
        <v>4.5170000000000003</v>
      </c>
      <c r="AI92" s="100">
        <f t="shared" si="83"/>
        <v>5.0723333333333329</v>
      </c>
      <c r="AJ92" s="100">
        <f t="shared" si="84"/>
        <v>33.503666666666675</v>
      </c>
      <c r="AK92" s="152">
        <f t="shared" si="85"/>
        <v>100.37695333733167</v>
      </c>
      <c r="AL92" s="129">
        <v>650</v>
      </c>
      <c r="AM92" s="100">
        <f t="shared" si="86"/>
        <v>0.59899999999999998</v>
      </c>
      <c r="AN92" s="100">
        <v>9.6440000000000001</v>
      </c>
      <c r="AO92" s="100">
        <v>4.5170000000000003</v>
      </c>
      <c r="AP92" s="100">
        <f t="shared" si="87"/>
        <v>4.5279999999999996</v>
      </c>
      <c r="AQ92" s="100">
        <f t="shared" si="88"/>
        <v>34.048000000000002</v>
      </c>
      <c r="AR92" s="160">
        <f t="shared" si="89"/>
        <v>91.060893880319995</v>
      </c>
      <c r="AS92" s="129">
        <v>650</v>
      </c>
      <c r="AT92" s="100">
        <f t="shared" si="90"/>
        <v>0.14466666666666667</v>
      </c>
      <c r="AU92" s="100">
        <v>9.6440000000000001</v>
      </c>
      <c r="AV92" s="100">
        <v>4.5170000000000003</v>
      </c>
      <c r="AW92" s="100">
        <f t="shared" si="91"/>
        <v>4.9823333333333331</v>
      </c>
      <c r="AX92" s="100">
        <f t="shared" si="92"/>
        <v>33.593666666666671</v>
      </c>
      <c r="AY92" s="160">
        <f t="shared" si="93"/>
        <v>98.86078920473166</v>
      </c>
      <c r="AZ92" s="166"/>
      <c r="BA92" s="129">
        <v>650</v>
      </c>
      <c r="BB92" s="100">
        <v>103.506856070365</v>
      </c>
      <c r="BC92" s="164">
        <f>(BB105-BB106)/BB87</f>
        <v>1.064373937945766</v>
      </c>
      <c r="BD92" s="167">
        <f>D92-BB103</f>
        <v>32.529999999999973</v>
      </c>
      <c r="BE92" s="164">
        <f>BB105-BB106</f>
        <v>110.17</v>
      </c>
      <c r="BF92" s="164">
        <f t="shared" si="94"/>
        <v>29.527094490333095</v>
      </c>
      <c r="BG92" s="174">
        <f t="shared" si="95"/>
        <v>31.427869838772565</v>
      </c>
      <c r="BH92" s="129">
        <v>650</v>
      </c>
      <c r="BI92" s="100">
        <v>103.506856070365</v>
      </c>
      <c r="BJ92" s="164">
        <f>(BI105-BI106)/BI87</f>
        <v>1.3322788966390227</v>
      </c>
      <c r="BK92" s="167">
        <f>I92-BI103</f>
        <v>31.629999999999939</v>
      </c>
      <c r="BL92" s="164">
        <f>BI105-BI106</f>
        <v>137.9</v>
      </c>
      <c r="BM92" s="164">
        <f t="shared" si="96"/>
        <v>22.936910804931063</v>
      </c>
      <c r="BN92" s="174">
        <f t="shared" si="97"/>
        <v>30.558362219501234</v>
      </c>
      <c r="BO92" s="129">
        <v>650</v>
      </c>
      <c r="BP92" s="180">
        <v>103.506856070365</v>
      </c>
      <c r="BQ92" s="164">
        <f>(BP105-BP106)/BP87</f>
        <v>0.8981047587495542</v>
      </c>
      <c r="BR92" s="167">
        <f>N92-BP103</f>
        <v>30.259999999999991</v>
      </c>
      <c r="BS92" s="164">
        <f>BP105-BP106</f>
        <v>92.96</v>
      </c>
      <c r="BT92" s="164">
        <f t="shared" si="98"/>
        <v>32.551635111876074</v>
      </c>
      <c r="BU92" s="187">
        <f t="shared" si="99"/>
        <v>29.234778399054978</v>
      </c>
      <c r="BV92" s="129">
        <v>650</v>
      </c>
      <c r="BW92" s="100">
        <v>103.506856070365</v>
      </c>
      <c r="BX92" s="164">
        <f>(BW105-BW106)/BW87</f>
        <v>1.2185666224298761</v>
      </c>
      <c r="BY92" s="167">
        <f>S92-BW103</f>
        <v>29.160000000000025</v>
      </c>
      <c r="BZ92" s="164">
        <f>BW105-BW106</f>
        <v>126.13</v>
      </c>
      <c r="CA92" s="164">
        <f t="shared" si="100"/>
        <v>23.119004202013816</v>
      </c>
      <c r="CB92" s="174">
        <f t="shared" si="101"/>
        <v>28.17204686439009</v>
      </c>
      <c r="CC92" s="81"/>
    </row>
    <row r="93" spans="1:81" ht="15.75">
      <c r="A93" s="25"/>
      <c r="B93" s="125" t="s">
        <v>42</v>
      </c>
      <c r="C93" s="80">
        <v>750</v>
      </c>
      <c r="D93" s="78">
        <v>428.13</v>
      </c>
      <c r="E93" s="196">
        <v>1.79</v>
      </c>
      <c r="F93" s="196">
        <v>1.47</v>
      </c>
      <c r="G93" s="196">
        <v>1.76</v>
      </c>
      <c r="H93" s="129">
        <v>750</v>
      </c>
      <c r="I93" s="78">
        <v>455.56</v>
      </c>
      <c r="J93" s="78">
        <v>0.69</v>
      </c>
      <c r="K93" s="78">
        <v>0.77</v>
      </c>
      <c r="L93" s="78">
        <v>0.87</v>
      </c>
      <c r="M93" s="129">
        <v>750</v>
      </c>
      <c r="N93" s="78">
        <v>408.8</v>
      </c>
      <c r="O93" s="78">
        <v>4.83</v>
      </c>
      <c r="P93" s="78">
        <v>6.94</v>
      </c>
      <c r="Q93" s="78">
        <v>9.5500000000000007</v>
      </c>
      <c r="R93" s="129">
        <v>750</v>
      </c>
      <c r="S93" s="78">
        <v>440.34</v>
      </c>
      <c r="T93" s="78">
        <v>1.51</v>
      </c>
      <c r="U93" s="78">
        <v>1.22</v>
      </c>
      <c r="V93" s="78">
        <v>2.35</v>
      </c>
      <c r="W93" s="25"/>
      <c r="X93" s="129">
        <v>750</v>
      </c>
      <c r="Y93" s="151">
        <f t="shared" si="78"/>
        <v>0.16733333333333331</v>
      </c>
      <c r="Z93" s="100">
        <v>9.6440000000000001</v>
      </c>
      <c r="AA93" s="100">
        <v>4.5170000000000003</v>
      </c>
      <c r="AB93" s="100">
        <f t="shared" si="79"/>
        <v>4.9596666666666662</v>
      </c>
      <c r="AC93" s="100">
        <f t="shared" si="80"/>
        <v>33.616333333333337</v>
      </c>
      <c r="AD93" s="152">
        <f t="shared" si="81"/>
        <v>131.10900717862498</v>
      </c>
      <c r="AE93" s="129">
        <v>750</v>
      </c>
      <c r="AF93" s="100">
        <f t="shared" si="82"/>
        <v>7.7666666666666676E-2</v>
      </c>
      <c r="AG93" s="100">
        <v>9.6440000000000001</v>
      </c>
      <c r="AH93" s="100">
        <v>4.5170000000000003</v>
      </c>
      <c r="AI93" s="100">
        <f t="shared" si="83"/>
        <v>5.0493333333333332</v>
      </c>
      <c r="AJ93" s="100">
        <f t="shared" si="84"/>
        <v>33.526666666666671</v>
      </c>
      <c r="AK93" s="152">
        <f t="shared" si="85"/>
        <v>133.12331277000001</v>
      </c>
      <c r="AL93" s="129">
        <v>750</v>
      </c>
      <c r="AM93" s="100">
        <f t="shared" si="86"/>
        <v>0.71066666666666667</v>
      </c>
      <c r="AN93" s="100">
        <v>9.6440000000000001</v>
      </c>
      <c r="AO93" s="100">
        <v>4.5170000000000003</v>
      </c>
      <c r="AP93" s="100">
        <f t="shared" si="87"/>
        <v>4.4163333333333332</v>
      </c>
      <c r="AQ93" s="100">
        <f t="shared" si="88"/>
        <v>34.159666666666674</v>
      </c>
      <c r="AR93" s="160">
        <f t="shared" si="89"/>
        <v>118.63290567862502</v>
      </c>
      <c r="AS93" s="129">
        <v>750</v>
      </c>
      <c r="AT93" s="100">
        <f t="shared" si="90"/>
        <v>0.16933333333333334</v>
      </c>
      <c r="AU93" s="100">
        <v>9.6440000000000001</v>
      </c>
      <c r="AV93" s="100">
        <v>4.5170000000000003</v>
      </c>
      <c r="AW93" s="100">
        <f t="shared" si="91"/>
        <v>4.9576666666666664</v>
      </c>
      <c r="AX93" s="100">
        <f t="shared" si="92"/>
        <v>33.618333333333339</v>
      </c>
      <c r="AY93" s="160">
        <f t="shared" si="93"/>
        <v>131.06393426062502</v>
      </c>
      <c r="AZ93" s="166"/>
      <c r="BA93" s="129">
        <v>750</v>
      </c>
      <c r="BB93" s="100">
        <v>103.506856070365</v>
      </c>
      <c r="BC93" s="164">
        <f>(BB105-BB106)/BB87</f>
        <v>1.064373937945766</v>
      </c>
      <c r="BD93" s="167">
        <f>D93-BB103</f>
        <v>31.079999999999984</v>
      </c>
      <c r="BE93" s="164">
        <f>BB105-BB106</f>
        <v>110.17</v>
      </c>
      <c r="BF93" s="164">
        <f t="shared" si="94"/>
        <v>28.210946718707437</v>
      </c>
      <c r="BG93" s="174">
        <f t="shared" si="95"/>
        <v>30.02699645216882</v>
      </c>
      <c r="BH93" s="129">
        <v>750</v>
      </c>
      <c r="BI93" s="100">
        <v>103.506856070365</v>
      </c>
      <c r="BJ93" s="164">
        <f>(BI105-BI106)/BI87</f>
        <v>1.3322788966390227</v>
      </c>
      <c r="BK93" s="167">
        <f>I93-BI103</f>
        <v>30.479999999999961</v>
      </c>
      <c r="BL93" s="164">
        <f>BI105-BI106</f>
        <v>137.9</v>
      </c>
      <c r="BM93" s="164">
        <f t="shared" si="96"/>
        <v>22.10297316896299</v>
      </c>
      <c r="BN93" s="174">
        <f t="shared" si="97"/>
        <v>29.447324705987935</v>
      </c>
      <c r="BO93" s="129">
        <v>750</v>
      </c>
      <c r="BP93" s="180">
        <v>103.506856070365</v>
      </c>
      <c r="BQ93" s="164">
        <f>(BP105-BP106)/BP87</f>
        <v>0.8981047587495542</v>
      </c>
      <c r="BR93" s="167">
        <f>N93-BP103</f>
        <v>28.699999999999989</v>
      </c>
      <c r="BS93" s="164">
        <f>BP105-BP106</f>
        <v>92.96</v>
      </c>
      <c r="BT93" s="164">
        <f t="shared" si="98"/>
        <v>30.873493975903603</v>
      </c>
      <c r="BU93" s="187">
        <f t="shared" si="99"/>
        <v>27.727631858984719</v>
      </c>
      <c r="BV93" s="129">
        <v>750</v>
      </c>
      <c r="BW93" s="100">
        <v>103.506856070365</v>
      </c>
      <c r="BX93" s="164">
        <f>(BW105-BW106)/BW87</f>
        <v>1.2185666224298761</v>
      </c>
      <c r="BY93" s="167">
        <f>S93-BW103</f>
        <v>27.529999999999973</v>
      </c>
      <c r="BZ93" s="164">
        <f>BW105-BW106</f>
        <v>126.13</v>
      </c>
      <c r="CA93" s="164">
        <f t="shared" si="100"/>
        <v>21.826686751764033</v>
      </c>
      <c r="CB93" s="174">
        <f t="shared" si="101"/>
        <v>26.597271953932022</v>
      </c>
      <c r="CC93" s="81"/>
    </row>
    <row r="94" spans="1:81" ht="15.75">
      <c r="A94" s="25"/>
      <c r="B94" s="125" t="s">
        <v>42</v>
      </c>
      <c r="C94" s="80">
        <v>850</v>
      </c>
      <c r="D94" s="78">
        <v>426.95</v>
      </c>
      <c r="E94" s="196">
        <v>2.59</v>
      </c>
      <c r="F94" s="196">
        <v>1.67</v>
      </c>
      <c r="G94" s="196">
        <v>1.82</v>
      </c>
      <c r="H94" s="129">
        <v>850</v>
      </c>
      <c r="I94" s="78">
        <v>454.32</v>
      </c>
      <c r="J94" s="78">
        <v>0.87</v>
      </c>
      <c r="K94" s="78">
        <v>0.83</v>
      </c>
      <c r="L94" s="78">
        <v>1.25</v>
      </c>
      <c r="M94" s="129">
        <v>850</v>
      </c>
      <c r="N94" s="78">
        <v>407.42</v>
      </c>
      <c r="O94" s="78">
        <v>4.8099999999999996</v>
      </c>
      <c r="P94" s="78">
        <v>7.04</v>
      </c>
      <c r="Q94" s="78">
        <v>9.6199999999999992</v>
      </c>
      <c r="R94" s="129">
        <v>850</v>
      </c>
      <c r="S94" s="78">
        <v>439.16</v>
      </c>
      <c r="T94" s="78">
        <v>2.0499999999999998</v>
      </c>
      <c r="U94" s="78">
        <v>1.71</v>
      </c>
      <c r="V94" s="78">
        <v>2.4500000000000002</v>
      </c>
      <c r="W94" s="25"/>
      <c r="X94" s="129">
        <v>850</v>
      </c>
      <c r="Y94" s="151">
        <f t="shared" si="78"/>
        <v>0.20266666666666669</v>
      </c>
      <c r="Z94" s="100">
        <v>9.6440000000000001</v>
      </c>
      <c r="AA94" s="100">
        <v>4.5170000000000003</v>
      </c>
      <c r="AB94" s="100">
        <f t="shared" si="79"/>
        <v>4.9243333333333332</v>
      </c>
      <c r="AC94" s="100">
        <f t="shared" si="80"/>
        <v>33.651666666666671</v>
      </c>
      <c r="AD94" s="152">
        <f t="shared" si="81"/>
        <v>167.37825828909166</v>
      </c>
      <c r="AE94" s="129">
        <v>850</v>
      </c>
      <c r="AF94" s="100">
        <f t="shared" si="82"/>
        <v>9.8333333333333342E-2</v>
      </c>
      <c r="AG94" s="100">
        <v>9.6440000000000001</v>
      </c>
      <c r="AH94" s="100">
        <v>4.5170000000000003</v>
      </c>
      <c r="AI94" s="100">
        <f t="shared" si="83"/>
        <v>5.0286666666666662</v>
      </c>
      <c r="AJ94" s="100">
        <f t="shared" si="84"/>
        <v>33.547333333333341</v>
      </c>
      <c r="AK94" s="152">
        <f t="shared" si="85"/>
        <v>170.39461886740668</v>
      </c>
      <c r="AL94" s="129">
        <v>850</v>
      </c>
      <c r="AM94" s="100">
        <f t="shared" si="86"/>
        <v>0.71566666666666667</v>
      </c>
      <c r="AN94" s="100">
        <v>9.6440000000000001</v>
      </c>
      <c r="AO94" s="100">
        <v>4.5170000000000003</v>
      </c>
      <c r="AP94" s="100">
        <f t="shared" si="87"/>
        <v>4.4113333333333333</v>
      </c>
      <c r="AQ94" s="100">
        <f t="shared" si="88"/>
        <v>34.164666666666669</v>
      </c>
      <c r="AR94" s="160">
        <f t="shared" si="89"/>
        <v>152.22713936308665</v>
      </c>
      <c r="AS94" s="129">
        <v>850</v>
      </c>
      <c r="AT94" s="100">
        <f t="shared" si="90"/>
        <v>0.20699999999999999</v>
      </c>
      <c r="AU94" s="100">
        <v>9.6440000000000001</v>
      </c>
      <c r="AV94" s="100">
        <v>4.5170000000000003</v>
      </c>
      <c r="AW94" s="100">
        <f t="shared" si="91"/>
        <v>4.92</v>
      </c>
      <c r="AX94" s="100">
        <f t="shared" si="92"/>
        <v>33.656000000000006</v>
      </c>
      <c r="AY94" s="160">
        <f t="shared" si="93"/>
        <v>167.25250251360001</v>
      </c>
      <c r="AZ94" s="166"/>
      <c r="BA94" s="129">
        <v>850</v>
      </c>
      <c r="BB94" s="100">
        <v>103.506856070365</v>
      </c>
      <c r="BC94" s="164">
        <f>(BB105-BB106)/BB87</f>
        <v>1.064373937945766</v>
      </c>
      <c r="BD94" s="167">
        <f>D94-BB103</f>
        <v>29.899999999999977</v>
      </c>
      <c r="BE94" s="164">
        <f>BB105-BB106</f>
        <v>110.17</v>
      </c>
      <c r="BF94" s="164">
        <f t="shared" si="94"/>
        <v>27.139874739039644</v>
      </c>
      <c r="BG94" s="174">
        <f t="shared" si="95"/>
        <v>28.886975351346443</v>
      </c>
      <c r="BH94" s="129">
        <v>850</v>
      </c>
      <c r="BI94" s="100">
        <v>103.506856070365</v>
      </c>
      <c r="BJ94" s="164">
        <f>(BI105-BI106)/BI87</f>
        <v>1.3322788966390227</v>
      </c>
      <c r="BK94" s="167">
        <f>I94-BI103</f>
        <v>29.239999999999952</v>
      </c>
      <c r="BL94" s="164">
        <f>BI105-BI106</f>
        <v>137.9</v>
      </c>
      <c r="BM94" s="164">
        <f t="shared" si="96"/>
        <v>21.203770848440865</v>
      </c>
      <c r="BN94" s="174">
        <f t="shared" si="97"/>
        <v>28.249336430547469</v>
      </c>
      <c r="BO94" s="129">
        <v>850</v>
      </c>
      <c r="BP94" s="180">
        <v>103.506856070365</v>
      </c>
      <c r="BQ94" s="164">
        <f>(BP105-BP106)/BP87</f>
        <v>0.8981047587495542</v>
      </c>
      <c r="BR94" s="167">
        <f>N94-BP103</f>
        <v>27.319999999999993</v>
      </c>
      <c r="BS94" s="164">
        <f>BP105-BP106</f>
        <v>92.96</v>
      </c>
      <c r="BT94" s="164">
        <f t="shared" si="98"/>
        <v>29.388984509466432</v>
      </c>
      <c r="BU94" s="187">
        <f t="shared" si="99"/>
        <v>26.394386842768736</v>
      </c>
      <c r="BV94" s="129">
        <v>850</v>
      </c>
      <c r="BW94" s="100">
        <v>103.506856070365</v>
      </c>
      <c r="BX94" s="164">
        <f>(BW105-BW106)/BW87</f>
        <v>1.2185666224298761</v>
      </c>
      <c r="BY94" s="167">
        <f>S94-BW103</f>
        <v>26.350000000000023</v>
      </c>
      <c r="BZ94" s="164">
        <f>BW105-BW106</f>
        <v>126.13</v>
      </c>
      <c r="CA94" s="164">
        <f t="shared" si="100"/>
        <v>20.891144057718247</v>
      </c>
      <c r="CB94" s="174">
        <f t="shared" si="101"/>
        <v>25.457250853109702</v>
      </c>
      <c r="CC94" s="81"/>
    </row>
    <row r="95" spans="1:81" ht="15.75">
      <c r="A95" s="25"/>
      <c r="B95" s="125" t="s">
        <v>42</v>
      </c>
      <c r="C95" s="80">
        <v>950</v>
      </c>
      <c r="D95" s="78">
        <v>425.84</v>
      </c>
      <c r="E95" s="196">
        <v>3.45</v>
      </c>
      <c r="F95" s="196">
        <v>2.2000000000000002</v>
      </c>
      <c r="G95" s="196">
        <v>2.37</v>
      </c>
      <c r="H95" s="129">
        <v>950</v>
      </c>
      <c r="I95" s="78">
        <v>453.13</v>
      </c>
      <c r="J95" s="78">
        <v>1.03</v>
      </c>
      <c r="K95" s="78">
        <v>1.06</v>
      </c>
      <c r="L95" s="78">
        <v>1.34</v>
      </c>
      <c r="M95" s="129">
        <v>950</v>
      </c>
      <c r="N95" s="78">
        <v>406.3</v>
      </c>
      <c r="O95" s="78">
        <v>5.18</v>
      </c>
      <c r="P95" s="78">
        <v>7.36</v>
      </c>
      <c r="Q95" s="78">
        <v>9.77</v>
      </c>
      <c r="R95" s="129">
        <v>950</v>
      </c>
      <c r="S95" s="78">
        <v>438.05</v>
      </c>
      <c r="T95" s="78">
        <v>2.1</v>
      </c>
      <c r="U95" s="78">
        <v>2.02</v>
      </c>
      <c r="V95" s="78">
        <v>2.94</v>
      </c>
      <c r="W95" s="25"/>
      <c r="X95" s="129">
        <v>950</v>
      </c>
      <c r="Y95" s="151">
        <f t="shared" si="78"/>
        <v>0.26733333333333331</v>
      </c>
      <c r="Z95" s="100">
        <v>9.6440000000000001</v>
      </c>
      <c r="AA95" s="100">
        <v>4.5170000000000003</v>
      </c>
      <c r="AB95" s="100">
        <f t="shared" si="79"/>
        <v>4.8596666666666666</v>
      </c>
      <c r="AC95" s="100">
        <f t="shared" si="80"/>
        <v>33.716333333333338</v>
      </c>
      <c r="AD95" s="152">
        <f t="shared" si="81"/>
        <v>206.72890392937165</v>
      </c>
      <c r="AE95" s="129">
        <v>950</v>
      </c>
      <c r="AF95" s="100">
        <f t="shared" si="82"/>
        <v>0.11433333333333333</v>
      </c>
      <c r="AG95" s="100">
        <v>9.6440000000000001</v>
      </c>
      <c r="AH95" s="100">
        <v>4.5170000000000003</v>
      </c>
      <c r="AI95" s="100">
        <f t="shared" si="83"/>
        <v>5.0126666666666662</v>
      </c>
      <c r="AJ95" s="100">
        <f t="shared" si="84"/>
        <v>33.56333333333334</v>
      </c>
      <c r="AK95" s="152">
        <f t="shared" si="85"/>
        <v>212.26984065476665</v>
      </c>
      <c r="AL95" s="129">
        <v>950</v>
      </c>
      <c r="AM95" s="100">
        <f t="shared" si="86"/>
        <v>0.7436666666666667</v>
      </c>
      <c r="AN95" s="100">
        <v>9.6440000000000001</v>
      </c>
      <c r="AO95" s="100">
        <v>4.5170000000000003</v>
      </c>
      <c r="AP95" s="100">
        <f t="shared" si="87"/>
        <v>4.3833333333333329</v>
      </c>
      <c r="AQ95" s="100">
        <f t="shared" si="88"/>
        <v>34.192666666666675</v>
      </c>
      <c r="AR95" s="160">
        <f t="shared" si="89"/>
        <v>189.10014096516667</v>
      </c>
      <c r="AS95" s="129">
        <v>950</v>
      </c>
      <c r="AT95" s="100">
        <f t="shared" si="90"/>
        <v>0.23533333333333334</v>
      </c>
      <c r="AU95" s="100">
        <v>9.6440000000000001</v>
      </c>
      <c r="AV95" s="100">
        <v>4.5170000000000003</v>
      </c>
      <c r="AW95" s="100">
        <f t="shared" si="91"/>
        <v>4.8916666666666666</v>
      </c>
      <c r="AX95" s="100">
        <f t="shared" si="92"/>
        <v>33.684333333333342</v>
      </c>
      <c r="AY95" s="160">
        <f t="shared" si="93"/>
        <v>207.89267793929167</v>
      </c>
      <c r="AZ95" s="166"/>
      <c r="BA95" s="129">
        <v>950</v>
      </c>
      <c r="BB95" s="100">
        <v>103.506856070365</v>
      </c>
      <c r="BC95" s="164">
        <f>(BB105-BB106)/BB87</f>
        <v>1.064373937945766</v>
      </c>
      <c r="BD95" s="167">
        <f>D95-BB103</f>
        <v>28.789999999999964</v>
      </c>
      <c r="BE95" s="164">
        <f>BB105-BB106</f>
        <v>110.17</v>
      </c>
      <c r="BF95" s="164">
        <f t="shared" si="94"/>
        <v>26.132340927657221</v>
      </c>
      <c r="BG95" s="174">
        <f t="shared" si="95"/>
        <v>27.814582620911828</v>
      </c>
      <c r="BH95" s="129">
        <v>950</v>
      </c>
      <c r="BI95" s="100">
        <v>103.506856070365</v>
      </c>
      <c r="BJ95" s="164">
        <f>(BI105-BI106)/BI87</f>
        <v>1.3322788966390227</v>
      </c>
      <c r="BK95" s="167">
        <f>I95-BI103</f>
        <v>28.049999999999955</v>
      </c>
      <c r="BL95" s="164">
        <f>BI105-BI106</f>
        <v>137.9</v>
      </c>
      <c r="BM95" s="164">
        <f t="shared" si="96"/>
        <v>20.340826686004316</v>
      </c>
      <c r="BN95" s="174">
        <f t="shared" si="97"/>
        <v>27.099654133955418</v>
      </c>
      <c r="BO95" s="129">
        <v>950</v>
      </c>
      <c r="BP95" s="180">
        <v>103.506856070365</v>
      </c>
      <c r="BQ95" s="164">
        <f>(BP105-BP106)/BP87</f>
        <v>0.8981047587495542</v>
      </c>
      <c r="BR95" s="167">
        <f>N95-BP103</f>
        <v>26.199999999999989</v>
      </c>
      <c r="BS95" s="164">
        <f>BP105-BP106</f>
        <v>92.96</v>
      </c>
      <c r="BT95" s="164">
        <f t="shared" si="98"/>
        <v>28.184165232357994</v>
      </c>
      <c r="BU95" s="187">
        <f t="shared" si="99"/>
        <v>25.312332916564451</v>
      </c>
      <c r="BV95" s="129">
        <v>950</v>
      </c>
      <c r="BW95" s="100">
        <v>103.506856070365</v>
      </c>
      <c r="BX95" s="164">
        <f>(BW105-BW106)/BW87</f>
        <v>1.2185666224298761</v>
      </c>
      <c r="BY95" s="167">
        <f>S95-BW103</f>
        <v>25.240000000000009</v>
      </c>
      <c r="BZ95" s="164">
        <f>BW105-BW106</f>
        <v>126.13</v>
      </c>
      <c r="CA95" s="164">
        <f t="shared" si="100"/>
        <v>20.011099659081907</v>
      </c>
      <c r="CB95" s="174">
        <f t="shared" si="101"/>
        <v>24.384858122675084</v>
      </c>
      <c r="CC95" s="81"/>
    </row>
    <row r="96" spans="1:81" ht="15.75">
      <c r="A96" s="25"/>
      <c r="B96" s="125" t="s">
        <v>42</v>
      </c>
      <c r="C96" s="80">
        <v>1000</v>
      </c>
      <c r="D96" s="78">
        <v>425.14</v>
      </c>
      <c r="E96" s="196">
        <v>3.61</v>
      </c>
      <c r="F96" s="196">
        <v>2.42</v>
      </c>
      <c r="G96" s="196">
        <v>2.36</v>
      </c>
      <c r="H96" s="129">
        <v>1000</v>
      </c>
      <c r="I96" s="78">
        <v>452.41</v>
      </c>
      <c r="J96" s="78">
        <v>1.36</v>
      </c>
      <c r="K96" s="78">
        <v>0.91</v>
      </c>
      <c r="L96" s="78">
        <v>1.24</v>
      </c>
      <c r="M96" s="129">
        <v>1000</v>
      </c>
      <c r="N96" s="78">
        <v>405.57</v>
      </c>
      <c r="O96" s="78">
        <v>5.2</v>
      </c>
      <c r="P96" s="78">
        <v>7.37</v>
      </c>
      <c r="Q96" s="78">
        <v>9.56</v>
      </c>
      <c r="R96" s="129">
        <v>1000</v>
      </c>
      <c r="S96" s="78">
        <v>437.43</v>
      </c>
      <c r="T96" s="78">
        <v>2.59</v>
      </c>
      <c r="U96" s="78">
        <v>1.87</v>
      </c>
      <c r="V96" s="78">
        <v>2.73</v>
      </c>
      <c r="W96" s="25"/>
      <c r="X96" s="129">
        <v>1000</v>
      </c>
      <c r="Y96" s="151">
        <f t="shared" si="78"/>
        <v>0.27966666666666662</v>
      </c>
      <c r="Z96" s="100">
        <v>9.6440000000000001</v>
      </c>
      <c r="AA96" s="100">
        <v>4.5170000000000003</v>
      </c>
      <c r="AB96" s="100">
        <f t="shared" si="79"/>
        <v>4.8473333333333333</v>
      </c>
      <c r="AC96" s="100">
        <f t="shared" si="80"/>
        <v>33.728666666666669</v>
      </c>
      <c r="AD96" s="152">
        <f t="shared" si="81"/>
        <v>228.56473813066663</v>
      </c>
      <c r="AE96" s="129">
        <v>1000</v>
      </c>
      <c r="AF96" s="100">
        <f t="shared" si="82"/>
        <v>0.11699999999999999</v>
      </c>
      <c r="AG96" s="100">
        <v>9.6440000000000001</v>
      </c>
      <c r="AH96" s="100">
        <v>4.5170000000000003</v>
      </c>
      <c r="AI96" s="100">
        <f t="shared" si="83"/>
        <v>5.01</v>
      </c>
      <c r="AJ96" s="100">
        <f t="shared" si="84"/>
        <v>33.566000000000003</v>
      </c>
      <c r="AK96" s="152">
        <f t="shared" si="85"/>
        <v>235.09559267999998</v>
      </c>
      <c r="AL96" s="129">
        <v>1000</v>
      </c>
      <c r="AM96" s="100">
        <f t="shared" si="86"/>
        <v>0.7376666666666668</v>
      </c>
      <c r="AN96" s="100">
        <v>9.6440000000000001</v>
      </c>
      <c r="AO96" s="100">
        <v>4.5170000000000003</v>
      </c>
      <c r="AP96" s="100">
        <f t="shared" si="87"/>
        <v>4.3893333333333331</v>
      </c>
      <c r="AQ96" s="100">
        <f t="shared" si="88"/>
        <v>34.186666666666675</v>
      </c>
      <c r="AR96" s="160">
        <f t="shared" si="89"/>
        <v>209.77923242666668</v>
      </c>
      <c r="AS96" s="129">
        <v>1000</v>
      </c>
      <c r="AT96" s="100">
        <f t="shared" si="90"/>
        <v>0.23966666666666664</v>
      </c>
      <c r="AU96" s="100">
        <v>9.6440000000000001</v>
      </c>
      <c r="AV96" s="100">
        <v>4.5170000000000003</v>
      </c>
      <c r="AW96" s="100">
        <f t="shared" si="91"/>
        <v>4.8873333333333333</v>
      </c>
      <c r="AX96" s="100">
        <f t="shared" si="92"/>
        <v>33.68866666666667</v>
      </c>
      <c r="AY96" s="160">
        <f t="shared" si="93"/>
        <v>230.17754549066663</v>
      </c>
      <c r="AZ96" s="166"/>
      <c r="BA96" s="129">
        <v>1000</v>
      </c>
      <c r="BB96" s="100">
        <v>103.506856070365</v>
      </c>
      <c r="BC96" s="164">
        <f>(BB105-BB106)/BB87</f>
        <v>1.064373937945766</v>
      </c>
      <c r="BD96" s="167">
        <f>D96-BB103</f>
        <v>28.089999999999975</v>
      </c>
      <c r="BE96" s="164">
        <f>BB105-BB106</f>
        <v>110.17</v>
      </c>
      <c r="BF96" s="164">
        <f t="shared" si="94"/>
        <v>25.496959244803463</v>
      </c>
      <c r="BG96" s="174">
        <f t="shared" si="95"/>
        <v>27.138298917034167</v>
      </c>
      <c r="BH96" s="129">
        <v>1000</v>
      </c>
      <c r="BI96" s="100">
        <v>103.506856070365</v>
      </c>
      <c r="BJ96" s="164">
        <f>(BI105-BI106)/BI87</f>
        <v>1.3322788966390227</v>
      </c>
      <c r="BK96" s="167">
        <f>I96-BI103</f>
        <v>27.329999999999984</v>
      </c>
      <c r="BL96" s="164">
        <f>BI105-BI106</f>
        <v>137.9</v>
      </c>
      <c r="BM96" s="164">
        <f t="shared" si="96"/>
        <v>19.818709209572141</v>
      </c>
      <c r="BN96" s="174">
        <f t="shared" si="97"/>
        <v>26.404048038538409</v>
      </c>
      <c r="BO96" s="129">
        <v>1000</v>
      </c>
      <c r="BP96" s="180">
        <v>103.506856070365</v>
      </c>
      <c r="BQ96" s="164">
        <f>(BP105-BP106)/BP87</f>
        <v>0.8981047587495542</v>
      </c>
      <c r="BR96" s="167">
        <f>N96-BP103</f>
        <v>25.46999999999997</v>
      </c>
      <c r="BS96" s="164">
        <f>BP105-BP106</f>
        <v>92.96</v>
      </c>
      <c r="BT96" s="164">
        <f t="shared" si="98"/>
        <v>27.398881239242655</v>
      </c>
      <c r="BU96" s="187">
        <f t="shared" si="99"/>
        <v>24.607065625377711</v>
      </c>
      <c r="BV96" s="129">
        <v>1000</v>
      </c>
      <c r="BW96" s="100">
        <v>103.506856070365</v>
      </c>
      <c r="BX96" s="164">
        <f>(BW105-BW106)/BW87</f>
        <v>1.2185666224298761</v>
      </c>
      <c r="BY96" s="167">
        <f>S96-BW103</f>
        <v>24.620000000000005</v>
      </c>
      <c r="BZ96" s="164">
        <f>BW105-BW106</f>
        <v>126.13</v>
      </c>
      <c r="CA96" s="164">
        <f t="shared" si="100"/>
        <v>19.519543328312064</v>
      </c>
      <c r="CB96" s="174">
        <f t="shared" si="101"/>
        <v>23.785863984954855</v>
      </c>
      <c r="CC96" s="81"/>
    </row>
    <row r="97" spans="1:81" ht="15.75">
      <c r="A97" s="25"/>
      <c r="B97" s="125" t="s">
        <v>42</v>
      </c>
      <c r="C97" s="80">
        <v>1350</v>
      </c>
      <c r="D97" s="78">
        <v>423.44</v>
      </c>
      <c r="E97" s="196">
        <v>4.53</v>
      </c>
      <c r="F97" s="196">
        <v>2.94</v>
      </c>
      <c r="G97" s="196">
        <v>2.86</v>
      </c>
      <c r="H97" s="129">
        <v>1350</v>
      </c>
      <c r="I97" s="78">
        <v>450.56</v>
      </c>
      <c r="J97" s="78">
        <v>1.52</v>
      </c>
      <c r="K97" s="78">
        <v>1.36</v>
      </c>
      <c r="L97" s="78">
        <v>1.55</v>
      </c>
      <c r="M97" s="129">
        <v>1350</v>
      </c>
      <c r="N97" s="78">
        <v>403.96</v>
      </c>
      <c r="O97" s="78">
        <v>5.74</v>
      </c>
      <c r="P97" s="78">
        <v>7.94</v>
      </c>
      <c r="Q97" s="78">
        <v>10.59</v>
      </c>
      <c r="R97" s="129">
        <v>1350</v>
      </c>
      <c r="S97" s="78">
        <v>435.8</v>
      </c>
      <c r="T97" s="78">
        <v>2.9</v>
      </c>
      <c r="U97" s="78">
        <v>2.31</v>
      </c>
      <c r="V97" s="78">
        <v>3.24</v>
      </c>
      <c r="W97" s="25"/>
      <c r="X97" s="129">
        <v>1350</v>
      </c>
      <c r="Y97" s="151">
        <f t="shared" si="78"/>
        <v>0.34433333333333332</v>
      </c>
      <c r="Z97" s="100">
        <v>9.6440000000000001</v>
      </c>
      <c r="AA97" s="100">
        <v>4.5170000000000003</v>
      </c>
      <c r="AB97" s="100">
        <f t="shared" si="79"/>
        <v>4.7826666666666666</v>
      </c>
      <c r="AC97" s="100">
        <f t="shared" si="80"/>
        <v>33.793333333333337</v>
      </c>
      <c r="AD97" s="152">
        <f t="shared" si="81"/>
        <v>411.7900549428</v>
      </c>
      <c r="AE97" s="129">
        <v>1350</v>
      </c>
      <c r="AF97" s="100">
        <f t="shared" si="82"/>
        <v>0.14766666666666667</v>
      </c>
      <c r="AG97" s="100">
        <v>9.6440000000000001</v>
      </c>
      <c r="AH97" s="100">
        <v>4.5170000000000003</v>
      </c>
      <c r="AI97" s="100">
        <f t="shared" si="83"/>
        <v>4.9793333333333329</v>
      </c>
      <c r="AJ97" s="100">
        <f t="shared" si="84"/>
        <v>33.596666666666671</v>
      </c>
      <c r="AK97" s="152">
        <f t="shared" si="85"/>
        <v>426.22812075689995</v>
      </c>
      <c r="AL97" s="129">
        <v>1350</v>
      </c>
      <c r="AM97" s="100">
        <f t="shared" si="86"/>
        <v>0.80899999999999994</v>
      </c>
      <c r="AN97" s="100">
        <v>9.6440000000000001</v>
      </c>
      <c r="AO97" s="100">
        <v>4.5170000000000003</v>
      </c>
      <c r="AP97" s="100">
        <f t="shared" si="87"/>
        <v>4.3179999999999996</v>
      </c>
      <c r="AQ97" s="100">
        <f t="shared" si="88"/>
        <v>34.258000000000003</v>
      </c>
      <c r="AR97" s="160">
        <f t="shared" si="89"/>
        <v>376.89411083561993</v>
      </c>
      <c r="AS97" s="129">
        <v>1350</v>
      </c>
      <c r="AT97" s="100">
        <f t="shared" si="90"/>
        <v>0.28166666666666662</v>
      </c>
      <c r="AU97" s="100">
        <v>9.6440000000000001</v>
      </c>
      <c r="AV97" s="100">
        <v>4.5170000000000003</v>
      </c>
      <c r="AW97" s="100">
        <f t="shared" si="91"/>
        <v>4.8453333333333335</v>
      </c>
      <c r="AX97" s="100">
        <f t="shared" si="92"/>
        <v>33.730666666666671</v>
      </c>
      <c r="AY97" s="160">
        <f t="shared" si="93"/>
        <v>416.41205415264005</v>
      </c>
      <c r="AZ97" s="166"/>
      <c r="BA97" s="129">
        <v>1350</v>
      </c>
      <c r="BB97" s="100">
        <v>103.506856070365</v>
      </c>
      <c r="BC97" s="164">
        <f>(BB105-BB106)/BB87</f>
        <v>1.064373937945766</v>
      </c>
      <c r="BD97" s="167">
        <f>D97-BB103</f>
        <v>26.389999999999986</v>
      </c>
      <c r="BE97" s="164">
        <f>BB105-BB106</f>
        <v>110.17</v>
      </c>
      <c r="BF97" s="164">
        <f t="shared" si="94"/>
        <v>23.953889443587169</v>
      </c>
      <c r="BG97" s="174">
        <f t="shared" si="95"/>
        <v>25.495895636188386</v>
      </c>
      <c r="BH97" s="129">
        <v>1350</v>
      </c>
      <c r="BI97" s="100">
        <v>103.506856070365</v>
      </c>
      <c r="BJ97" s="164">
        <f>(BI105-BI106)/BI87</f>
        <v>1.3322788966390227</v>
      </c>
      <c r="BK97" s="167">
        <f>I97-BI103</f>
        <v>25.479999999999961</v>
      </c>
      <c r="BL97" s="164">
        <f>BI105-BI106</f>
        <v>137.9</v>
      </c>
      <c r="BM97" s="164">
        <f t="shared" si="96"/>
        <v>18.477157360406064</v>
      </c>
      <c r="BN97" s="174">
        <f t="shared" si="97"/>
        <v>24.616726821147388</v>
      </c>
      <c r="BO97" s="129">
        <v>1350</v>
      </c>
      <c r="BP97" s="180">
        <v>103.506856070365</v>
      </c>
      <c r="BQ97" s="164">
        <f>(BP105-BP106)/BP87</f>
        <v>0.8981047587495542</v>
      </c>
      <c r="BR97" s="167">
        <f>N97-BP103</f>
        <v>23.859999999999957</v>
      </c>
      <c r="BS97" s="164">
        <f>BP105-BP106</f>
        <v>92.96</v>
      </c>
      <c r="BT97" s="164">
        <f t="shared" si="98"/>
        <v>25.666953528399265</v>
      </c>
      <c r="BU97" s="187">
        <f t="shared" si="99"/>
        <v>23.05161310645904</v>
      </c>
      <c r="BV97" s="129">
        <v>1350</v>
      </c>
      <c r="BW97" s="100">
        <v>103.506856070365</v>
      </c>
      <c r="BX97" s="164">
        <f>(BW105-BW106)/BW87</f>
        <v>1.2185666224298761</v>
      </c>
      <c r="BY97" s="167">
        <f>S97-BW103</f>
        <v>22.990000000000009</v>
      </c>
      <c r="BZ97" s="164">
        <f>BW105-BW106</f>
        <v>126.13</v>
      </c>
      <c r="CA97" s="164">
        <f t="shared" si="100"/>
        <v>18.227225878062324</v>
      </c>
      <c r="CB97" s="174">
        <f t="shared" si="101"/>
        <v>22.21108907449684</v>
      </c>
      <c r="CC97" s="81"/>
    </row>
    <row r="98" spans="1:81" ht="15.75">
      <c r="A98" s="25"/>
      <c r="B98" s="125" t="s">
        <v>42</v>
      </c>
      <c r="C98" s="80">
        <v>2500</v>
      </c>
      <c r="D98" s="78">
        <v>418.46</v>
      </c>
      <c r="E98" s="196">
        <v>7.09</v>
      </c>
      <c r="F98" s="196">
        <v>5.72</v>
      </c>
      <c r="G98" s="196">
        <v>5.81</v>
      </c>
      <c r="H98" s="129">
        <v>2500</v>
      </c>
      <c r="I98" s="78">
        <v>445.15</v>
      </c>
      <c r="J98" s="78">
        <v>3.13</v>
      </c>
      <c r="K98" s="78">
        <v>3.02</v>
      </c>
      <c r="L98" s="78">
        <v>3.13</v>
      </c>
      <c r="M98" s="129">
        <v>2500</v>
      </c>
      <c r="N98" s="78">
        <v>399.17</v>
      </c>
      <c r="O98" s="78">
        <v>9.56</v>
      </c>
      <c r="P98" s="78">
        <v>13.18</v>
      </c>
      <c r="Q98" s="78">
        <v>16.53</v>
      </c>
      <c r="R98" s="129">
        <v>2500</v>
      </c>
      <c r="S98" s="78">
        <v>431.1</v>
      </c>
      <c r="T98" s="78">
        <v>4.92</v>
      </c>
      <c r="U98" s="78">
        <v>4.32</v>
      </c>
      <c r="V98" s="78">
        <v>5.99</v>
      </c>
      <c r="W98" s="25"/>
      <c r="X98" s="129">
        <v>2500</v>
      </c>
      <c r="Y98" s="151">
        <f t="shared" si="78"/>
        <v>0.62066666666666659</v>
      </c>
      <c r="Z98" s="100">
        <v>9.6440000000000001</v>
      </c>
      <c r="AA98" s="100">
        <v>4.5170000000000003</v>
      </c>
      <c r="AB98" s="100">
        <f t="shared" si="79"/>
        <v>4.5063333333333331</v>
      </c>
      <c r="AC98" s="100">
        <f t="shared" si="80"/>
        <v>34.06966666666667</v>
      </c>
      <c r="AD98" s="152">
        <f t="shared" si="81"/>
        <v>1341.4620364291666</v>
      </c>
      <c r="AE98" s="129">
        <v>2500</v>
      </c>
      <c r="AF98" s="100">
        <f t="shared" si="82"/>
        <v>0.30933333333333335</v>
      </c>
      <c r="AG98" s="100">
        <v>9.6440000000000001</v>
      </c>
      <c r="AH98" s="100">
        <v>4.5170000000000003</v>
      </c>
      <c r="AI98" s="100">
        <f t="shared" si="83"/>
        <v>4.8176666666666668</v>
      </c>
      <c r="AJ98" s="100">
        <f t="shared" si="84"/>
        <v>33.75833333333334</v>
      </c>
      <c r="AK98" s="152">
        <f t="shared" si="85"/>
        <v>1421.0355207291668</v>
      </c>
      <c r="AL98" s="129">
        <v>2500</v>
      </c>
      <c r="AM98" s="100">
        <f t="shared" si="86"/>
        <v>1.3090000000000002</v>
      </c>
      <c r="AN98" s="100">
        <v>9.6440000000000001</v>
      </c>
      <c r="AO98" s="100">
        <v>4.5170000000000003</v>
      </c>
      <c r="AP98" s="100">
        <f t="shared" si="87"/>
        <v>3.8179999999999996</v>
      </c>
      <c r="AQ98" s="100">
        <f t="shared" si="88"/>
        <v>34.758000000000003</v>
      </c>
      <c r="AR98" s="160">
        <f t="shared" si="89"/>
        <v>1159.5190594499998</v>
      </c>
      <c r="AS98" s="129">
        <v>2500</v>
      </c>
      <c r="AT98" s="100">
        <f t="shared" si="90"/>
        <v>0.50766666666666671</v>
      </c>
      <c r="AU98" s="100">
        <v>9.6440000000000001</v>
      </c>
      <c r="AV98" s="100">
        <v>4.5170000000000003</v>
      </c>
      <c r="AW98" s="100">
        <f t="shared" si="91"/>
        <v>4.6193333333333335</v>
      </c>
      <c r="AX98" s="100">
        <f t="shared" si="92"/>
        <v>33.956666666666671</v>
      </c>
      <c r="AY98" s="160">
        <f t="shared" si="93"/>
        <v>1370.5394549166667</v>
      </c>
      <c r="AZ98" s="166"/>
      <c r="BA98" s="129">
        <v>2500</v>
      </c>
      <c r="BB98" s="100">
        <v>103.506856070365</v>
      </c>
      <c r="BC98" s="164">
        <f>(BB105-BB106)/BB87</f>
        <v>1.064373937945766</v>
      </c>
      <c r="BD98" s="167">
        <f>D98-BB103</f>
        <v>21.409999999999968</v>
      </c>
      <c r="BE98" s="164">
        <f>BB105-BB106</f>
        <v>110.17</v>
      </c>
      <c r="BF98" s="164">
        <f t="shared" si="94"/>
        <v>19.433602614141751</v>
      </c>
      <c r="BG98" s="174">
        <f t="shared" si="95"/>
        <v>20.684620142887187</v>
      </c>
      <c r="BH98" s="129">
        <v>2500</v>
      </c>
      <c r="BI98" s="100">
        <v>103.506856070365</v>
      </c>
      <c r="BJ98" s="164">
        <f>(BI105-BI106)/BI87</f>
        <v>1.3322788966390227</v>
      </c>
      <c r="BK98" s="167">
        <f>I98-BI103</f>
        <v>20.069999999999936</v>
      </c>
      <c r="BL98" s="164">
        <f>BI105-BI106</f>
        <v>137.9</v>
      </c>
      <c r="BM98" s="164">
        <f t="shared" si="96"/>
        <v>14.554024655547451</v>
      </c>
      <c r="BN98" s="174">
        <f t="shared" si="97"/>
        <v>19.390019909749888</v>
      </c>
      <c r="BO98" s="129">
        <v>2500</v>
      </c>
      <c r="BP98" s="180">
        <v>103.506856070365</v>
      </c>
      <c r="BQ98" s="164">
        <f>(BP105-BP106)/BP87</f>
        <v>0.8981047587495542</v>
      </c>
      <c r="BR98" s="167">
        <f>N98-BP103</f>
        <v>19.069999999999993</v>
      </c>
      <c r="BS98" s="164">
        <f>BP105-BP106</f>
        <v>92.96</v>
      </c>
      <c r="BT98" s="164">
        <f t="shared" si="98"/>
        <v>20.514199655765918</v>
      </c>
      <c r="BU98" s="187">
        <f t="shared" si="99"/>
        <v>18.423900332781837</v>
      </c>
      <c r="BV98" s="129">
        <v>2500</v>
      </c>
      <c r="BW98" s="100">
        <v>103.506856070365</v>
      </c>
      <c r="BX98" s="164">
        <f>(BW105-BW106)/BW87</f>
        <v>1.2185666224298761</v>
      </c>
      <c r="BY98" s="167">
        <f>S98-BW103</f>
        <v>18.29000000000002</v>
      </c>
      <c r="BZ98" s="164">
        <f>BW105-BW106</f>
        <v>126.13</v>
      </c>
      <c r="CA98" s="164">
        <f t="shared" si="100"/>
        <v>14.500911757710316</v>
      </c>
      <c r="CB98" s="174">
        <f t="shared" si="101"/>
        <v>17.67032706274674</v>
      </c>
      <c r="CC98" s="81"/>
    </row>
    <row r="99" spans="1:81" ht="15.75">
      <c r="A99" s="25"/>
      <c r="B99" s="125" t="s">
        <v>42</v>
      </c>
      <c r="C99" s="80">
        <v>5000</v>
      </c>
      <c r="D99" s="78">
        <v>414.15</v>
      </c>
      <c r="E99" s="196">
        <v>9.4600000000000009</v>
      </c>
      <c r="F99" s="196">
        <v>9.7799999999999994</v>
      </c>
      <c r="G99" s="196">
        <v>9.69</v>
      </c>
      <c r="H99" s="129">
        <v>5000</v>
      </c>
      <c r="I99" s="78">
        <v>441.07</v>
      </c>
      <c r="J99" s="78">
        <v>5.57</v>
      </c>
      <c r="K99" s="78">
        <v>5.18</v>
      </c>
      <c r="L99" s="78">
        <v>5.15</v>
      </c>
      <c r="M99" s="129">
        <v>5000</v>
      </c>
      <c r="N99" s="78">
        <v>394.81</v>
      </c>
      <c r="O99" s="78">
        <v>15.56</v>
      </c>
      <c r="P99" s="78">
        <v>18.02</v>
      </c>
      <c r="Q99" s="78">
        <v>22.15</v>
      </c>
      <c r="R99" s="129">
        <v>5000</v>
      </c>
      <c r="S99" s="78">
        <v>427.34</v>
      </c>
      <c r="T99" s="78">
        <v>8.86</v>
      </c>
      <c r="U99" s="78">
        <v>7.63</v>
      </c>
      <c r="V99" s="78">
        <v>8.89</v>
      </c>
      <c r="W99" s="25"/>
      <c r="X99" s="129">
        <v>5000</v>
      </c>
      <c r="Y99" s="151">
        <f t="shared" si="78"/>
        <v>0.96433333333333326</v>
      </c>
      <c r="Z99" s="100">
        <v>9.6440000000000001</v>
      </c>
      <c r="AA99" s="100">
        <v>4.5170000000000003</v>
      </c>
      <c r="AB99" s="100">
        <f t="shared" si="79"/>
        <v>4.1626666666666665</v>
      </c>
      <c r="AC99" s="100">
        <f t="shared" si="80"/>
        <v>34.413333333333341</v>
      </c>
      <c r="AD99" s="152">
        <f t="shared" si="81"/>
        <v>5006.6306826666669</v>
      </c>
      <c r="AE99" s="129">
        <v>5000</v>
      </c>
      <c r="AF99" s="100">
        <f t="shared" si="82"/>
        <v>0.53</v>
      </c>
      <c r="AG99" s="100">
        <v>9.6440000000000001</v>
      </c>
      <c r="AH99" s="100">
        <v>4.5170000000000003</v>
      </c>
      <c r="AI99" s="100">
        <f t="shared" si="83"/>
        <v>4.5969999999999995</v>
      </c>
      <c r="AJ99" s="100">
        <f t="shared" si="84"/>
        <v>33.979000000000006</v>
      </c>
      <c r="AK99" s="152">
        <f t="shared" si="85"/>
        <v>5459.2411318499999</v>
      </c>
      <c r="AL99" s="129">
        <v>5000</v>
      </c>
      <c r="AM99" s="100">
        <f t="shared" si="86"/>
        <v>1.8576666666666664</v>
      </c>
      <c r="AN99" s="100">
        <v>9.6440000000000001</v>
      </c>
      <c r="AO99" s="100">
        <v>4.5170000000000003</v>
      </c>
      <c r="AP99" s="100">
        <f t="shared" si="87"/>
        <v>3.2693333333333339</v>
      </c>
      <c r="AQ99" s="100">
        <f t="shared" si="88"/>
        <v>35.306666666666672</v>
      </c>
      <c r="AR99" s="160">
        <f t="shared" si="89"/>
        <v>4034.2527146666675</v>
      </c>
      <c r="AS99" s="129">
        <v>5000</v>
      </c>
      <c r="AT99" s="100">
        <f t="shared" si="90"/>
        <v>0.84599999999999986</v>
      </c>
      <c r="AU99" s="100">
        <v>9.6440000000000001</v>
      </c>
      <c r="AV99" s="100">
        <v>4.5170000000000003</v>
      </c>
      <c r="AW99" s="100">
        <f t="shared" si="91"/>
        <v>4.2809999999999997</v>
      </c>
      <c r="AX99" s="100">
        <f t="shared" si="92"/>
        <v>34.295000000000002</v>
      </c>
      <c r="AY99" s="160">
        <f t="shared" si="93"/>
        <v>5131.2504802499989</v>
      </c>
      <c r="AZ99" s="166"/>
      <c r="BA99" s="129">
        <v>5000</v>
      </c>
      <c r="BB99" s="100">
        <v>103.506856070365</v>
      </c>
      <c r="BC99" s="164">
        <f>(BB105-BB106)/BB87</f>
        <v>1.064373937945766</v>
      </c>
      <c r="BD99" s="167">
        <f>D99-BB103</f>
        <v>17.099999999999966</v>
      </c>
      <c r="BE99" s="164">
        <f>BB105-BB106</f>
        <v>110.17</v>
      </c>
      <c r="BF99" s="164">
        <f t="shared" si="94"/>
        <v>15.521466823999241</v>
      </c>
      <c r="BG99" s="174">
        <f t="shared" si="95"/>
        <v>16.520644766154632</v>
      </c>
      <c r="BH99" s="129">
        <v>5000</v>
      </c>
      <c r="BI99" s="100">
        <v>103.506856070365</v>
      </c>
      <c r="BJ99" s="164">
        <f>(BI105-BI106)/BI87</f>
        <v>1.3322788966390227</v>
      </c>
      <c r="BK99" s="167">
        <f>I99-BI103</f>
        <v>15.989999999999952</v>
      </c>
      <c r="BL99" s="164">
        <f>BI105-BI106</f>
        <v>137.9</v>
      </c>
      <c r="BM99" s="164">
        <f t="shared" si="96"/>
        <v>11.595358955765011</v>
      </c>
      <c r="BN99" s="174">
        <f t="shared" si="97"/>
        <v>15.448252035720019</v>
      </c>
      <c r="BO99" s="129">
        <v>5000</v>
      </c>
      <c r="BP99" s="180">
        <v>103.506856070365</v>
      </c>
      <c r="BQ99" s="164">
        <f>(BP105-BP106)/BP87</f>
        <v>0.8981047587495542</v>
      </c>
      <c r="BR99" s="167">
        <f>N99-BP103</f>
        <v>14.70999999999998</v>
      </c>
      <c r="BS99" s="164">
        <f>BP105-BP106</f>
        <v>92.96</v>
      </c>
      <c r="BT99" s="164">
        <f t="shared" si="98"/>
        <v>15.824010327022354</v>
      </c>
      <c r="BU99" s="187">
        <f t="shared" si="99"/>
        <v>14.211618977200866</v>
      </c>
      <c r="BV99" s="129">
        <v>5000</v>
      </c>
      <c r="BW99" s="100">
        <v>103.506856070365</v>
      </c>
      <c r="BX99" s="164">
        <f>(BW105-BW106)/BW87</f>
        <v>1.2185666224298761</v>
      </c>
      <c r="BY99" s="167">
        <f>S99-BW103</f>
        <v>14.529999999999973</v>
      </c>
      <c r="BZ99" s="164">
        <f>BW105-BW106</f>
        <v>126.13</v>
      </c>
      <c r="CA99" s="164">
        <f t="shared" si="100"/>
        <v>11.519860461428664</v>
      </c>
      <c r="CB99" s="174">
        <f t="shared" si="101"/>
        <v>14.037717453346602</v>
      </c>
      <c r="CC99" s="81"/>
    </row>
    <row r="100" spans="1:81" ht="15.75">
      <c r="A100" s="25"/>
      <c r="B100" s="125" t="s">
        <v>42</v>
      </c>
      <c r="C100" s="80">
        <v>7000</v>
      </c>
      <c r="D100" s="78">
        <v>412.04</v>
      </c>
      <c r="E100" s="195">
        <v>12.87</v>
      </c>
      <c r="F100" s="195">
        <v>12.03</v>
      </c>
      <c r="G100" s="195">
        <v>11.76</v>
      </c>
      <c r="H100" s="129">
        <v>7000</v>
      </c>
      <c r="I100" s="78">
        <v>439.1</v>
      </c>
      <c r="J100" s="78">
        <v>6.47</v>
      </c>
      <c r="K100" s="78">
        <v>6.12</v>
      </c>
      <c r="L100" s="78">
        <v>6.25</v>
      </c>
      <c r="M100" s="129">
        <v>7000</v>
      </c>
      <c r="N100" s="78">
        <v>392.74</v>
      </c>
      <c r="O100" s="78">
        <v>17.649999999999999</v>
      </c>
      <c r="P100" s="78">
        <v>20.059999999999999</v>
      </c>
      <c r="Q100" s="78">
        <v>23.62</v>
      </c>
      <c r="R100" s="129">
        <v>7000</v>
      </c>
      <c r="S100" s="78">
        <v>425.49</v>
      </c>
      <c r="T100" s="78">
        <v>10.36</v>
      </c>
      <c r="U100" s="78">
        <v>8.69</v>
      </c>
      <c r="V100" s="78">
        <v>10.19</v>
      </c>
      <c r="W100" s="25"/>
      <c r="X100" s="129">
        <v>7000</v>
      </c>
      <c r="Y100" s="151">
        <f t="shared" si="78"/>
        <v>1.222</v>
      </c>
      <c r="Z100" s="100">
        <v>9.6440000000000001</v>
      </c>
      <c r="AA100" s="100">
        <v>4.5170000000000003</v>
      </c>
      <c r="AB100" s="100">
        <f t="shared" si="79"/>
        <v>3.9049999999999994</v>
      </c>
      <c r="AC100" s="100">
        <f t="shared" si="80"/>
        <v>34.671000000000006</v>
      </c>
      <c r="AD100" s="152">
        <f t="shared" si="81"/>
        <v>9274.5032480099999</v>
      </c>
      <c r="AE100" s="129">
        <v>7000</v>
      </c>
      <c r="AF100" s="100">
        <f t="shared" si="82"/>
        <v>0.628</v>
      </c>
      <c r="AG100" s="100">
        <v>9.6440000000000001</v>
      </c>
      <c r="AH100" s="100">
        <v>4.5170000000000003</v>
      </c>
      <c r="AI100" s="100">
        <f t="shared" si="83"/>
        <v>4.4989999999999997</v>
      </c>
      <c r="AJ100" s="100">
        <f t="shared" si="84"/>
        <v>34.077000000000005</v>
      </c>
      <c r="AK100" s="152">
        <f t="shared" si="85"/>
        <v>10502.207600345999</v>
      </c>
      <c r="AL100" s="129">
        <v>7000</v>
      </c>
      <c r="AM100" s="100">
        <f t="shared" si="86"/>
        <v>2.0443333333333333</v>
      </c>
      <c r="AN100" s="100">
        <v>9.6440000000000001</v>
      </c>
      <c r="AO100" s="100">
        <v>4.5170000000000003</v>
      </c>
      <c r="AP100" s="100">
        <f t="shared" si="87"/>
        <v>3.0826666666666664</v>
      </c>
      <c r="AQ100" s="100">
        <f t="shared" si="88"/>
        <v>35.493333333333339</v>
      </c>
      <c r="AR100" s="160">
        <f t="shared" si="89"/>
        <v>7495.0857437866671</v>
      </c>
      <c r="AS100" s="129">
        <v>7000</v>
      </c>
      <c r="AT100" s="100">
        <f t="shared" si="90"/>
        <v>0.97466666666666646</v>
      </c>
      <c r="AU100" s="100">
        <v>9.6440000000000001</v>
      </c>
      <c r="AV100" s="100">
        <v>4.5170000000000003</v>
      </c>
      <c r="AW100" s="100">
        <f t="shared" si="91"/>
        <v>4.152333333333333</v>
      </c>
      <c r="AX100" s="100">
        <f t="shared" si="92"/>
        <v>34.423666666666669</v>
      </c>
      <c r="AY100" s="160">
        <f t="shared" si="93"/>
        <v>9791.5757681326668</v>
      </c>
      <c r="AZ100" s="166"/>
      <c r="BA100" s="129">
        <v>7000</v>
      </c>
      <c r="BB100" s="100">
        <v>103.506856070365</v>
      </c>
      <c r="BC100" s="164">
        <f>(BB105-BB106)/BB87</f>
        <v>1.064373937945766</v>
      </c>
      <c r="BD100" s="167">
        <f>D100-BB103</f>
        <v>14.990000000000009</v>
      </c>
      <c r="BE100" s="164">
        <f>BB105-BB106</f>
        <v>110.17</v>
      </c>
      <c r="BF100" s="164">
        <f t="shared" si="94"/>
        <v>13.606244894254344</v>
      </c>
      <c r="BG100" s="174">
        <f t="shared" si="95"/>
        <v>14.482132458751968</v>
      </c>
      <c r="BH100" s="129">
        <v>7000</v>
      </c>
      <c r="BI100" s="100">
        <v>103.506856070365</v>
      </c>
      <c r="BJ100" s="164">
        <f>(BI105-BI106)/BI87</f>
        <v>1.3322788966390227</v>
      </c>
      <c r="BK100" s="167">
        <f>I100-BI103</f>
        <v>14.019999999999982</v>
      </c>
      <c r="BL100" s="164">
        <f>BI105-BI106</f>
        <v>137.9</v>
      </c>
      <c r="BM100" s="164">
        <f t="shared" si="96"/>
        <v>10.166787527193605</v>
      </c>
      <c r="BN100" s="174">
        <f t="shared" si="97"/>
        <v>13.544996469092874</v>
      </c>
      <c r="BO100" s="129">
        <v>7000</v>
      </c>
      <c r="BP100" s="180">
        <v>103.506856070365</v>
      </c>
      <c r="BQ100" s="164">
        <f>(BP105-BP106)/BP87</f>
        <v>0.8981047587495542</v>
      </c>
      <c r="BR100" s="167">
        <f>N100-BP103</f>
        <v>12.639999999999986</v>
      </c>
      <c r="BS100" s="164">
        <f>BP105-BP106</f>
        <v>92.96</v>
      </c>
      <c r="BT100" s="164">
        <f t="shared" si="98"/>
        <v>13.597246127366597</v>
      </c>
      <c r="BU100" s="187">
        <f t="shared" si="99"/>
        <v>12.211751452876888</v>
      </c>
      <c r="BV100" s="129">
        <v>7000</v>
      </c>
      <c r="BW100" s="100">
        <v>103.506856070365</v>
      </c>
      <c r="BX100" s="164">
        <f>(BW105-BW106)/BW87</f>
        <v>1.2185666224298761</v>
      </c>
      <c r="BY100" s="167">
        <f>S100-BW103</f>
        <v>12.680000000000007</v>
      </c>
      <c r="BZ100" s="164">
        <f>BW105-BW106</f>
        <v>126.13</v>
      </c>
      <c r="CA100" s="164">
        <f t="shared" si="100"/>
        <v>10.05311979703481</v>
      </c>
      <c r="CB100" s="174">
        <f t="shared" si="101"/>
        <v>12.25039623595563</v>
      </c>
      <c r="CC100" s="81"/>
    </row>
    <row r="101" spans="1:81" ht="15.75">
      <c r="A101" s="25"/>
      <c r="B101" s="125" t="s">
        <v>42</v>
      </c>
      <c r="C101" s="80">
        <v>9000</v>
      </c>
      <c r="D101" s="78">
        <v>410.55</v>
      </c>
      <c r="E101" s="195">
        <v>13.07</v>
      </c>
      <c r="F101" s="195">
        <v>13.43</v>
      </c>
      <c r="G101" s="195">
        <v>13.12</v>
      </c>
      <c r="H101" s="129">
        <v>9000</v>
      </c>
      <c r="I101" s="78">
        <v>437.71</v>
      </c>
      <c r="J101" s="78">
        <v>7.63</v>
      </c>
      <c r="K101" s="78">
        <v>7.82</v>
      </c>
      <c r="L101" s="78">
        <v>7.21</v>
      </c>
      <c r="M101" s="129">
        <v>9000</v>
      </c>
      <c r="N101" s="78">
        <v>391.3</v>
      </c>
      <c r="O101" s="78">
        <v>18.86</v>
      </c>
      <c r="P101" s="78">
        <v>22.34</v>
      </c>
      <c r="Q101" s="78">
        <v>24.15</v>
      </c>
      <c r="R101" s="129">
        <v>9000</v>
      </c>
      <c r="S101" s="78">
        <v>424.18</v>
      </c>
      <c r="T101" s="78">
        <v>11.46</v>
      </c>
      <c r="U101" s="78">
        <v>10.8</v>
      </c>
      <c r="V101" s="78">
        <v>10.69</v>
      </c>
      <c r="W101" s="25"/>
      <c r="X101" s="129">
        <v>9000</v>
      </c>
      <c r="Y101" s="151">
        <f t="shared" si="78"/>
        <v>1.3206666666666664</v>
      </c>
      <c r="Z101" s="100">
        <v>9.6440000000000001</v>
      </c>
      <c r="AA101" s="100">
        <v>4.5170000000000003</v>
      </c>
      <c r="AB101" s="100">
        <f t="shared" si="79"/>
        <v>3.8063333333333329</v>
      </c>
      <c r="AC101" s="100">
        <f t="shared" si="80"/>
        <v>34.769666666666673</v>
      </c>
      <c r="AD101" s="152">
        <f t="shared" si="81"/>
        <v>14986.476454121997</v>
      </c>
      <c r="AE101" s="129">
        <v>9000</v>
      </c>
      <c r="AF101" s="100">
        <f t="shared" si="82"/>
        <v>0.75533333333333341</v>
      </c>
      <c r="AG101" s="100">
        <v>9.6440000000000001</v>
      </c>
      <c r="AH101" s="100">
        <v>4.5170000000000003</v>
      </c>
      <c r="AI101" s="100">
        <f t="shared" si="83"/>
        <v>4.3716666666666661</v>
      </c>
      <c r="AJ101" s="100">
        <f t="shared" si="84"/>
        <v>34.204333333333338</v>
      </c>
      <c r="AK101" s="152">
        <f t="shared" si="85"/>
        <v>16932.471786089998</v>
      </c>
      <c r="AL101" s="129">
        <v>9000</v>
      </c>
      <c r="AM101" s="100">
        <f t="shared" si="86"/>
        <v>2.1783333333333332</v>
      </c>
      <c r="AN101" s="100">
        <v>9.6440000000000001</v>
      </c>
      <c r="AO101" s="100">
        <v>4.5170000000000003</v>
      </c>
      <c r="AP101" s="100">
        <f t="shared" si="87"/>
        <v>2.9486666666666661</v>
      </c>
      <c r="AQ101" s="100">
        <f t="shared" si="88"/>
        <v>35.62733333333334</v>
      </c>
      <c r="AR101" s="160">
        <f t="shared" si="89"/>
        <v>11896.006360103998</v>
      </c>
      <c r="AS101" s="129">
        <v>9000</v>
      </c>
      <c r="AT101" s="100">
        <f t="shared" si="90"/>
        <v>1.0983333333333334</v>
      </c>
      <c r="AU101" s="100">
        <v>9.6440000000000001</v>
      </c>
      <c r="AV101" s="100">
        <v>4.5170000000000003</v>
      </c>
      <c r="AW101" s="100">
        <f t="shared" si="91"/>
        <v>4.0286666666666662</v>
      </c>
      <c r="AX101" s="100">
        <f t="shared" si="92"/>
        <v>34.547333333333341</v>
      </c>
      <c r="AY101" s="160">
        <f t="shared" si="93"/>
        <v>15760.429761383999</v>
      </c>
      <c r="AZ101" s="166"/>
      <c r="BA101" s="129">
        <v>9000</v>
      </c>
      <c r="BB101" s="100">
        <v>103.506856070365</v>
      </c>
      <c r="BC101" s="164">
        <f>(BB105-BB106)/BB87</f>
        <v>1.064373937945766</v>
      </c>
      <c r="BD101" s="167">
        <f>D101-BB103</f>
        <v>13.5</v>
      </c>
      <c r="BE101" s="164">
        <f>BB105-BB106</f>
        <v>110.17</v>
      </c>
      <c r="BF101" s="164">
        <f t="shared" si="94"/>
        <v>12.253789597894164</v>
      </c>
      <c r="BG101" s="174">
        <f t="shared" si="95"/>
        <v>13.042614289069475</v>
      </c>
      <c r="BH101" s="129">
        <v>9000</v>
      </c>
      <c r="BI101" s="100">
        <v>103.506856070365</v>
      </c>
      <c r="BJ101" s="164">
        <f>(BI105-BI106)/BI87</f>
        <v>1.3322788966390227</v>
      </c>
      <c r="BK101" s="167">
        <f>I101-BI103</f>
        <v>12.629999999999939</v>
      </c>
      <c r="BL101" s="164">
        <f>BI105-BI106</f>
        <v>137.9</v>
      </c>
      <c r="BM101" s="164">
        <f t="shared" si="96"/>
        <v>9.1588107324147483</v>
      </c>
      <c r="BN101" s="174">
        <f t="shared" si="97"/>
        <v>12.202090257107161</v>
      </c>
      <c r="BO101" s="129">
        <v>9000</v>
      </c>
      <c r="BP101" s="180">
        <v>103.506856070365</v>
      </c>
      <c r="BQ101" s="164">
        <f>(BP105-BP106)/BP87</f>
        <v>0.8981047587495542</v>
      </c>
      <c r="BR101" s="167">
        <f>N101-BP103</f>
        <v>11.199999999999989</v>
      </c>
      <c r="BS101" s="164">
        <f>BP105-BP106</f>
        <v>92.96</v>
      </c>
      <c r="BT101" s="164">
        <f t="shared" si="98"/>
        <v>12.048192771084326</v>
      </c>
      <c r="BU101" s="187">
        <f t="shared" si="99"/>
        <v>10.820539262042811</v>
      </c>
      <c r="BV101" s="129">
        <v>9000</v>
      </c>
      <c r="BW101" s="100">
        <v>103.506856070365</v>
      </c>
      <c r="BX101" s="164">
        <f>(BW105-BW106)/BW87</f>
        <v>1.2185666224298761</v>
      </c>
      <c r="BY101" s="167">
        <f>S101-BW103</f>
        <v>11.370000000000005</v>
      </c>
      <c r="BZ101" s="164">
        <f>BW105-BW106</f>
        <v>126.13</v>
      </c>
      <c r="CA101" s="164">
        <f t="shared" si="100"/>
        <v>9.0145088400856306</v>
      </c>
      <c r="CB101" s="174">
        <f t="shared" si="101"/>
        <v>10.984779590127408</v>
      </c>
      <c r="CC101" s="81"/>
    </row>
    <row r="102" spans="1:81" ht="15.75">
      <c r="A102" s="25"/>
      <c r="B102" s="191" t="s">
        <v>42</v>
      </c>
      <c r="C102" s="104">
        <v>10000</v>
      </c>
      <c r="D102" s="78">
        <v>409.64</v>
      </c>
      <c r="E102" s="86">
        <v>14.63</v>
      </c>
      <c r="F102" s="86">
        <v>13.8</v>
      </c>
      <c r="G102" s="86">
        <v>13.73</v>
      </c>
      <c r="H102" s="137">
        <v>10000</v>
      </c>
      <c r="I102" s="78">
        <v>436.78</v>
      </c>
      <c r="J102" s="78">
        <v>8.1300000000000008</v>
      </c>
      <c r="K102" s="78">
        <v>8.44</v>
      </c>
      <c r="L102" s="78">
        <v>7.4</v>
      </c>
      <c r="M102" s="137">
        <v>10000</v>
      </c>
      <c r="N102" s="78">
        <v>390.42</v>
      </c>
      <c r="O102" s="78">
        <v>19.14</v>
      </c>
      <c r="P102" s="78">
        <v>22.56</v>
      </c>
      <c r="Q102" s="78">
        <v>25.88</v>
      </c>
      <c r="R102" s="137">
        <v>10000</v>
      </c>
      <c r="S102" s="78">
        <v>423.37</v>
      </c>
      <c r="T102" s="78">
        <v>11.62</v>
      </c>
      <c r="U102" s="78">
        <v>10.81</v>
      </c>
      <c r="V102" s="78">
        <v>11.66</v>
      </c>
      <c r="W102" s="25"/>
      <c r="X102" s="137">
        <v>10000</v>
      </c>
      <c r="Y102" s="153">
        <f t="shared" si="78"/>
        <v>1.4053333333333333</v>
      </c>
      <c r="Z102" s="105">
        <v>9.6440000000000001</v>
      </c>
      <c r="AA102" s="105">
        <v>4.5170000000000003</v>
      </c>
      <c r="AB102" s="105">
        <f t="shared" si="79"/>
        <v>3.7216666666666667</v>
      </c>
      <c r="AC102" s="105">
        <f t="shared" si="80"/>
        <v>34.854333333333336</v>
      </c>
      <c r="AD102" s="154">
        <f t="shared" si="81"/>
        <v>18134.326235666667</v>
      </c>
      <c r="AE102" s="137">
        <v>10000</v>
      </c>
      <c r="AF102" s="105">
        <f t="shared" si="82"/>
        <v>0.79899999999999993</v>
      </c>
      <c r="AG102" s="105">
        <v>9.6440000000000001</v>
      </c>
      <c r="AH102" s="105">
        <v>4.5170000000000003</v>
      </c>
      <c r="AI102" s="105">
        <f t="shared" si="83"/>
        <v>4.3279999999999994</v>
      </c>
      <c r="AJ102" s="105">
        <f t="shared" si="84"/>
        <v>34.248000000000005</v>
      </c>
      <c r="AK102" s="154">
        <f t="shared" si="85"/>
        <v>20721.903091199998</v>
      </c>
      <c r="AL102" s="137">
        <v>10000</v>
      </c>
      <c r="AM102" s="105">
        <f t="shared" si="86"/>
        <v>2.2526666666666668</v>
      </c>
      <c r="AN102" s="105">
        <v>9.6440000000000001</v>
      </c>
      <c r="AO102" s="105">
        <v>4.5170000000000003</v>
      </c>
      <c r="AP102" s="105">
        <f t="shared" si="87"/>
        <v>2.8743333333333325</v>
      </c>
      <c r="AQ102" s="105">
        <f t="shared" si="88"/>
        <v>35.701666666666675</v>
      </c>
      <c r="AR102" s="161">
        <f t="shared" si="89"/>
        <v>14346.064979666664</v>
      </c>
      <c r="AS102" s="137">
        <v>10000</v>
      </c>
      <c r="AT102" s="105">
        <f t="shared" si="90"/>
        <v>1.1363333333333334</v>
      </c>
      <c r="AU102" s="105">
        <v>9.6440000000000001</v>
      </c>
      <c r="AV102" s="105">
        <v>4.5170000000000003</v>
      </c>
      <c r="AW102" s="105">
        <f t="shared" si="91"/>
        <v>3.9906666666666659</v>
      </c>
      <c r="AX102" s="105">
        <f t="shared" si="92"/>
        <v>34.585333333333338</v>
      </c>
      <c r="AY102" s="161">
        <f t="shared" si="93"/>
        <v>19294.991457066662</v>
      </c>
      <c r="AZ102" s="166"/>
      <c r="BA102" s="137">
        <v>10000</v>
      </c>
      <c r="BB102" s="105">
        <v>103.506856070365</v>
      </c>
      <c r="BC102" s="164">
        <f>(BB105-BB106)/BB87</f>
        <v>1.064373937945766</v>
      </c>
      <c r="BD102" s="167">
        <f>D102-BB103</f>
        <v>12.589999999999975</v>
      </c>
      <c r="BE102" s="165">
        <f>BB105-BB106</f>
        <v>110.17</v>
      </c>
      <c r="BF102" s="165">
        <f t="shared" si="94"/>
        <v>11.427793410184238</v>
      </c>
      <c r="BG102" s="175">
        <f t="shared" si="95"/>
        <v>12.163445474028471</v>
      </c>
      <c r="BH102" s="137">
        <v>10000</v>
      </c>
      <c r="BI102" s="105">
        <v>103.506856070365</v>
      </c>
      <c r="BJ102" s="164">
        <f>(BI105-BI106)/BI87</f>
        <v>1.3322788966390227</v>
      </c>
      <c r="BK102" s="167">
        <f>I102-BI103</f>
        <v>11.699999999999932</v>
      </c>
      <c r="BL102" s="165">
        <f>BI105-BI106</f>
        <v>137.9</v>
      </c>
      <c r="BM102" s="165">
        <f t="shared" si="96"/>
        <v>8.4844089920231553</v>
      </c>
      <c r="BN102" s="175">
        <f t="shared" si="97"/>
        <v>11.303599050526811</v>
      </c>
      <c r="BO102" s="137">
        <v>10000</v>
      </c>
      <c r="BP102" s="181">
        <v>103.506856070365</v>
      </c>
      <c r="BQ102" s="164">
        <f>(BP105-BP106)/BP87</f>
        <v>0.8981047587495542</v>
      </c>
      <c r="BR102" s="167">
        <f>N102-BP103</f>
        <v>10.319999999999993</v>
      </c>
      <c r="BS102" s="165">
        <f>BP105-BP106</f>
        <v>92.96</v>
      </c>
      <c r="BT102" s="165">
        <f t="shared" si="98"/>
        <v>11.101549053356276</v>
      </c>
      <c r="BU102" s="201">
        <f t="shared" si="99"/>
        <v>9.9703540343108799</v>
      </c>
      <c r="BV102" s="137">
        <v>10000</v>
      </c>
      <c r="BW102" s="105">
        <v>103.506856070365</v>
      </c>
      <c r="BX102" s="164">
        <f>(BW105-BW106)/BW87</f>
        <v>1.2185666224298761</v>
      </c>
      <c r="BY102" s="167">
        <f>S102-BW103</f>
        <v>10.560000000000002</v>
      </c>
      <c r="BZ102" s="165">
        <f>BW105-BW106</f>
        <v>126.13</v>
      </c>
      <c r="CA102" s="165">
        <f t="shared" si="100"/>
        <v>8.3723142789185783</v>
      </c>
      <c r="CB102" s="175">
        <f t="shared" si="101"/>
        <v>10.202222732783236</v>
      </c>
      <c r="CC102" s="81"/>
    </row>
    <row r="103" spans="1:81" ht="30">
      <c r="X103" s="81"/>
      <c r="Y103" s="81"/>
      <c r="Z103" s="81"/>
      <c r="AA103" s="81"/>
      <c r="AB103" s="81"/>
      <c r="AC103" s="81"/>
      <c r="AD103" s="81"/>
      <c r="AE103" s="80"/>
      <c r="AF103" s="80"/>
      <c r="AG103" s="80"/>
      <c r="AH103" s="80"/>
      <c r="AI103" s="80"/>
      <c r="AJ103" s="80"/>
      <c r="AK103" s="80"/>
      <c r="AL103" s="81"/>
      <c r="AM103" s="81"/>
      <c r="AN103" s="80"/>
      <c r="AO103" s="80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328" t="s">
        <v>46</v>
      </c>
      <c r="BA103" s="108" t="s">
        <v>47</v>
      </c>
      <c r="BB103" s="86">
        <f>BB105+BB104</f>
        <v>397.05</v>
      </c>
      <c r="BC103" s="80"/>
      <c r="BD103" s="80"/>
      <c r="BE103" s="80"/>
      <c r="BF103" s="80"/>
      <c r="BG103" s="80"/>
      <c r="BH103" s="108" t="s">
        <v>47</v>
      </c>
      <c r="BI103" s="86">
        <f>BI105+BI104</f>
        <v>425.08000000000004</v>
      </c>
      <c r="BJ103" s="80"/>
      <c r="BK103" s="86"/>
      <c r="BL103" s="86"/>
      <c r="BM103" s="86"/>
      <c r="BN103" s="86"/>
      <c r="BO103" s="108" t="s">
        <v>47</v>
      </c>
      <c r="BP103" s="80">
        <f>BP104+BP105</f>
        <v>380.1</v>
      </c>
      <c r="BQ103" s="81"/>
      <c r="BR103" s="80"/>
      <c r="BS103" s="80"/>
      <c r="BT103" s="80"/>
      <c r="BU103" s="80"/>
      <c r="BV103" s="108" t="s">
        <v>47</v>
      </c>
      <c r="BW103" s="81">
        <f>BW104+BW105</f>
        <v>412.81</v>
      </c>
      <c r="BX103" s="81"/>
      <c r="BY103" s="81"/>
      <c r="BZ103" s="81"/>
      <c r="CA103" s="81"/>
      <c r="CB103" s="81"/>
      <c r="CC103" s="81"/>
    </row>
    <row r="104" spans="1:81" ht="15">
      <c r="X104" s="81"/>
      <c r="Y104" s="81"/>
      <c r="Z104" s="81"/>
      <c r="AA104" s="81"/>
      <c r="AB104" s="81"/>
      <c r="AC104" s="81"/>
      <c r="AD104" s="81"/>
      <c r="AE104" s="80"/>
      <c r="AF104" s="80"/>
      <c r="AG104" s="80"/>
      <c r="AH104" s="80"/>
      <c r="AI104" s="80"/>
      <c r="AJ104" s="80"/>
      <c r="AK104" s="80"/>
      <c r="AL104" s="81"/>
      <c r="AM104" s="81"/>
      <c r="AN104" s="80"/>
      <c r="AO104" s="80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328"/>
      <c r="BA104" s="80" t="s">
        <v>48</v>
      </c>
      <c r="BB104" s="86">
        <v>215.12</v>
      </c>
      <c r="BC104" s="80"/>
      <c r="BD104" s="80"/>
      <c r="BE104" s="80"/>
      <c r="BF104" s="80"/>
      <c r="BG104" s="80"/>
      <c r="BH104" s="80" t="s">
        <v>48</v>
      </c>
      <c r="BI104" s="86">
        <v>215.03</v>
      </c>
      <c r="BJ104" s="80"/>
      <c r="BK104" s="86"/>
      <c r="BL104" s="86"/>
      <c r="BM104" s="86"/>
      <c r="BN104" s="86"/>
      <c r="BO104" s="80" t="s">
        <v>48</v>
      </c>
      <c r="BP104" s="80">
        <v>214.88</v>
      </c>
      <c r="BQ104" s="81"/>
      <c r="BR104" s="80"/>
      <c r="BS104" s="80"/>
      <c r="BT104" s="100"/>
      <c r="BU104" s="100"/>
      <c r="BV104" s="80" t="s">
        <v>48</v>
      </c>
      <c r="BW104" s="81">
        <v>214.58</v>
      </c>
      <c r="BX104" s="81"/>
      <c r="BY104" s="81"/>
      <c r="BZ104" s="81"/>
      <c r="CA104" s="81"/>
      <c r="CB104" s="81"/>
      <c r="CC104" s="81"/>
    </row>
    <row r="105" spans="1:81" ht="15">
      <c r="X105" s="81"/>
      <c r="Y105" s="81"/>
      <c r="Z105" s="81"/>
      <c r="AA105" s="81"/>
      <c r="AB105" s="81"/>
      <c r="AC105" s="81"/>
      <c r="AD105" s="81"/>
      <c r="AE105" s="80"/>
      <c r="AF105" s="80"/>
      <c r="AG105" s="80"/>
      <c r="AH105" s="80"/>
      <c r="AI105" s="80"/>
      <c r="AJ105" s="80"/>
      <c r="AK105" s="80"/>
      <c r="AL105" s="81"/>
      <c r="AM105" s="81"/>
      <c r="AN105" s="80"/>
      <c r="AO105" s="80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328"/>
      <c r="BA105" s="80" t="s">
        <v>50</v>
      </c>
      <c r="BB105" s="86">
        <v>181.93</v>
      </c>
      <c r="BC105" s="80"/>
      <c r="BD105" s="80"/>
      <c r="BE105" s="80"/>
      <c r="BF105" s="80"/>
      <c r="BG105" s="80"/>
      <c r="BH105" s="80" t="s">
        <v>50</v>
      </c>
      <c r="BI105" s="86">
        <v>210.05</v>
      </c>
      <c r="BJ105" s="80"/>
      <c r="BK105" s="86"/>
      <c r="BL105" s="86"/>
      <c r="BM105" s="86"/>
      <c r="BN105" s="86"/>
      <c r="BO105" s="80" t="s">
        <v>50</v>
      </c>
      <c r="BP105" s="80">
        <v>165.22</v>
      </c>
      <c r="BQ105" s="81"/>
      <c r="BR105" s="80"/>
      <c r="BS105" s="80"/>
      <c r="BT105" s="100"/>
      <c r="BU105" s="100"/>
      <c r="BV105" s="80" t="s">
        <v>50</v>
      </c>
      <c r="BW105" s="80">
        <v>198.23</v>
      </c>
      <c r="BX105" s="81"/>
      <c r="BY105" s="81"/>
      <c r="BZ105" s="81"/>
      <c r="CA105" s="81"/>
      <c r="CB105" s="81"/>
      <c r="CC105" s="81"/>
    </row>
    <row r="106" spans="1:81" ht="15">
      <c r="X106" s="81"/>
      <c r="Y106" s="81"/>
      <c r="Z106" s="81"/>
      <c r="AA106" s="81"/>
      <c r="AB106" s="81"/>
      <c r="AC106" s="81"/>
      <c r="AD106" s="81"/>
      <c r="AE106" s="80"/>
      <c r="AF106" s="80"/>
      <c r="AG106" s="80"/>
      <c r="AH106" s="80"/>
      <c r="AI106" s="80"/>
      <c r="AJ106" s="80"/>
      <c r="AK106" s="80"/>
      <c r="AL106" s="81"/>
      <c r="AM106" s="81"/>
      <c r="AN106" s="80"/>
      <c r="AO106" s="80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328"/>
      <c r="BA106" s="80" t="s">
        <v>52</v>
      </c>
      <c r="BB106" s="86">
        <v>71.760000000000005</v>
      </c>
      <c r="BC106" s="80"/>
      <c r="BD106" s="81"/>
      <c r="BE106" s="81"/>
      <c r="BF106" s="81"/>
      <c r="BG106" s="81"/>
      <c r="BH106" s="80" t="s">
        <v>52</v>
      </c>
      <c r="BI106" s="86">
        <v>72.150000000000006</v>
      </c>
      <c r="BJ106" s="80"/>
      <c r="BK106" s="81"/>
      <c r="BL106" s="81"/>
      <c r="BM106" s="81"/>
      <c r="BN106" s="81"/>
      <c r="BO106" s="80" t="s">
        <v>52</v>
      </c>
      <c r="BP106" s="80">
        <v>72.260000000000005</v>
      </c>
      <c r="BQ106" s="81"/>
      <c r="BR106" s="81"/>
      <c r="BS106" s="81"/>
      <c r="BT106" s="81"/>
      <c r="BU106" s="81"/>
      <c r="BV106" s="80" t="s">
        <v>52</v>
      </c>
      <c r="BW106" s="81">
        <v>72.099999999999994</v>
      </c>
      <c r="BX106" s="81"/>
      <c r="BY106" s="81"/>
      <c r="BZ106" s="81"/>
      <c r="CA106" s="81"/>
      <c r="CB106" s="81"/>
      <c r="CC106" s="81"/>
    </row>
    <row r="107" spans="1:81" ht="15">
      <c r="X107" s="81"/>
      <c r="Y107" s="81"/>
      <c r="Z107" s="81"/>
      <c r="AA107" s="81"/>
      <c r="AB107" s="81"/>
      <c r="AC107" s="81"/>
      <c r="AD107" s="81"/>
      <c r="AE107" s="80"/>
      <c r="AF107" s="80"/>
      <c r="AG107" s="80"/>
      <c r="AH107" s="80"/>
      <c r="AI107" s="80"/>
      <c r="AJ107" s="80"/>
      <c r="AK107" s="80"/>
      <c r="AL107" s="81"/>
      <c r="AM107" s="81"/>
      <c r="AN107" s="80"/>
      <c r="AO107" s="80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BA107" s="81"/>
      <c r="BB107" s="81"/>
      <c r="BC107" s="80"/>
      <c r="BD107" s="81"/>
      <c r="BE107" s="81"/>
      <c r="BF107" s="81"/>
      <c r="BG107" s="81"/>
      <c r="BH107" s="81"/>
      <c r="BI107" s="81"/>
      <c r="BJ107" s="80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</row>
    <row r="108" spans="1:81" ht="15">
      <c r="X108" s="81"/>
      <c r="Y108" s="81"/>
      <c r="Z108" s="81"/>
      <c r="AA108" s="81"/>
      <c r="AB108" s="81"/>
      <c r="AC108" s="81"/>
      <c r="AD108" s="81"/>
      <c r="AE108" s="80"/>
      <c r="AF108" s="80"/>
      <c r="AG108" s="80"/>
      <c r="AH108" s="80"/>
      <c r="AI108" s="80"/>
      <c r="AJ108" s="80"/>
      <c r="AK108" s="80"/>
      <c r="AL108" s="81"/>
      <c r="AM108" s="81"/>
      <c r="AN108" s="80"/>
      <c r="AO108" s="80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BA108" s="81"/>
      <c r="BB108" s="81"/>
      <c r="BC108" s="80"/>
      <c r="BD108" s="81"/>
      <c r="BE108" s="81"/>
      <c r="BF108" s="81"/>
      <c r="BG108" s="81"/>
      <c r="BH108" s="81"/>
      <c r="BI108" s="81"/>
      <c r="BJ108" s="80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</row>
    <row r="109" spans="1:81" ht="15">
      <c r="X109" s="81"/>
      <c r="Y109" s="81"/>
      <c r="Z109" s="81"/>
      <c r="AA109" s="81"/>
      <c r="AB109" s="81"/>
      <c r="AC109" s="81"/>
      <c r="AD109" s="81"/>
      <c r="AE109" s="80"/>
      <c r="AF109" s="80"/>
      <c r="AG109" s="80"/>
      <c r="AH109" s="80"/>
      <c r="AI109" s="80"/>
      <c r="AJ109" s="80"/>
      <c r="AK109" s="80"/>
      <c r="AL109" s="81"/>
      <c r="AM109" s="81"/>
      <c r="AN109" s="80"/>
      <c r="AO109" s="80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BA109" s="81"/>
      <c r="BB109" s="81"/>
      <c r="BC109" s="80"/>
      <c r="BD109" s="81"/>
      <c r="BE109" s="81"/>
      <c r="BF109" s="81"/>
      <c r="BG109" s="81"/>
      <c r="BH109" s="81"/>
      <c r="BI109" s="81"/>
      <c r="BJ109" s="80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</row>
    <row r="110" spans="1:81" ht="18">
      <c r="A110" s="110" t="s">
        <v>69</v>
      </c>
      <c r="B110" s="111"/>
      <c r="X110" s="81"/>
      <c r="Y110" s="81"/>
      <c r="Z110" s="81"/>
      <c r="AA110" s="81"/>
      <c r="AB110" s="81"/>
      <c r="AC110" s="81"/>
      <c r="AD110" s="81"/>
      <c r="AE110" s="80"/>
      <c r="AF110" s="80"/>
      <c r="AG110" s="80"/>
      <c r="AH110" s="80"/>
      <c r="AI110" s="80"/>
      <c r="AJ110" s="80"/>
      <c r="AK110" s="80"/>
      <c r="AL110" s="81"/>
      <c r="AM110" s="81"/>
      <c r="AN110" s="80"/>
      <c r="AO110" s="80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BA110" s="81"/>
      <c r="BB110" s="81"/>
      <c r="BC110" s="80"/>
      <c r="BD110" s="81"/>
      <c r="BE110" s="81"/>
      <c r="BF110" s="81"/>
      <c r="BG110" s="81"/>
      <c r="BH110" s="81"/>
      <c r="BI110" s="81"/>
      <c r="BJ110" s="80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</row>
    <row r="111" spans="1:81" ht="18.75" customHeight="1">
      <c r="A111" s="324" t="s">
        <v>70</v>
      </c>
      <c r="B111" s="324"/>
      <c r="C111" s="324"/>
      <c r="D111" s="324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112"/>
      <c r="P111" s="112"/>
      <c r="Q111" s="112"/>
      <c r="R111" s="77"/>
      <c r="S111" s="77"/>
      <c r="T111" s="77"/>
      <c r="U111" s="77"/>
      <c r="V111" s="77"/>
      <c r="W111" s="77"/>
      <c r="X111" s="113"/>
      <c r="Y111" s="113"/>
      <c r="Z111" s="113"/>
      <c r="AA111" s="113"/>
      <c r="AB111" s="113"/>
      <c r="AC111" s="113"/>
      <c r="AD111" s="113"/>
      <c r="AE111" s="134"/>
      <c r="AF111" s="134"/>
      <c r="AG111" s="134"/>
      <c r="AH111" s="134"/>
      <c r="AI111" s="134"/>
      <c r="AJ111" s="134"/>
      <c r="AK111" s="134"/>
      <c r="AL111" s="113"/>
      <c r="AM111" s="113"/>
      <c r="AN111" s="134"/>
      <c r="AO111" s="134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3"/>
      <c r="AZ111" s="112"/>
      <c r="BA111" s="113"/>
      <c r="BB111" s="113"/>
      <c r="BC111" s="134"/>
      <c r="BD111" s="113"/>
      <c r="BE111" s="113"/>
      <c r="BF111" s="113"/>
      <c r="BG111" s="113"/>
      <c r="BH111" s="113"/>
      <c r="BI111" s="113"/>
      <c r="BJ111" s="134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81"/>
    </row>
    <row r="112" spans="1:81" ht="15">
      <c r="X112" s="81"/>
      <c r="Y112" s="81"/>
      <c r="Z112" s="81"/>
      <c r="AA112" s="81"/>
      <c r="AB112" s="81"/>
      <c r="AC112" s="81"/>
      <c r="AD112" s="81"/>
      <c r="AE112" s="80"/>
      <c r="AF112" s="80"/>
      <c r="AG112" s="80"/>
      <c r="AH112" s="80"/>
      <c r="AI112" s="80"/>
      <c r="AJ112" s="80"/>
      <c r="AK112" s="80"/>
      <c r="AL112" s="81"/>
      <c r="AM112" s="81"/>
      <c r="AN112" s="80"/>
      <c r="AO112" s="80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BA112" s="81"/>
      <c r="BB112" s="81"/>
      <c r="BC112" s="80"/>
      <c r="BD112" s="81"/>
      <c r="BE112" s="81"/>
      <c r="BF112" s="81"/>
      <c r="BG112" s="81"/>
      <c r="BH112" s="81"/>
      <c r="BI112" s="81"/>
      <c r="BJ112" s="80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</row>
    <row r="113" spans="1:81" ht="15">
      <c r="A113" s="73" t="s">
        <v>10</v>
      </c>
      <c r="B113" s="118" t="s">
        <v>11</v>
      </c>
      <c r="C113" s="119" t="s">
        <v>12</v>
      </c>
      <c r="D113" s="120" t="s">
        <v>13</v>
      </c>
      <c r="E113" s="70"/>
      <c r="F113" s="70"/>
      <c r="G113" s="121"/>
      <c r="H113" s="118" t="s">
        <v>11</v>
      </c>
      <c r="I113" s="120" t="s">
        <v>12</v>
      </c>
      <c r="J113" s="120" t="s">
        <v>13</v>
      </c>
      <c r="K113" s="70"/>
      <c r="L113" s="70"/>
      <c r="M113" s="138" t="s">
        <v>11</v>
      </c>
      <c r="N113" s="120" t="s">
        <v>12</v>
      </c>
      <c r="O113" s="119" t="s">
        <v>13</v>
      </c>
      <c r="R113" s="138" t="s">
        <v>11</v>
      </c>
      <c r="S113" s="120" t="s">
        <v>12</v>
      </c>
      <c r="T113" s="120" t="s">
        <v>13</v>
      </c>
      <c r="U113" s="70"/>
      <c r="V113" s="70"/>
      <c r="W113" s="73" t="s">
        <v>15</v>
      </c>
      <c r="X113" s="130" t="s">
        <v>11</v>
      </c>
      <c r="Y113" s="85" t="s">
        <v>12</v>
      </c>
      <c r="Z113" s="85" t="s">
        <v>13</v>
      </c>
      <c r="AA113" s="86"/>
      <c r="AB113" s="86"/>
      <c r="AC113" s="86"/>
      <c r="AD113" s="87"/>
      <c r="AE113" s="83" t="s">
        <v>11</v>
      </c>
      <c r="AF113" s="85" t="s">
        <v>12</v>
      </c>
      <c r="AG113" s="85" t="s">
        <v>13</v>
      </c>
      <c r="AH113" s="86"/>
      <c r="AI113" s="86"/>
      <c r="AJ113" s="86"/>
      <c r="AK113" s="87"/>
      <c r="AL113" s="130" t="s">
        <v>11</v>
      </c>
      <c r="AM113" s="85" t="s">
        <v>12</v>
      </c>
      <c r="AN113" s="85" t="s">
        <v>13</v>
      </c>
      <c r="AO113" s="86"/>
      <c r="AP113" s="86"/>
      <c r="AQ113" s="86"/>
      <c r="AR113" s="157"/>
      <c r="AS113" s="130" t="s">
        <v>11</v>
      </c>
      <c r="AT113" s="85" t="s">
        <v>12</v>
      </c>
      <c r="AU113" s="85" t="s">
        <v>13</v>
      </c>
      <c r="AV113" s="86"/>
      <c r="AW113" s="86"/>
      <c r="AX113" s="86"/>
      <c r="AY113" s="157"/>
      <c r="AZ113" s="73" t="s">
        <v>16</v>
      </c>
      <c r="BA113" s="83" t="s">
        <v>11</v>
      </c>
      <c r="BB113" s="85" t="s">
        <v>12</v>
      </c>
      <c r="BC113" s="85" t="s">
        <v>13</v>
      </c>
      <c r="BD113" s="86"/>
      <c r="BE113" s="86"/>
      <c r="BF113" s="86"/>
      <c r="BG113" s="86"/>
      <c r="BH113" s="83" t="s">
        <v>11</v>
      </c>
      <c r="BI113" s="84" t="s">
        <v>12</v>
      </c>
      <c r="BJ113" s="84" t="s">
        <v>13</v>
      </c>
      <c r="BK113" s="86"/>
      <c r="BL113" s="86"/>
      <c r="BM113" s="86"/>
      <c r="BN113" s="86"/>
      <c r="BO113" s="130" t="s">
        <v>11</v>
      </c>
      <c r="BP113" s="85" t="s">
        <v>12</v>
      </c>
      <c r="BQ113" s="85" t="s">
        <v>13</v>
      </c>
      <c r="BR113" s="81"/>
      <c r="BS113" s="86"/>
      <c r="BT113" s="86"/>
      <c r="BU113" s="86"/>
      <c r="BV113" s="184" t="s">
        <v>11</v>
      </c>
      <c r="BW113" s="84" t="s">
        <v>12</v>
      </c>
      <c r="BX113" s="84" t="s">
        <v>13</v>
      </c>
      <c r="BY113" s="80"/>
      <c r="BZ113" s="80"/>
      <c r="CA113" s="80"/>
      <c r="CB113" s="87"/>
      <c r="CC113" s="81"/>
    </row>
    <row r="114" spans="1:81" ht="15">
      <c r="A114" s="73"/>
      <c r="B114" s="122" t="s">
        <v>17</v>
      </c>
      <c r="C114" s="68" t="s">
        <v>71</v>
      </c>
      <c r="D114" s="123" t="s">
        <v>19</v>
      </c>
      <c r="E114" s="70"/>
      <c r="F114" s="70"/>
      <c r="G114" s="121"/>
      <c r="H114" s="118" t="s">
        <v>17</v>
      </c>
      <c r="I114" s="68" t="s">
        <v>71</v>
      </c>
      <c r="J114" s="139" t="s">
        <v>20</v>
      </c>
      <c r="K114" s="70"/>
      <c r="L114" s="70"/>
      <c r="M114" s="138" t="s">
        <v>17</v>
      </c>
      <c r="N114" s="139" t="s">
        <v>72</v>
      </c>
      <c r="O114" s="72" t="s">
        <v>23</v>
      </c>
      <c r="R114" s="138" t="s">
        <v>17</v>
      </c>
      <c r="S114" s="139" t="s">
        <v>72</v>
      </c>
      <c r="T114" s="139" t="s">
        <v>20</v>
      </c>
      <c r="U114" s="325"/>
      <c r="V114" s="325"/>
      <c r="W114" s="73"/>
      <c r="X114" s="142" t="s">
        <v>17</v>
      </c>
      <c r="Y114" s="89" t="s">
        <v>71</v>
      </c>
      <c r="Z114" s="90" t="s">
        <v>19</v>
      </c>
      <c r="AA114" s="86"/>
      <c r="AB114" s="86"/>
      <c r="AC114" s="86"/>
      <c r="AD114" s="87"/>
      <c r="AE114" s="83" t="s">
        <v>17</v>
      </c>
      <c r="AF114" s="89" t="s">
        <v>71</v>
      </c>
      <c r="AG114" s="131" t="s">
        <v>20</v>
      </c>
      <c r="AH114" s="86"/>
      <c r="AI114" s="86"/>
      <c r="AJ114" s="86"/>
      <c r="AK114" s="87"/>
      <c r="AL114" s="130" t="s">
        <v>17</v>
      </c>
      <c r="AM114" s="131" t="s">
        <v>72</v>
      </c>
      <c r="AN114" s="131" t="s">
        <v>19</v>
      </c>
      <c r="AO114" s="86"/>
      <c r="AP114" s="86"/>
      <c r="AQ114" s="86"/>
      <c r="AR114" s="157"/>
      <c r="AS114" s="130" t="s">
        <v>17</v>
      </c>
      <c r="AT114" s="131" t="s">
        <v>72</v>
      </c>
      <c r="AU114" s="200" t="s">
        <v>68</v>
      </c>
      <c r="AV114" s="319"/>
      <c r="AW114" s="319"/>
      <c r="AX114" s="86"/>
      <c r="AY114" s="157"/>
      <c r="AZ114" s="73"/>
      <c r="BA114" s="83" t="s">
        <v>17</v>
      </c>
      <c r="BB114" s="89" t="s">
        <v>71</v>
      </c>
      <c r="BC114" s="131" t="s">
        <v>19</v>
      </c>
      <c r="BD114" s="86"/>
      <c r="BE114" s="86"/>
      <c r="BF114" s="171"/>
      <c r="BG114" s="156"/>
      <c r="BH114" s="83" t="s">
        <v>17</v>
      </c>
      <c r="BI114" s="89" t="s">
        <v>71</v>
      </c>
      <c r="BJ114" s="135" t="s">
        <v>20</v>
      </c>
      <c r="BK114" s="86" t="s">
        <v>24</v>
      </c>
      <c r="BL114" s="86"/>
      <c r="BM114" s="86"/>
      <c r="BN114" s="86"/>
      <c r="BO114" s="130" t="s">
        <v>17</v>
      </c>
      <c r="BP114" s="131" t="s">
        <v>72</v>
      </c>
      <c r="BQ114" s="135" t="s">
        <v>23</v>
      </c>
      <c r="BR114" s="81"/>
      <c r="BS114" s="86"/>
      <c r="BT114" s="86"/>
      <c r="BU114" s="86"/>
      <c r="BV114" s="184" t="s">
        <v>17</v>
      </c>
      <c r="BW114" s="131" t="s">
        <v>72</v>
      </c>
      <c r="BX114" s="135" t="s">
        <v>20</v>
      </c>
      <c r="BY114" s="320"/>
      <c r="BZ114" s="320"/>
      <c r="CA114" s="80"/>
      <c r="CB114" s="87"/>
      <c r="CC114" s="81"/>
    </row>
    <row r="115" spans="1:81" ht="47.25">
      <c r="A115" s="25"/>
      <c r="B115" s="193" t="s">
        <v>26</v>
      </c>
      <c r="C115" s="194" t="s">
        <v>27</v>
      </c>
      <c r="D115" s="140" t="s">
        <v>56</v>
      </c>
      <c r="E115" s="321" t="s">
        <v>57</v>
      </c>
      <c r="F115" s="321"/>
      <c r="G115" s="322"/>
      <c r="H115" s="124" t="s">
        <v>27</v>
      </c>
      <c r="I115" s="140" t="s">
        <v>56</v>
      </c>
      <c r="J115" s="321" t="s">
        <v>57</v>
      </c>
      <c r="K115" s="321"/>
      <c r="L115" s="322"/>
      <c r="M115" s="124" t="s">
        <v>27</v>
      </c>
      <c r="N115" s="140" t="s">
        <v>56</v>
      </c>
      <c r="O115" s="321" t="s">
        <v>57</v>
      </c>
      <c r="P115" s="321"/>
      <c r="Q115" s="322"/>
      <c r="R115" s="124" t="s">
        <v>27</v>
      </c>
      <c r="S115" s="140" t="s">
        <v>56</v>
      </c>
      <c r="T115" s="321" t="s">
        <v>57</v>
      </c>
      <c r="U115" s="321"/>
      <c r="V115" s="322"/>
      <c r="W115" s="25"/>
      <c r="X115" s="94" t="s">
        <v>27</v>
      </c>
      <c r="Y115" s="148" t="s">
        <v>30</v>
      </c>
      <c r="Z115" s="149" t="s">
        <v>31</v>
      </c>
      <c r="AA115" s="149" t="s">
        <v>32</v>
      </c>
      <c r="AB115" s="149" t="s">
        <v>33</v>
      </c>
      <c r="AC115" s="149" t="s">
        <v>34</v>
      </c>
      <c r="AD115" s="150" t="s">
        <v>35</v>
      </c>
      <c r="AE115" s="94" t="s">
        <v>27</v>
      </c>
      <c r="AF115" s="149" t="s">
        <v>30</v>
      </c>
      <c r="AG115" s="149" t="s">
        <v>31</v>
      </c>
      <c r="AH115" s="149" t="s">
        <v>32</v>
      </c>
      <c r="AI115" s="149" t="s">
        <v>33</v>
      </c>
      <c r="AJ115" s="149" t="s">
        <v>34</v>
      </c>
      <c r="AK115" s="150" t="s">
        <v>35</v>
      </c>
      <c r="AL115" s="94" t="s">
        <v>27</v>
      </c>
      <c r="AM115" s="149" t="s">
        <v>30</v>
      </c>
      <c r="AN115" s="149" t="s">
        <v>31</v>
      </c>
      <c r="AO115" s="149" t="s">
        <v>32</v>
      </c>
      <c r="AP115" s="149" t="s">
        <v>33</v>
      </c>
      <c r="AQ115" s="149" t="s">
        <v>34</v>
      </c>
      <c r="AR115" s="158" t="s">
        <v>35</v>
      </c>
      <c r="AS115" s="94" t="s">
        <v>27</v>
      </c>
      <c r="AT115" s="149" t="s">
        <v>30</v>
      </c>
      <c r="AU115" s="159" t="s">
        <v>31</v>
      </c>
      <c r="AV115" s="159" t="s">
        <v>32</v>
      </c>
      <c r="AW115" s="149" t="s">
        <v>33</v>
      </c>
      <c r="AX115" s="149" t="s">
        <v>34</v>
      </c>
      <c r="AY115" s="158" t="s">
        <v>35</v>
      </c>
      <c r="AZ115" s="166"/>
      <c r="BA115" s="163" t="s">
        <v>27</v>
      </c>
      <c r="BB115" s="149" t="s">
        <v>24</v>
      </c>
      <c r="BC115" s="149" t="s">
        <v>36</v>
      </c>
      <c r="BD115" s="149" t="s">
        <v>37</v>
      </c>
      <c r="BE115" s="149" t="s">
        <v>38</v>
      </c>
      <c r="BF115" s="173" t="s">
        <v>39</v>
      </c>
      <c r="BG115" s="173" t="s">
        <v>40</v>
      </c>
      <c r="BH115" s="163" t="s">
        <v>27</v>
      </c>
      <c r="BI115" s="149" t="s">
        <v>24</v>
      </c>
      <c r="BJ115" s="149" t="s">
        <v>36</v>
      </c>
      <c r="BK115" s="149" t="s">
        <v>37</v>
      </c>
      <c r="BL115" s="149" t="s">
        <v>38</v>
      </c>
      <c r="BM115" s="173" t="s">
        <v>39</v>
      </c>
      <c r="BN115" s="173" t="s">
        <v>40</v>
      </c>
      <c r="BO115" s="163" t="s">
        <v>27</v>
      </c>
      <c r="BP115" s="149" t="s">
        <v>24</v>
      </c>
      <c r="BQ115" s="149" t="s">
        <v>36</v>
      </c>
      <c r="BR115" s="149" t="s">
        <v>37</v>
      </c>
      <c r="BS115" s="149" t="s">
        <v>38</v>
      </c>
      <c r="BT115" s="173" t="s">
        <v>39</v>
      </c>
      <c r="BU115" s="173" t="s">
        <v>40</v>
      </c>
      <c r="BV115" s="163" t="s">
        <v>27</v>
      </c>
      <c r="BW115" s="149" t="s">
        <v>24</v>
      </c>
      <c r="BX115" s="149" t="s">
        <v>36</v>
      </c>
      <c r="BY115" s="149" t="s">
        <v>37</v>
      </c>
      <c r="BZ115" s="149" t="s">
        <v>38</v>
      </c>
      <c r="CA115" s="173" t="s">
        <v>39</v>
      </c>
      <c r="CB115" s="173" t="s">
        <v>40</v>
      </c>
      <c r="CC115" s="81"/>
    </row>
    <row r="116" spans="1:81" ht="15.75">
      <c r="A116" s="25"/>
      <c r="B116" s="125" t="s">
        <v>41</v>
      </c>
      <c r="C116" s="78">
        <v>0</v>
      </c>
      <c r="D116" s="126">
        <v>407.85</v>
      </c>
      <c r="E116" s="189">
        <v>0</v>
      </c>
      <c r="F116" s="189">
        <v>0</v>
      </c>
      <c r="G116" s="189">
        <v>0</v>
      </c>
      <c r="H116" s="128">
        <v>0</v>
      </c>
      <c r="I116" s="126">
        <v>449.63</v>
      </c>
      <c r="J116" s="78">
        <v>0</v>
      </c>
      <c r="K116" s="198">
        <v>0</v>
      </c>
      <c r="L116" s="78">
        <v>0</v>
      </c>
      <c r="M116" s="128">
        <v>0</v>
      </c>
      <c r="N116" s="78">
        <v>423.46</v>
      </c>
      <c r="O116">
        <v>0</v>
      </c>
      <c r="P116">
        <v>0</v>
      </c>
      <c r="Q116">
        <v>0</v>
      </c>
      <c r="R116" s="128">
        <v>0</v>
      </c>
      <c r="S116" s="78">
        <v>456.39</v>
      </c>
      <c r="T116" s="78">
        <v>0</v>
      </c>
      <c r="U116" s="78">
        <v>0</v>
      </c>
      <c r="V116" s="78">
        <v>0</v>
      </c>
      <c r="W116" s="25"/>
      <c r="X116" s="129">
        <v>0</v>
      </c>
      <c r="Y116" s="151">
        <f t="shared" ref="Y116:Y131" si="102">AVERAGE(E116:G116)/10</f>
        <v>0</v>
      </c>
      <c r="Z116" s="100">
        <v>9.6440000000000001</v>
      </c>
      <c r="AA116" s="100">
        <v>4.5170000000000003</v>
      </c>
      <c r="AB116" s="100">
        <f t="shared" ref="AB116:AB131" si="103">Z116-(AA116+Y116)</f>
        <v>5.1269999999999998</v>
      </c>
      <c r="AC116" s="100">
        <f t="shared" ref="AC116:AC131" si="104">3*Z116+AA116+Y116</f>
        <v>33.449000000000005</v>
      </c>
      <c r="AD116" s="152">
        <f t="shared" ref="AD116:AD131" si="105">1.398*(10^-6)*(X116^2)*AB116*AC116</f>
        <v>0</v>
      </c>
      <c r="AE116" s="129">
        <v>0</v>
      </c>
      <c r="AF116" s="100">
        <f t="shared" ref="AF116:AF131" si="106">AVERAGE(J116:L116)/10</f>
        <v>0</v>
      </c>
      <c r="AG116" s="100">
        <v>9.6440000000000001</v>
      </c>
      <c r="AH116" s="100">
        <v>4.5170000000000003</v>
      </c>
      <c r="AI116" s="100">
        <f t="shared" ref="AI116:AI131" si="107">AG116-(AH116+AF116)</f>
        <v>5.1269999999999998</v>
      </c>
      <c r="AJ116" s="100">
        <f t="shared" ref="AJ116:AJ131" si="108">3*AG116+AH116+AF116</f>
        <v>33.449000000000005</v>
      </c>
      <c r="AK116" s="152">
        <f t="shared" ref="AK116:AK131" si="109">1.398*(10^-6)*(AE116^2)*AI116*AJ116</f>
        <v>0</v>
      </c>
      <c r="AL116" s="129">
        <v>0</v>
      </c>
      <c r="AM116" s="100">
        <f t="shared" ref="AM116:AM131" si="110">AVERAGE(O116:Q116)/10</f>
        <v>0</v>
      </c>
      <c r="AN116" s="100">
        <v>9.6440000000000001</v>
      </c>
      <c r="AO116" s="100">
        <v>4.5170000000000003</v>
      </c>
      <c r="AP116" s="100">
        <f t="shared" ref="AP116:AP131" si="111">AN116-(AO116+AM116)</f>
        <v>5.1269999999999998</v>
      </c>
      <c r="AQ116" s="100">
        <f t="shared" ref="AQ116:AQ131" si="112">3*AN116+AO116+AM116</f>
        <v>33.449000000000005</v>
      </c>
      <c r="AR116" s="160">
        <f t="shared" ref="AR116:AR131" si="113">1.398*(10^-6)*(AL116^2)*AP116*AQ116</f>
        <v>0</v>
      </c>
      <c r="AS116" s="129">
        <v>0</v>
      </c>
      <c r="AT116" s="100">
        <f t="shared" ref="AT116:AT131" si="114">AVERAGE(T116:V116)/10</f>
        <v>0</v>
      </c>
      <c r="AU116" s="100">
        <v>9.6440000000000001</v>
      </c>
      <c r="AV116" s="100">
        <v>4.5170000000000003</v>
      </c>
      <c r="AW116" s="100">
        <f t="shared" ref="AW116:AW131" si="115">AU116-(AV116+AT116)</f>
        <v>5.1269999999999998</v>
      </c>
      <c r="AX116" s="100">
        <f t="shared" ref="AX116:AX131" si="116">3*AU116+AV116+AT116</f>
        <v>33.449000000000005</v>
      </c>
      <c r="AY116" s="160">
        <f t="shared" ref="AY116:AY131" si="117">1.398*(10^-6)*(AS116^2)*AW116*AX116</f>
        <v>0</v>
      </c>
      <c r="AZ116" s="166"/>
      <c r="BA116" s="129">
        <v>0</v>
      </c>
      <c r="BB116" s="100">
        <v>103.506856070365</v>
      </c>
      <c r="BC116" s="164">
        <f>(BB134-BB135)/BB116</f>
        <v>0.61831652925958991</v>
      </c>
      <c r="BD116" s="167">
        <f>D116-BB132</f>
        <v>56.660000000000025</v>
      </c>
      <c r="BE116" s="164">
        <f>BB134-BB135</f>
        <v>64</v>
      </c>
      <c r="BF116" s="164">
        <f t="shared" ref="BF116:BF131" si="118">BD116/BE116*100</f>
        <v>88.531250000000043</v>
      </c>
      <c r="BG116" s="174">
        <f t="shared" ref="BG116:BG131" si="119">BF116*BC116</f>
        <v>54.740335231013098</v>
      </c>
      <c r="BH116" s="129">
        <v>0</v>
      </c>
      <c r="BI116" s="100">
        <v>103.506856070365</v>
      </c>
      <c r="BJ116" s="164">
        <f>(BI134-BI135)/BI116</f>
        <v>1.1501653563805341</v>
      </c>
      <c r="BK116" s="167">
        <f>I116-BI132</f>
        <v>43.019999999999982</v>
      </c>
      <c r="BL116" s="164">
        <f>BI134-BI135</f>
        <v>119.05000000000001</v>
      </c>
      <c r="BM116" s="164">
        <f t="shared" ref="BM116:BM131" si="120">BK116/BL116*100</f>
        <v>36.136077278454415</v>
      </c>
      <c r="BN116" s="174">
        <f t="shared" ref="BN116:BN131" si="121">BM116*BJ116</f>
        <v>41.562464201168041</v>
      </c>
      <c r="BO116" s="129">
        <v>0</v>
      </c>
      <c r="BP116" s="180">
        <v>103.506856070365</v>
      </c>
      <c r="BQ116" s="164">
        <f>(BP134-BP135)/BP116</f>
        <v>0.81617781862265848</v>
      </c>
      <c r="BR116" s="167">
        <f>N116-BP132</f>
        <v>52.069999999999993</v>
      </c>
      <c r="BS116" s="164">
        <f>BP134-BP135</f>
        <v>84.47999999999999</v>
      </c>
      <c r="BT116" s="164">
        <f t="shared" ref="BT116:BT131" si="122">BR116/BS116*100</f>
        <v>61.635890151515149</v>
      </c>
      <c r="BU116" s="187">
        <f t="shared" ref="BU116:BU131" si="123">BT116*BQ116</f>
        <v>50.305846372729434</v>
      </c>
      <c r="BV116" s="129">
        <v>0</v>
      </c>
      <c r="BW116" s="100">
        <v>103.506856070365</v>
      </c>
      <c r="BX116" s="164">
        <f>(BW134-BW135)/BW116</f>
        <v>1.2636844066742869</v>
      </c>
      <c r="BY116" s="167">
        <f>S116-BW132</f>
        <v>39.490000000000009</v>
      </c>
      <c r="BZ116" s="164">
        <f>BW134-BW135</f>
        <v>130.80000000000001</v>
      </c>
      <c r="CA116" s="164">
        <f t="shared" ref="CA116:CA131" si="124">BY116/BZ116*100</f>
        <v>30.191131498470952</v>
      </c>
      <c r="CB116" s="174">
        <f t="shared" ref="CB116:CB131" si="125">CA116*BX116</f>
        <v>38.152062094470644</v>
      </c>
      <c r="CC116" s="81"/>
    </row>
    <row r="117" spans="1:81" ht="15.75">
      <c r="A117" s="25"/>
      <c r="B117" s="125" t="s">
        <v>42</v>
      </c>
      <c r="C117" s="80">
        <v>300</v>
      </c>
      <c r="D117" s="78">
        <v>392.32</v>
      </c>
      <c r="E117" s="100">
        <v>3.78</v>
      </c>
      <c r="F117" s="100">
        <v>3.98</v>
      </c>
      <c r="G117" s="100">
        <v>4.45</v>
      </c>
      <c r="H117" s="129">
        <v>300</v>
      </c>
      <c r="I117" s="78">
        <v>448</v>
      </c>
      <c r="J117" s="78">
        <v>0</v>
      </c>
      <c r="K117" s="198">
        <v>0</v>
      </c>
      <c r="L117" s="78">
        <v>0</v>
      </c>
      <c r="M117" s="129">
        <v>300</v>
      </c>
      <c r="N117" s="78">
        <v>411.49</v>
      </c>
      <c r="O117">
        <v>5.42</v>
      </c>
      <c r="P117">
        <v>5.63</v>
      </c>
      <c r="Q117">
        <v>4.5599999999999996</v>
      </c>
      <c r="R117" s="129">
        <v>300</v>
      </c>
      <c r="S117" s="78">
        <v>454.43</v>
      </c>
      <c r="T117" s="78">
        <v>0</v>
      </c>
      <c r="U117" s="78">
        <v>0</v>
      </c>
      <c r="V117" s="78">
        <v>0</v>
      </c>
      <c r="W117" s="25"/>
      <c r="X117" s="129">
        <v>300</v>
      </c>
      <c r="Y117" s="151">
        <f t="shared" si="102"/>
        <v>0.40700000000000003</v>
      </c>
      <c r="Z117" s="100">
        <v>9.6440000000000001</v>
      </c>
      <c r="AA117" s="100">
        <v>4.5170000000000003</v>
      </c>
      <c r="AB117" s="100">
        <f t="shared" si="103"/>
        <v>4.72</v>
      </c>
      <c r="AC117" s="100">
        <f t="shared" si="104"/>
        <v>33.856000000000009</v>
      </c>
      <c r="AD117" s="152">
        <f t="shared" si="105"/>
        <v>20.106076262400002</v>
      </c>
      <c r="AE117" s="129">
        <v>300</v>
      </c>
      <c r="AF117" s="100">
        <f t="shared" si="106"/>
        <v>0</v>
      </c>
      <c r="AG117" s="100">
        <v>9.6440000000000001</v>
      </c>
      <c r="AH117" s="100">
        <v>4.5170000000000003</v>
      </c>
      <c r="AI117" s="100">
        <f t="shared" si="107"/>
        <v>5.1269999999999998</v>
      </c>
      <c r="AJ117" s="100">
        <f t="shared" si="108"/>
        <v>33.449000000000005</v>
      </c>
      <c r="AK117" s="152">
        <f t="shared" si="109"/>
        <v>21.577252153859998</v>
      </c>
      <c r="AL117" s="129">
        <v>300</v>
      </c>
      <c r="AM117" s="100">
        <f t="shared" si="110"/>
        <v>0.52033333333333331</v>
      </c>
      <c r="AN117" s="100">
        <v>9.6440000000000001</v>
      </c>
      <c r="AO117" s="100">
        <v>4.5170000000000003</v>
      </c>
      <c r="AP117" s="100">
        <f t="shared" si="111"/>
        <v>4.6066666666666665</v>
      </c>
      <c r="AQ117" s="100">
        <f t="shared" si="112"/>
        <v>33.969333333333338</v>
      </c>
      <c r="AR117" s="160">
        <f t="shared" si="113"/>
        <v>19.688992468799999</v>
      </c>
      <c r="AS117" s="129">
        <v>300</v>
      </c>
      <c r="AT117" s="100">
        <f t="shared" si="114"/>
        <v>0</v>
      </c>
      <c r="AU117" s="100">
        <v>9.6440000000000001</v>
      </c>
      <c r="AV117" s="100">
        <v>4.5170000000000003</v>
      </c>
      <c r="AW117" s="100">
        <f t="shared" si="115"/>
        <v>5.1269999999999998</v>
      </c>
      <c r="AX117" s="100">
        <f t="shared" si="116"/>
        <v>33.449000000000005</v>
      </c>
      <c r="AY117" s="160">
        <f t="shared" si="117"/>
        <v>21.577252153859998</v>
      </c>
      <c r="AZ117" s="166"/>
      <c r="BA117" s="129">
        <v>300</v>
      </c>
      <c r="BB117" s="100">
        <v>103.506856070365</v>
      </c>
      <c r="BC117" s="164">
        <f>(BB134-BB135)/BB116</f>
        <v>0.61831652925958991</v>
      </c>
      <c r="BD117" s="167">
        <f>D117-BB132</f>
        <v>41.129999999999995</v>
      </c>
      <c r="BE117" s="164">
        <f>BB134-BB135</f>
        <v>64</v>
      </c>
      <c r="BF117" s="164">
        <f t="shared" si="118"/>
        <v>64.265625</v>
      </c>
      <c r="BG117" s="174">
        <f t="shared" si="119"/>
        <v>39.736498200698335</v>
      </c>
      <c r="BH117" s="129">
        <v>300</v>
      </c>
      <c r="BI117" s="100">
        <v>103.506856070365</v>
      </c>
      <c r="BJ117" s="164">
        <f>(BI134-BI135)/BI116</f>
        <v>1.1501653563805341</v>
      </c>
      <c r="BK117" s="167">
        <f>I117-BI132</f>
        <v>41.389999999999986</v>
      </c>
      <c r="BL117" s="164">
        <f>BI134-BI135</f>
        <v>119.05000000000001</v>
      </c>
      <c r="BM117" s="164">
        <f t="shared" si="120"/>
        <v>34.766904661906743</v>
      </c>
      <c r="BN117" s="174">
        <f t="shared" si="121"/>
        <v>39.987689290710023</v>
      </c>
      <c r="BO117" s="129">
        <v>300</v>
      </c>
      <c r="BP117" s="180">
        <v>103.506856070365</v>
      </c>
      <c r="BQ117" s="164">
        <f>(BP134-BP135)/BP116</f>
        <v>0.81617781862265848</v>
      </c>
      <c r="BR117" s="167">
        <f>N117-BP132</f>
        <v>40.100000000000023</v>
      </c>
      <c r="BS117" s="164">
        <f>BP134-BP135</f>
        <v>84.47999999999999</v>
      </c>
      <c r="BT117" s="164">
        <f t="shared" si="122"/>
        <v>47.466856060606091</v>
      </c>
      <c r="BU117" s="187">
        <f t="shared" si="123"/>
        <v>38.741395036421196</v>
      </c>
      <c r="BV117" s="129">
        <v>300</v>
      </c>
      <c r="BW117" s="100">
        <v>103.506856070365</v>
      </c>
      <c r="BX117" s="164">
        <f>(BW134-BW135)/BW116</f>
        <v>1.2636844066742869</v>
      </c>
      <c r="BY117" s="167">
        <f>S117-BW132</f>
        <v>37.53000000000003</v>
      </c>
      <c r="BZ117" s="164">
        <f>BW134-BW135</f>
        <v>130.80000000000001</v>
      </c>
      <c r="CA117" s="164">
        <f t="shared" si="124"/>
        <v>28.692660550458736</v>
      </c>
      <c r="CB117" s="174">
        <f t="shared" si="125"/>
        <v>36.258467723613165</v>
      </c>
      <c r="CC117" s="81"/>
    </row>
    <row r="118" spans="1:81" ht="15.75">
      <c r="A118" s="25"/>
      <c r="B118" s="125" t="s">
        <v>42</v>
      </c>
      <c r="C118" s="80">
        <v>350</v>
      </c>
      <c r="D118" s="78">
        <v>388.61</v>
      </c>
      <c r="E118" s="100">
        <v>4.26</v>
      </c>
      <c r="F118" s="100">
        <v>4.9400000000000004</v>
      </c>
      <c r="G118" s="100">
        <v>4.82</v>
      </c>
      <c r="H118" s="129">
        <v>350</v>
      </c>
      <c r="I118" s="126">
        <v>446.73</v>
      </c>
      <c r="J118" s="78">
        <v>0</v>
      </c>
      <c r="K118" s="198">
        <v>0</v>
      </c>
      <c r="L118" s="78">
        <v>0</v>
      </c>
      <c r="M118" s="129">
        <v>350</v>
      </c>
      <c r="N118" s="78">
        <v>408.62</v>
      </c>
      <c r="O118">
        <v>5.81</v>
      </c>
      <c r="P118">
        <v>6.17</v>
      </c>
      <c r="Q118">
        <v>5.31</v>
      </c>
      <c r="R118" s="129">
        <v>350</v>
      </c>
      <c r="S118" s="78">
        <v>453.36</v>
      </c>
      <c r="T118" s="78">
        <v>0</v>
      </c>
      <c r="U118" s="78">
        <v>0</v>
      </c>
      <c r="V118" s="78">
        <v>0</v>
      </c>
      <c r="W118" s="25"/>
      <c r="X118" s="129">
        <v>350</v>
      </c>
      <c r="Y118" s="151">
        <f t="shared" si="102"/>
        <v>0.46733333333333327</v>
      </c>
      <c r="Z118" s="100">
        <v>9.6440000000000001</v>
      </c>
      <c r="AA118" s="100">
        <v>4.5170000000000003</v>
      </c>
      <c r="AB118" s="100">
        <f t="shared" si="103"/>
        <v>4.6596666666666664</v>
      </c>
      <c r="AC118" s="100">
        <f t="shared" si="104"/>
        <v>33.916333333333341</v>
      </c>
      <c r="AD118" s="152">
        <f t="shared" si="105"/>
        <v>27.064936045011667</v>
      </c>
      <c r="AE118" s="129">
        <v>350</v>
      </c>
      <c r="AF118" s="100">
        <f t="shared" si="106"/>
        <v>0</v>
      </c>
      <c r="AG118" s="100">
        <v>9.6440000000000001</v>
      </c>
      <c r="AH118" s="100">
        <v>4.5170000000000003</v>
      </c>
      <c r="AI118" s="100">
        <f t="shared" si="107"/>
        <v>5.1269999999999998</v>
      </c>
      <c r="AJ118" s="100">
        <f t="shared" si="108"/>
        <v>33.449000000000005</v>
      </c>
      <c r="AK118" s="152">
        <f t="shared" si="109"/>
        <v>29.369037653864996</v>
      </c>
      <c r="AL118" s="129">
        <v>350</v>
      </c>
      <c r="AM118" s="100">
        <f t="shared" si="110"/>
        <v>0.57633333333333325</v>
      </c>
      <c r="AN118" s="100">
        <v>9.6440000000000001</v>
      </c>
      <c r="AO118" s="100">
        <v>4.5170000000000003</v>
      </c>
      <c r="AP118" s="100">
        <f t="shared" si="111"/>
        <v>4.5506666666666664</v>
      </c>
      <c r="AQ118" s="100">
        <f t="shared" si="112"/>
        <v>34.025333333333336</v>
      </c>
      <c r="AR118" s="160">
        <f t="shared" si="113"/>
        <v>26.516773165306663</v>
      </c>
      <c r="AS118" s="129">
        <v>350</v>
      </c>
      <c r="AT118" s="100">
        <f t="shared" si="114"/>
        <v>0</v>
      </c>
      <c r="AU118" s="100">
        <v>9.6440000000000001</v>
      </c>
      <c r="AV118" s="100">
        <v>4.5170000000000003</v>
      </c>
      <c r="AW118" s="100">
        <f t="shared" si="115"/>
        <v>5.1269999999999998</v>
      </c>
      <c r="AX118" s="100">
        <f t="shared" si="116"/>
        <v>33.449000000000005</v>
      </c>
      <c r="AY118" s="160">
        <f t="shared" si="117"/>
        <v>29.369037653864996</v>
      </c>
      <c r="AZ118" s="166"/>
      <c r="BA118" s="129">
        <v>350</v>
      </c>
      <c r="BB118" s="100">
        <v>103.506856070365</v>
      </c>
      <c r="BC118" s="164">
        <f>(BB134-BB135)/BB116</f>
        <v>0.61831652925958991</v>
      </c>
      <c r="BD118" s="167">
        <f>D118-BB132</f>
        <v>37.420000000000016</v>
      </c>
      <c r="BE118" s="164">
        <f>BB134-BB135</f>
        <v>64</v>
      </c>
      <c r="BF118" s="164">
        <f t="shared" si="118"/>
        <v>58.468750000000028</v>
      </c>
      <c r="BG118" s="174">
        <f t="shared" si="119"/>
        <v>36.152194570146662</v>
      </c>
      <c r="BH118" s="129">
        <v>350</v>
      </c>
      <c r="BI118" s="100">
        <v>103.506856070365</v>
      </c>
      <c r="BJ118" s="164">
        <f>(BI134-BI135)/BI116</f>
        <v>1.1501653563805341</v>
      </c>
      <c r="BK118" s="167">
        <f>I118-BI132</f>
        <v>40.120000000000005</v>
      </c>
      <c r="BL118" s="164">
        <f>BI134-BI135</f>
        <v>119.05000000000001</v>
      </c>
      <c r="BM118" s="164">
        <f t="shared" si="120"/>
        <v>33.70012599748005</v>
      </c>
      <c r="BN118" s="174">
        <f t="shared" si="121"/>
        <v>38.760717427960543</v>
      </c>
      <c r="BO118" s="129">
        <v>350</v>
      </c>
      <c r="BP118" s="180">
        <v>103.506856070365</v>
      </c>
      <c r="BQ118" s="164">
        <f>(BP134-BP135)/BP116</f>
        <v>0.81617781862265848</v>
      </c>
      <c r="BR118" s="167">
        <f>N118-BP132</f>
        <v>37.230000000000018</v>
      </c>
      <c r="BS118" s="164">
        <f>BP134-BP135</f>
        <v>84.47999999999999</v>
      </c>
      <c r="BT118" s="164">
        <f t="shared" si="122"/>
        <v>44.069602272727302</v>
      </c>
      <c r="BU118" s="187">
        <f t="shared" si="123"/>
        <v>35.968631850522719</v>
      </c>
      <c r="BV118" s="129">
        <v>350</v>
      </c>
      <c r="BW118" s="100">
        <v>103.506856070365</v>
      </c>
      <c r="BX118" s="164">
        <f>(BW134-BW135)/BW116</f>
        <v>1.2636844066742869</v>
      </c>
      <c r="BY118" s="167">
        <f>S118-BW132</f>
        <v>36.460000000000036</v>
      </c>
      <c r="BZ118" s="164">
        <f>BW134-BW135</f>
        <v>130.80000000000001</v>
      </c>
      <c r="CA118" s="164">
        <f t="shared" si="124"/>
        <v>27.874617737003081</v>
      </c>
      <c r="CB118" s="174">
        <f t="shared" si="125"/>
        <v>35.224719776257295</v>
      </c>
      <c r="CC118" s="81"/>
    </row>
    <row r="119" spans="1:81" ht="15.75">
      <c r="A119" s="25"/>
      <c r="B119" s="125" t="s">
        <v>42</v>
      </c>
      <c r="C119" s="80">
        <v>450</v>
      </c>
      <c r="D119" s="78">
        <v>385.37</v>
      </c>
      <c r="E119" s="100">
        <v>4.82</v>
      </c>
      <c r="F119" s="100">
        <v>5.1100000000000003</v>
      </c>
      <c r="G119" s="100">
        <v>5.29</v>
      </c>
      <c r="H119" s="129">
        <v>450</v>
      </c>
      <c r="I119" s="78">
        <v>444.05</v>
      </c>
      <c r="J119" s="78">
        <v>0</v>
      </c>
      <c r="K119" s="198">
        <v>0</v>
      </c>
      <c r="L119" s="78">
        <v>0</v>
      </c>
      <c r="M119" s="129">
        <v>450</v>
      </c>
      <c r="N119" s="78">
        <v>405.31</v>
      </c>
      <c r="O119">
        <v>6.87</v>
      </c>
      <c r="P119">
        <v>6.85</v>
      </c>
      <c r="Q119">
        <v>6.49</v>
      </c>
      <c r="R119" s="129">
        <v>450</v>
      </c>
      <c r="S119" s="78">
        <v>450.44</v>
      </c>
      <c r="T119" s="78">
        <v>0</v>
      </c>
      <c r="U119" s="78">
        <v>0</v>
      </c>
      <c r="V119" s="78">
        <v>0</v>
      </c>
      <c r="W119" s="25"/>
      <c r="X119" s="129">
        <v>450</v>
      </c>
      <c r="Y119" s="151">
        <f t="shared" si="102"/>
        <v>0.5073333333333333</v>
      </c>
      <c r="Z119" s="100">
        <v>9.6440000000000001</v>
      </c>
      <c r="AA119" s="100">
        <v>4.5170000000000003</v>
      </c>
      <c r="AB119" s="100">
        <f t="shared" si="103"/>
        <v>4.6196666666666664</v>
      </c>
      <c r="AC119" s="100">
        <f t="shared" si="104"/>
        <v>33.95633333333334</v>
      </c>
      <c r="AD119" s="152">
        <f t="shared" si="105"/>
        <v>44.408246725304998</v>
      </c>
      <c r="AE119" s="129">
        <v>450</v>
      </c>
      <c r="AF119" s="100">
        <f t="shared" si="106"/>
        <v>0</v>
      </c>
      <c r="AG119" s="100">
        <v>9.6440000000000001</v>
      </c>
      <c r="AH119" s="100">
        <v>4.5170000000000003</v>
      </c>
      <c r="AI119" s="100">
        <f t="shared" si="107"/>
        <v>5.1269999999999998</v>
      </c>
      <c r="AJ119" s="100">
        <f t="shared" si="108"/>
        <v>33.449000000000005</v>
      </c>
      <c r="AK119" s="152">
        <f t="shared" si="109"/>
        <v>48.54881734618499</v>
      </c>
      <c r="AL119" s="129">
        <v>450</v>
      </c>
      <c r="AM119" s="100">
        <f t="shared" si="110"/>
        <v>0.67366666666666675</v>
      </c>
      <c r="AN119" s="100">
        <v>9.6440000000000001</v>
      </c>
      <c r="AO119" s="100">
        <v>4.5170000000000003</v>
      </c>
      <c r="AP119" s="100">
        <f t="shared" si="111"/>
        <v>4.4533333333333331</v>
      </c>
      <c r="AQ119" s="100">
        <f t="shared" si="112"/>
        <v>34.122666666666674</v>
      </c>
      <c r="AR119" s="160">
        <f t="shared" si="113"/>
        <v>43.019005478400004</v>
      </c>
      <c r="AS119" s="129">
        <v>450</v>
      </c>
      <c r="AT119" s="100">
        <f t="shared" si="114"/>
        <v>0</v>
      </c>
      <c r="AU119" s="100">
        <v>9.6440000000000001</v>
      </c>
      <c r="AV119" s="100">
        <v>4.5170000000000003</v>
      </c>
      <c r="AW119" s="100">
        <f t="shared" si="115"/>
        <v>5.1269999999999998</v>
      </c>
      <c r="AX119" s="100">
        <f t="shared" si="116"/>
        <v>33.449000000000005</v>
      </c>
      <c r="AY119" s="160">
        <f t="shared" si="117"/>
        <v>48.54881734618499</v>
      </c>
      <c r="AZ119" s="166"/>
      <c r="BA119" s="129">
        <v>450</v>
      </c>
      <c r="BB119" s="100">
        <v>103.506856070365</v>
      </c>
      <c r="BC119" s="164">
        <f>(BB134-BB135)/BB116</f>
        <v>0.61831652925958991</v>
      </c>
      <c r="BD119" s="167">
        <f>D119-BB132</f>
        <v>34.180000000000007</v>
      </c>
      <c r="BE119" s="164">
        <f>BB134-BB135</f>
        <v>64</v>
      </c>
      <c r="BF119" s="164">
        <f t="shared" si="118"/>
        <v>53.406250000000014</v>
      </c>
      <c r="BG119" s="174">
        <f t="shared" si="119"/>
        <v>33.021967140769981</v>
      </c>
      <c r="BH119" s="129">
        <v>450</v>
      </c>
      <c r="BI119" s="100">
        <v>103.506856070365</v>
      </c>
      <c r="BJ119" s="164">
        <f>(BI134-BI135)/BI116</f>
        <v>1.1501653563805341</v>
      </c>
      <c r="BK119" s="167">
        <f>I119-BI132</f>
        <v>37.44</v>
      </c>
      <c r="BL119" s="164">
        <f>BI134-BI135</f>
        <v>119.05000000000001</v>
      </c>
      <c r="BM119" s="164">
        <f t="shared" si="120"/>
        <v>31.448971020579584</v>
      </c>
      <c r="BN119" s="174">
        <f t="shared" si="121"/>
        <v>36.171516961686009</v>
      </c>
      <c r="BO119" s="129">
        <v>450</v>
      </c>
      <c r="BP119" s="180">
        <v>103.506856070365</v>
      </c>
      <c r="BQ119" s="164">
        <f>(BP134-BP135)/BP116</f>
        <v>0.81617781862265848</v>
      </c>
      <c r="BR119" s="167">
        <f>N119-BP132</f>
        <v>33.920000000000016</v>
      </c>
      <c r="BS119" s="164">
        <f>BP134-BP135</f>
        <v>84.47999999999999</v>
      </c>
      <c r="BT119" s="164">
        <f t="shared" si="122"/>
        <v>40.151515151515177</v>
      </c>
      <c r="BU119" s="187">
        <f t="shared" si="123"/>
        <v>32.770776050758279</v>
      </c>
      <c r="BV119" s="129">
        <v>450</v>
      </c>
      <c r="BW119" s="100">
        <v>103.506856070365</v>
      </c>
      <c r="BX119" s="164">
        <f>(BW134-BW135)/BW116</f>
        <v>1.2636844066742869</v>
      </c>
      <c r="BY119" s="167">
        <f>S119-BW132</f>
        <v>33.54000000000002</v>
      </c>
      <c r="BZ119" s="164">
        <f>BW134-BW135</f>
        <v>130.80000000000001</v>
      </c>
      <c r="CA119" s="164">
        <f t="shared" si="124"/>
        <v>25.642201834862398</v>
      </c>
      <c r="CB119" s="174">
        <f t="shared" si="125"/>
        <v>32.4036506115104</v>
      </c>
      <c r="CC119" s="81"/>
    </row>
    <row r="120" spans="1:81" ht="15.75">
      <c r="A120" s="25"/>
      <c r="B120" s="125" t="s">
        <v>42</v>
      </c>
      <c r="C120" s="80">
        <v>550</v>
      </c>
      <c r="D120" s="78">
        <v>382.99</v>
      </c>
      <c r="E120" s="100">
        <v>5.78</v>
      </c>
      <c r="F120" s="100">
        <v>5.7</v>
      </c>
      <c r="G120" s="100">
        <v>6.27</v>
      </c>
      <c r="H120" s="129">
        <v>550</v>
      </c>
      <c r="I120" s="78">
        <v>442.21</v>
      </c>
      <c r="J120" s="78">
        <v>0</v>
      </c>
      <c r="K120" s="198">
        <v>0</v>
      </c>
      <c r="L120" s="78">
        <v>0</v>
      </c>
      <c r="M120" s="129">
        <v>550</v>
      </c>
      <c r="N120" s="78">
        <v>402.83</v>
      </c>
      <c r="O120">
        <v>7.11</v>
      </c>
      <c r="P120">
        <v>7.16</v>
      </c>
      <c r="Q120">
        <v>6.15</v>
      </c>
      <c r="R120" s="129">
        <v>550</v>
      </c>
      <c r="S120" s="78">
        <v>447.14</v>
      </c>
      <c r="T120" s="78">
        <v>0.57999999999999996</v>
      </c>
      <c r="U120" s="78">
        <v>0.87</v>
      </c>
      <c r="V120" s="78">
        <v>0.85</v>
      </c>
      <c r="W120" s="25"/>
      <c r="X120" s="129">
        <v>550</v>
      </c>
      <c r="Y120" s="151">
        <f t="shared" si="102"/>
        <v>0.59166666666666667</v>
      </c>
      <c r="Z120" s="100">
        <v>9.6440000000000001</v>
      </c>
      <c r="AA120" s="100">
        <v>4.5170000000000003</v>
      </c>
      <c r="AB120" s="100">
        <f t="shared" si="103"/>
        <v>4.535333333333333</v>
      </c>
      <c r="AC120" s="100">
        <f t="shared" si="104"/>
        <v>34.040666666666674</v>
      </c>
      <c r="AD120" s="152">
        <f t="shared" si="105"/>
        <v>65.288970298126657</v>
      </c>
      <c r="AE120" s="129">
        <v>550</v>
      </c>
      <c r="AF120" s="100">
        <f t="shared" si="106"/>
        <v>0</v>
      </c>
      <c r="AG120" s="100">
        <v>9.6440000000000001</v>
      </c>
      <c r="AH120" s="100">
        <v>4.5170000000000003</v>
      </c>
      <c r="AI120" s="100">
        <f t="shared" si="107"/>
        <v>5.1269999999999998</v>
      </c>
      <c r="AJ120" s="100">
        <f t="shared" si="108"/>
        <v>33.449000000000005</v>
      </c>
      <c r="AK120" s="152">
        <f t="shared" si="109"/>
        <v>72.523541961584996</v>
      </c>
      <c r="AL120" s="129">
        <v>550</v>
      </c>
      <c r="AM120" s="100">
        <f t="shared" si="110"/>
        <v>0.68066666666666675</v>
      </c>
      <c r="AN120" s="100">
        <v>9.6440000000000001</v>
      </c>
      <c r="AO120" s="100">
        <v>4.5170000000000003</v>
      </c>
      <c r="AP120" s="100">
        <f t="shared" si="111"/>
        <v>4.4463333333333335</v>
      </c>
      <c r="AQ120" s="100">
        <f t="shared" si="112"/>
        <v>34.129666666666672</v>
      </c>
      <c r="AR120" s="160">
        <f t="shared" si="113"/>
        <v>64.175108990171665</v>
      </c>
      <c r="AS120" s="129">
        <v>550</v>
      </c>
      <c r="AT120" s="100">
        <f t="shared" si="114"/>
        <v>7.6666666666666661E-2</v>
      </c>
      <c r="AU120" s="100">
        <v>9.6440000000000001</v>
      </c>
      <c r="AV120" s="100">
        <v>4.5170000000000003</v>
      </c>
      <c r="AW120" s="100">
        <f t="shared" si="115"/>
        <v>5.0503333333333327</v>
      </c>
      <c r="AX120" s="100">
        <f t="shared" si="116"/>
        <v>33.525666666666673</v>
      </c>
      <c r="AY120" s="160">
        <f t="shared" si="117"/>
        <v>71.602801810851645</v>
      </c>
      <c r="AZ120" s="166"/>
      <c r="BA120" s="129">
        <v>550</v>
      </c>
      <c r="BB120" s="100">
        <v>103.506856070365</v>
      </c>
      <c r="BC120" s="164">
        <f>(BB134-BB135)/BB116</f>
        <v>0.61831652925958991</v>
      </c>
      <c r="BD120" s="167">
        <f>D120-BB132</f>
        <v>31.800000000000011</v>
      </c>
      <c r="BE120" s="164">
        <f>BB134-BB135</f>
        <v>64</v>
      </c>
      <c r="BF120" s="164">
        <f t="shared" si="118"/>
        <v>49.687500000000014</v>
      </c>
      <c r="BG120" s="174">
        <f t="shared" si="119"/>
        <v>30.722602547585883</v>
      </c>
      <c r="BH120" s="129">
        <v>550</v>
      </c>
      <c r="BI120" s="100">
        <v>103.506856070365</v>
      </c>
      <c r="BJ120" s="164">
        <f>(BI134-BI135)/BI116</f>
        <v>1.1501653563805341</v>
      </c>
      <c r="BK120" s="167">
        <f>I120-BI132</f>
        <v>35.599999999999966</v>
      </c>
      <c r="BL120" s="164">
        <f>BI134-BI135</f>
        <v>119.05000000000001</v>
      </c>
      <c r="BM120" s="164">
        <f t="shared" si="120"/>
        <v>29.903401931961334</v>
      </c>
      <c r="BN120" s="174">
        <f t="shared" si="121"/>
        <v>34.393856940064659</v>
      </c>
      <c r="BO120" s="129">
        <v>550</v>
      </c>
      <c r="BP120" s="180">
        <v>103.506856070365</v>
      </c>
      <c r="BQ120" s="164">
        <f>(BP134-BP135)/BP116</f>
        <v>0.81617781862265848</v>
      </c>
      <c r="BR120" s="167">
        <f>N120-BP132</f>
        <v>31.439999999999998</v>
      </c>
      <c r="BS120" s="164">
        <f>BP134-BP135</f>
        <v>84.47999999999999</v>
      </c>
      <c r="BT120" s="164">
        <f t="shared" si="122"/>
        <v>37.215909090909093</v>
      </c>
      <c r="BU120" s="187">
        <f t="shared" si="123"/>
        <v>30.374799499877348</v>
      </c>
      <c r="BV120" s="129">
        <v>550</v>
      </c>
      <c r="BW120" s="100">
        <v>103.506856070365</v>
      </c>
      <c r="BX120" s="164">
        <f>(BW134-BW135)/BW116</f>
        <v>1.2636844066742869</v>
      </c>
      <c r="BY120" s="167">
        <f>S120-BW132</f>
        <v>30.240000000000009</v>
      </c>
      <c r="BZ120" s="164">
        <f>BW134-BW135</f>
        <v>130.80000000000001</v>
      </c>
      <c r="CA120" s="164">
        <f t="shared" si="124"/>
        <v>23.119266055045877</v>
      </c>
      <c r="CB120" s="174">
        <f t="shared" si="125"/>
        <v>29.21545600751563</v>
      </c>
      <c r="CC120" s="81"/>
    </row>
    <row r="121" spans="1:81" ht="15.75">
      <c r="A121" s="25"/>
      <c r="B121" s="125" t="s">
        <v>42</v>
      </c>
      <c r="C121" s="80">
        <v>650</v>
      </c>
      <c r="D121" s="78">
        <v>381.17</v>
      </c>
      <c r="E121" s="100">
        <v>5.41</v>
      </c>
      <c r="F121" s="100">
        <v>6.22</v>
      </c>
      <c r="G121" s="100">
        <v>6.86</v>
      </c>
      <c r="H121" s="129">
        <v>650</v>
      </c>
      <c r="I121" s="78">
        <v>440.68</v>
      </c>
      <c r="J121" s="78">
        <v>0</v>
      </c>
      <c r="K121" s="198">
        <v>0</v>
      </c>
      <c r="L121" s="78">
        <v>0</v>
      </c>
      <c r="M121" s="129">
        <v>650</v>
      </c>
      <c r="N121" s="78">
        <v>400.93</v>
      </c>
      <c r="O121">
        <v>8.14</v>
      </c>
      <c r="P121">
        <v>7.43</v>
      </c>
      <c r="Q121">
        <v>6.37</v>
      </c>
      <c r="R121" s="129">
        <v>650</v>
      </c>
      <c r="S121" s="78">
        <v>444.67</v>
      </c>
      <c r="T121" s="78">
        <v>0.98</v>
      </c>
      <c r="U121" s="78">
        <v>1.38</v>
      </c>
      <c r="V121" s="78">
        <v>1.66</v>
      </c>
      <c r="W121" s="25"/>
      <c r="X121" s="129">
        <v>650</v>
      </c>
      <c r="Y121" s="151">
        <f t="shared" si="102"/>
        <v>0.61633333333333329</v>
      </c>
      <c r="Z121" s="100">
        <v>9.6440000000000001</v>
      </c>
      <c r="AA121" s="100">
        <v>4.5170000000000003</v>
      </c>
      <c r="AB121" s="100">
        <f t="shared" si="103"/>
        <v>4.5106666666666664</v>
      </c>
      <c r="AC121" s="100">
        <f t="shared" si="104"/>
        <v>34.065333333333335</v>
      </c>
      <c r="AD121" s="152">
        <f t="shared" si="105"/>
        <v>90.75849007090666</v>
      </c>
      <c r="AE121" s="129">
        <v>650</v>
      </c>
      <c r="AF121" s="100">
        <f t="shared" si="106"/>
        <v>0</v>
      </c>
      <c r="AG121" s="100">
        <v>9.6440000000000001</v>
      </c>
      <c r="AH121" s="100">
        <v>4.5170000000000003</v>
      </c>
      <c r="AI121" s="100">
        <f t="shared" si="107"/>
        <v>5.1269999999999998</v>
      </c>
      <c r="AJ121" s="100">
        <f t="shared" si="108"/>
        <v>33.449000000000005</v>
      </c>
      <c r="AK121" s="152">
        <f t="shared" si="109"/>
        <v>101.293211500065</v>
      </c>
      <c r="AL121" s="129">
        <v>650</v>
      </c>
      <c r="AM121" s="100">
        <f t="shared" si="110"/>
        <v>0.73133333333333339</v>
      </c>
      <c r="AN121" s="100">
        <v>9.6440000000000001</v>
      </c>
      <c r="AO121" s="100">
        <v>4.5170000000000003</v>
      </c>
      <c r="AP121" s="100">
        <f t="shared" si="111"/>
        <v>4.3956666666666662</v>
      </c>
      <c r="AQ121" s="100">
        <f t="shared" si="112"/>
        <v>34.180333333333337</v>
      </c>
      <c r="AR121" s="160">
        <f t="shared" si="113"/>
        <v>88.743168319931655</v>
      </c>
      <c r="AS121" s="129">
        <v>650</v>
      </c>
      <c r="AT121" s="100">
        <f t="shared" si="114"/>
        <v>0.13399999999999998</v>
      </c>
      <c r="AU121" s="100">
        <v>9.6440000000000001</v>
      </c>
      <c r="AV121" s="100">
        <v>4.5170000000000003</v>
      </c>
      <c r="AW121" s="100">
        <f t="shared" si="115"/>
        <v>4.9929999999999994</v>
      </c>
      <c r="AX121" s="100">
        <f t="shared" si="116"/>
        <v>33.583000000000006</v>
      </c>
      <c r="AY121" s="160">
        <f t="shared" si="117"/>
        <v>99.040982556944982</v>
      </c>
      <c r="AZ121" s="166"/>
      <c r="BA121" s="129">
        <v>650</v>
      </c>
      <c r="BB121" s="100">
        <v>103.506856070365</v>
      </c>
      <c r="BC121" s="164">
        <f>(BB134-BB135)/BB116</f>
        <v>0.61831652925958991</v>
      </c>
      <c r="BD121" s="167">
        <f>D121-BB132</f>
        <v>29.980000000000018</v>
      </c>
      <c r="BE121" s="164">
        <f>BB134-BB135</f>
        <v>64</v>
      </c>
      <c r="BF121" s="164">
        <f t="shared" si="118"/>
        <v>46.843750000000028</v>
      </c>
      <c r="BG121" s="174">
        <f t="shared" si="119"/>
        <v>28.964264917503932</v>
      </c>
      <c r="BH121" s="129">
        <v>650</v>
      </c>
      <c r="BI121" s="100">
        <v>103.506856070365</v>
      </c>
      <c r="BJ121" s="164">
        <f>(BI134-BI135)/BI116</f>
        <v>1.1501653563805341</v>
      </c>
      <c r="BK121" s="167">
        <f>I121-BI132</f>
        <v>34.069999999999993</v>
      </c>
      <c r="BL121" s="164">
        <f>BI134-BI135</f>
        <v>119.05000000000001</v>
      </c>
      <c r="BM121" s="164">
        <f t="shared" si="120"/>
        <v>28.618227635447287</v>
      </c>
      <c r="BN121" s="174">
        <f t="shared" si="121"/>
        <v>32.915693987303477</v>
      </c>
      <c r="BO121" s="129">
        <v>650</v>
      </c>
      <c r="BP121" s="180">
        <v>103.506856070365</v>
      </c>
      <c r="BQ121" s="164">
        <f>(BP134-BP135)/BP116</f>
        <v>0.81617781862265848</v>
      </c>
      <c r="BR121" s="167">
        <f>N121-BP132</f>
        <v>29.54000000000002</v>
      </c>
      <c r="BS121" s="164">
        <f>BP134-BP135</f>
        <v>84.47999999999999</v>
      </c>
      <c r="BT121" s="164">
        <f t="shared" si="122"/>
        <v>34.966856060606091</v>
      </c>
      <c r="BU121" s="187">
        <f t="shared" si="123"/>
        <v>28.539172303637965</v>
      </c>
      <c r="BV121" s="129">
        <v>650</v>
      </c>
      <c r="BW121" s="100">
        <v>103.506856070365</v>
      </c>
      <c r="BX121" s="164">
        <f>(BW134-BW135)/BW116</f>
        <v>1.2636844066742869</v>
      </c>
      <c r="BY121" s="167">
        <f>S121-BW132</f>
        <v>27.770000000000039</v>
      </c>
      <c r="BZ121" s="164">
        <f>BW134-BW135</f>
        <v>130.80000000000001</v>
      </c>
      <c r="CA121" s="164">
        <f t="shared" si="124"/>
        <v>21.230886850152935</v>
      </c>
      <c r="CB121" s="174">
        <f t="shared" si="125"/>
        <v>26.829140652404433</v>
      </c>
      <c r="CC121" s="81"/>
    </row>
    <row r="122" spans="1:81" ht="15.75">
      <c r="A122" s="25"/>
      <c r="B122" s="125" t="s">
        <v>42</v>
      </c>
      <c r="C122" s="80">
        <v>750</v>
      </c>
      <c r="D122" s="78">
        <v>380.04</v>
      </c>
      <c r="E122" s="100">
        <v>6.41</v>
      </c>
      <c r="F122" s="100">
        <v>6.05</v>
      </c>
      <c r="G122" s="100">
        <v>7.3</v>
      </c>
      <c r="H122" s="129">
        <v>750</v>
      </c>
      <c r="I122" s="78">
        <v>439.35</v>
      </c>
      <c r="J122" s="78">
        <v>0.8</v>
      </c>
      <c r="K122" s="78">
        <v>0.77</v>
      </c>
      <c r="L122" s="78">
        <v>1.1000000000000001</v>
      </c>
      <c r="M122" s="129">
        <v>750</v>
      </c>
      <c r="N122" s="78">
        <v>399.55</v>
      </c>
      <c r="O122">
        <v>8.77</v>
      </c>
      <c r="P122">
        <v>7.85</v>
      </c>
      <c r="Q122">
        <v>6.69</v>
      </c>
      <c r="R122" s="129">
        <v>750</v>
      </c>
      <c r="S122" s="78">
        <v>442.7</v>
      </c>
      <c r="T122" s="78">
        <v>1.18</v>
      </c>
      <c r="U122" s="78">
        <v>1.55</v>
      </c>
      <c r="V122" s="78">
        <v>2.36</v>
      </c>
      <c r="W122" s="25"/>
      <c r="X122" s="129">
        <v>750</v>
      </c>
      <c r="Y122" s="151">
        <f t="shared" si="102"/>
        <v>0.65866666666666673</v>
      </c>
      <c r="Z122" s="100">
        <v>9.6440000000000001</v>
      </c>
      <c r="AA122" s="100">
        <v>4.5170000000000003</v>
      </c>
      <c r="AB122" s="100">
        <f t="shared" si="103"/>
        <v>4.4683333333333328</v>
      </c>
      <c r="AC122" s="100">
        <f t="shared" si="104"/>
        <v>34.107666666666674</v>
      </c>
      <c r="AD122" s="152">
        <f t="shared" si="105"/>
        <v>119.847028835625</v>
      </c>
      <c r="AE122" s="129">
        <v>750</v>
      </c>
      <c r="AF122" s="100">
        <f t="shared" si="106"/>
        <v>8.8999999999999996E-2</v>
      </c>
      <c r="AG122" s="100">
        <v>9.6440000000000001</v>
      </c>
      <c r="AH122" s="100">
        <v>4.5170000000000003</v>
      </c>
      <c r="AI122" s="100">
        <f t="shared" si="107"/>
        <v>5.0379999999999994</v>
      </c>
      <c r="AJ122" s="100">
        <f t="shared" si="108"/>
        <v>33.538000000000004</v>
      </c>
      <c r="AK122" s="152">
        <f t="shared" si="109"/>
        <v>132.8694146505</v>
      </c>
      <c r="AL122" s="129">
        <v>750</v>
      </c>
      <c r="AM122" s="100">
        <f t="shared" si="110"/>
        <v>0.77699999999999991</v>
      </c>
      <c r="AN122" s="100">
        <v>9.6440000000000001</v>
      </c>
      <c r="AO122" s="100">
        <v>4.5170000000000003</v>
      </c>
      <c r="AP122" s="100">
        <f t="shared" si="111"/>
        <v>4.3499999999999996</v>
      </c>
      <c r="AQ122" s="100">
        <f t="shared" si="112"/>
        <v>34.226000000000006</v>
      </c>
      <c r="AR122" s="160">
        <f t="shared" si="113"/>
        <v>117.0779477625</v>
      </c>
      <c r="AS122" s="129">
        <v>750</v>
      </c>
      <c r="AT122" s="100">
        <f t="shared" si="114"/>
        <v>0.16966666666666666</v>
      </c>
      <c r="AU122" s="100">
        <v>9.6440000000000001</v>
      </c>
      <c r="AV122" s="100">
        <v>4.5170000000000003</v>
      </c>
      <c r="AW122" s="100">
        <f t="shared" si="115"/>
        <v>4.9573333333333327</v>
      </c>
      <c r="AX122" s="100">
        <f t="shared" si="116"/>
        <v>33.61866666666667</v>
      </c>
      <c r="AY122" s="160">
        <f t="shared" si="117"/>
        <v>131.05642149599998</v>
      </c>
      <c r="AZ122" s="166"/>
      <c r="BA122" s="129">
        <v>750</v>
      </c>
      <c r="BB122" s="100">
        <v>103.506856070365</v>
      </c>
      <c r="BC122" s="164">
        <f>(BB134-BB135)/BB116</f>
        <v>0.61831652925958991</v>
      </c>
      <c r="BD122" s="167">
        <f>D122-BB132</f>
        <v>28.850000000000023</v>
      </c>
      <c r="BE122" s="164">
        <f>BB134-BB135</f>
        <v>64</v>
      </c>
      <c r="BF122" s="164">
        <f t="shared" si="118"/>
        <v>45.078125000000036</v>
      </c>
      <c r="BG122" s="174">
        <f t="shared" si="119"/>
        <v>27.872549795529974</v>
      </c>
      <c r="BH122" s="129">
        <v>750</v>
      </c>
      <c r="BI122" s="100">
        <v>103.506856070365</v>
      </c>
      <c r="BJ122" s="164">
        <f>(BI134-BI135)/BI116</f>
        <v>1.1501653563805341</v>
      </c>
      <c r="BK122" s="167">
        <f>I122-BI132</f>
        <v>32.740000000000009</v>
      </c>
      <c r="BL122" s="164">
        <f>BI134-BI135</f>
        <v>119.05000000000001</v>
      </c>
      <c r="BM122" s="164">
        <f t="shared" si="120"/>
        <v>27.501049979000424</v>
      </c>
      <c r="BN122" s="174">
        <f t="shared" si="121"/>
        <v>31.630754949935902</v>
      </c>
      <c r="BO122" s="129">
        <v>750</v>
      </c>
      <c r="BP122" s="180">
        <v>103.506856070365</v>
      </c>
      <c r="BQ122" s="164">
        <f>(BP134-BP135)/BP116</f>
        <v>0.81617781862265848</v>
      </c>
      <c r="BR122" s="167">
        <f>N122-BP132</f>
        <v>28.160000000000025</v>
      </c>
      <c r="BS122" s="164">
        <f>BP134-BP135</f>
        <v>84.47999999999999</v>
      </c>
      <c r="BT122" s="164">
        <f t="shared" si="122"/>
        <v>33.333333333333364</v>
      </c>
      <c r="BU122" s="187">
        <f t="shared" si="123"/>
        <v>27.205927287421975</v>
      </c>
      <c r="BV122" s="129">
        <v>750</v>
      </c>
      <c r="BW122" s="100">
        <v>103.506856070365</v>
      </c>
      <c r="BX122" s="164">
        <f>(BW134-BW135)/BW116</f>
        <v>1.2636844066742869</v>
      </c>
      <c r="BY122" s="167">
        <f>S122-BW132</f>
        <v>25.800000000000011</v>
      </c>
      <c r="BZ122" s="164">
        <f>BW134-BW135</f>
        <v>130.80000000000001</v>
      </c>
      <c r="CA122" s="164">
        <f t="shared" si="124"/>
        <v>19.724770642201843</v>
      </c>
      <c r="CB122" s="174">
        <f t="shared" si="125"/>
        <v>24.925885085777232</v>
      </c>
      <c r="CC122" s="81"/>
    </row>
    <row r="123" spans="1:81" ht="15.75">
      <c r="A123" s="25"/>
      <c r="B123" s="125" t="s">
        <v>42</v>
      </c>
      <c r="C123" s="80">
        <v>850</v>
      </c>
      <c r="D123" s="78">
        <v>378.38</v>
      </c>
      <c r="E123" s="100">
        <v>7.09</v>
      </c>
      <c r="F123" s="100">
        <v>6.64</v>
      </c>
      <c r="G123" s="100">
        <v>7.89</v>
      </c>
      <c r="H123" s="129">
        <v>850</v>
      </c>
      <c r="I123" s="78">
        <v>438.1</v>
      </c>
      <c r="J123" s="78">
        <v>1.76</v>
      </c>
      <c r="K123" s="78">
        <v>1.1499999999999999</v>
      </c>
      <c r="L123" s="78">
        <v>1.23</v>
      </c>
      <c r="M123" s="129">
        <v>850</v>
      </c>
      <c r="N123" s="78">
        <v>398.12</v>
      </c>
      <c r="O123">
        <v>8.52</v>
      </c>
      <c r="P123">
        <v>8.2899999999999991</v>
      </c>
      <c r="Q123">
        <v>8.5399999999999991</v>
      </c>
      <c r="R123" s="129">
        <v>850</v>
      </c>
      <c r="S123" s="78">
        <v>440.96</v>
      </c>
      <c r="T123" s="78">
        <v>1.57</v>
      </c>
      <c r="U123" s="78">
        <v>2.0099999999999998</v>
      </c>
      <c r="V123" s="78">
        <v>2.86</v>
      </c>
      <c r="W123" s="25"/>
      <c r="X123" s="129">
        <v>850</v>
      </c>
      <c r="Y123" s="151">
        <f t="shared" si="102"/>
        <v>0.72066666666666668</v>
      </c>
      <c r="Z123" s="100">
        <v>9.6440000000000001</v>
      </c>
      <c r="AA123" s="100">
        <v>4.5170000000000003</v>
      </c>
      <c r="AB123" s="100">
        <f t="shared" si="103"/>
        <v>4.4063333333333334</v>
      </c>
      <c r="AC123" s="100">
        <f t="shared" si="104"/>
        <v>34.169666666666672</v>
      </c>
      <c r="AD123" s="152">
        <f t="shared" si="105"/>
        <v>152.0768515962117</v>
      </c>
      <c r="AE123" s="129">
        <v>850</v>
      </c>
      <c r="AF123" s="100">
        <f t="shared" si="106"/>
        <v>0.13800000000000001</v>
      </c>
      <c r="AG123" s="100">
        <v>9.6440000000000001</v>
      </c>
      <c r="AH123" s="100">
        <v>4.5170000000000003</v>
      </c>
      <c r="AI123" s="100">
        <f t="shared" si="107"/>
        <v>4.9889999999999999</v>
      </c>
      <c r="AJ123" s="100">
        <f t="shared" si="108"/>
        <v>33.587000000000003</v>
      </c>
      <c r="AK123" s="152">
        <f t="shared" si="109"/>
        <v>169.250414534865</v>
      </c>
      <c r="AL123" s="129">
        <v>850</v>
      </c>
      <c r="AM123" s="100">
        <f t="shared" si="110"/>
        <v>0.84499999999999997</v>
      </c>
      <c r="AN123" s="100">
        <v>9.6440000000000001</v>
      </c>
      <c r="AO123" s="100">
        <v>4.5170000000000003</v>
      </c>
      <c r="AP123" s="100">
        <f t="shared" si="111"/>
        <v>4.282</v>
      </c>
      <c r="AQ123" s="100">
        <f t="shared" si="112"/>
        <v>34.294000000000004</v>
      </c>
      <c r="AR123" s="160">
        <f t="shared" si="113"/>
        <v>148.32345365993999</v>
      </c>
      <c r="AS123" s="129">
        <v>850</v>
      </c>
      <c r="AT123" s="100">
        <f t="shared" si="114"/>
        <v>0.21466666666666664</v>
      </c>
      <c r="AU123" s="100">
        <v>9.6440000000000001</v>
      </c>
      <c r="AV123" s="100">
        <v>4.5170000000000003</v>
      </c>
      <c r="AW123" s="100">
        <f t="shared" si="115"/>
        <v>4.9123333333333328</v>
      </c>
      <c r="AX123" s="100">
        <f t="shared" si="116"/>
        <v>33.663666666666671</v>
      </c>
      <c r="AY123" s="160">
        <f t="shared" si="117"/>
        <v>167.02991860113167</v>
      </c>
      <c r="AZ123" s="166"/>
      <c r="BA123" s="129">
        <v>850</v>
      </c>
      <c r="BB123" s="100">
        <v>103.506856070365</v>
      </c>
      <c r="BC123" s="164">
        <f>(BB134-BB135)/BB116</f>
        <v>0.61831652925958991</v>
      </c>
      <c r="BD123" s="167">
        <f>D123-BB132</f>
        <v>27.189999999999998</v>
      </c>
      <c r="BE123" s="164">
        <f>BB134-BB135</f>
        <v>64</v>
      </c>
      <c r="BF123" s="164">
        <f t="shared" si="118"/>
        <v>42.484375</v>
      </c>
      <c r="BG123" s="174">
        <f t="shared" si="119"/>
        <v>26.268791297762888</v>
      </c>
      <c r="BH123" s="129">
        <v>850</v>
      </c>
      <c r="BI123" s="100">
        <v>103.506856070365</v>
      </c>
      <c r="BJ123" s="164">
        <f>(BI134-BI135)/BI116</f>
        <v>1.1501653563805341</v>
      </c>
      <c r="BK123" s="167">
        <f>I123-BI132</f>
        <v>31.490000000000009</v>
      </c>
      <c r="BL123" s="164">
        <f>BI134-BI135</f>
        <v>119.05000000000001</v>
      </c>
      <c r="BM123" s="164">
        <f t="shared" si="120"/>
        <v>26.451070978580432</v>
      </c>
      <c r="BN123" s="174">
        <f t="shared" si="121"/>
        <v>30.423105478725766</v>
      </c>
      <c r="BO123" s="129">
        <v>850</v>
      </c>
      <c r="BP123" s="180">
        <v>103.506856070365</v>
      </c>
      <c r="BQ123" s="164">
        <f>(BP134-BP135)/BP116</f>
        <v>0.81617781862265848</v>
      </c>
      <c r="BR123" s="167">
        <f>N123-BP132</f>
        <v>26.730000000000018</v>
      </c>
      <c r="BS123" s="164">
        <f>BP134-BP135</f>
        <v>84.47999999999999</v>
      </c>
      <c r="BT123" s="164">
        <f t="shared" si="122"/>
        <v>31.640625000000028</v>
      </c>
      <c r="BU123" s="187">
        <f t="shared" si="123"/>
        <v>25.824376292357577</v>
      </c>
      <c r="BV123" s="129">
        <v>850</v>
      </c>
      <c r="BW123" s="100">
        <v>103.506856070365</v>
      </c>
      <c r="BX123" s="164">
        <f>(BW134-BW135)/BW116</f>
        <v>1.2636844066742869</v>
      </c>
      <c r="BY123" s="167">
        <f>S123-BW132</f>
        <v>24.060000000000002</v>
      </c>
      <c r="BZ123" s="164">
        <f>BW134-BW135</f>
        <v>130.80000000000001</v>
      </c>
      <c r="CA123" s="164">
        <f t="shared" si="124"/>
        <v>18.394495412844037</v>
      </c>
      <c r="CB123" s="174">
        <f t="shared" si="125"/>
        <v>23.24483702185271</v>
      </c>
      <c r="CC123" s="81"/>
    </row>
    <row r="124" spans="1:81" ht="15.75">
      <c r="A124" s="25"/>
      <c r="B124" s="125" t="s">
        <v>42</v>
      </c>
      <c r="C124" s="80">
        <v>950</v>
      </c>
      <c r="D124" s="78">
        <v>377.82</v>
      </c>
      <c r="E124" s="100">
        <v>7.74</v>
      </c>
      <c r="F124" s="100">
        <v>7.24</v>
      </c>
      <c r="G124" s="100">
        <v>8.65</v>
      </c>
      <c r="H124" s="129">
        <v>950</v>
      </c>
      <c r="I124" s="78">
        <v>436.92</v>
      </c>
      <c r="J124" s="78">
        <v>2.2599999999999998</v>
      </c>
      <c r="K124" s="78">
        <v>2.2799999999999998</v>
      </c>
      <c r="L124" s="78">
        <v>1.77</v>
      </c>
      <c r="M124" s="129">
        <v>950</v>
      </c>
      <c r="N124" s="78">
        <v>396.97</v>
      </c>
      <c r="O124">
        <v>8.89</v>
      </c>
      <c r="P124">
        <v>8.32</v>
      </c>
      <c r="Q124">
        <v>7.05</v>
      </c>
      <c r="R124" s="129">
        <v>950</v>
      </c>
      <c r="S124" s="78">
        <v>439.72</v>
      </c>
      <c r="T124" s="78">
        <v>1.88</v>
      </c>
      <c r="U124" s="78">
        <v>2.0299999999999998</v>
      </c>
      <c r="V124" s="78">
        <v>4.08</v>
      </c>
      <c r="W124" s="25"/>
      <c r="X124" s="129">
        <v>950</v>
      </c>
      <c r="Y124" s="151">
        <f t="shared" si="102"/>
        <v>0.78766666666666674</v>
      </c>
      <c r="Z124" s="100">
        <v>9.6440000000000001</v>
      </c>
      <c r="AA124" s="100">
        <v>4.5170000000000003</v>
      </c>
      <c r="AB124" s="100">
        <f t="shared" si="103"/>
        <v>4.3393333333333333</v>
      </c>
      <c r="AC124" s="100">
        <f t="shared" si="104"/>
        <v>34.236666666666672</v>
      </c>
      <c r="AD124" s="152">
        <f t="shared" si="105"/>
        <v>187.44284570356666</v>
      </c>
      <c r="AE124" s="129">
        <v>950</v>
      </c>
      <c r="AF124" s="100">
        <f t="shared" si="106"/>
        <v>0.21033333333333332</v>
      </c>
      <c r="AG124" s="100">
        <v>9.6440000000000001</v>
      </c>
      <c r="AH124" s="100">
        <v>4.5170000000000003</v>
      </c>
      <c r="AI124" s="100">
        <f t="shared" si="107"/>
        <v>4.9166666666666661</v>
      </c>
      <c r="AJ124" s="100">
        <f t="shared" si="108"/>
        <v>33.659333333333336</v>
      </c>
      <c r="AK124" s="152">
        <f t="shared" si="109"/>
        <v>208.80007846916661</v>
      </c>
      <c r="AL124" s="129">
        <v>950</v>
      </c>
      <c r="AM124" s="100">
        <f t="shared" si="110"/>
        <v>0.80866666666666676</v>
      </c>
      <c r="AN124" s="100">
        <v>9.6440000000000001</v>
      </c>
      <c r="AO124" s="100">
        <v>4.5170000000000003</v>
      </c>
      <c r="AP124" s="100">
        <f t="shared" si="111"/>
        <v>4.3183333333333334</v>
      </c>
      <c r="AQ124" s="100">
        <f t="shared" si="112"/>
        <v>34.257666666666672</v>
      </c>
      <c r="AR124" s="160">
        <f t="shared" si="113"/>
        <v>186.65014166049167</v>
      </c>
      <c r="AS124" s="129">
        <v>950</v>
      </c>
      <c r="AT124" s="100">
        <f t="shared" si="114"/>
        <v>0.26633333333333337</v>
      </c>
      <c r="AU124" s="100">
        <v>9.6440000000000001</v>
      </c>
      <c r="AV124" s="100">
        <v>4.5170000000000003</v>
      </c>
      <c r="AW124" s="100">
        <f t="shared" si="115"/>
        <v>4.860666666666666</v>
      </c>
      <c r="AX124" s="100">
        <f t="shared" si="116"/>
        <v>33.715333333333341</v>
      </c>
      <c r="AY124" s="160">
        <f t="shared" si="117"/>
        <v>206.76531097972665</v>
      </c>
      <c r="AZ124" s="166"/>
      <c r="BA124" s="129">
        <v>950</v>
      </c>
      <c r="BB124" s="100">
        <v>103.506856070365</v>
      </c>
      <c r="BC124" s="164">
        <f>(BB134-BB135)/BB116</f>
        <v>0.61831652925958991</v>
      </c>
      <c r="BD124" s="167">
        <f>D124-BB132</f>
        <v>26.629999999999995</v>
      </c>
      <c r="BE124" s="164">
        <f>BB134-BB135</f>
        <v>64</v>
      </c>
      <c r="BF124" s="164">
        <f t="shared" si="118"/>
        <v>41.609374999999993</v>
      </c>
      <c r="BG124" s="174">
        <f t="shared" si="119"/>
        <v>25.727764334660744</v>
      </c>
      <c r="BH124" s="129">
        <v>950</v>
      </c>
      <c r="BI124" s="100">
        <v>103.506856070365</v>
      </c>
      <c r="BJ124" s="164">
        <f>(BI134-BI135)/BI116</f>
        <v>1.1501653563805341</v>
      </c>
      <c r="BK124" s="167">
        <f>I124-BI132</f>
        <v>30.310000000000002</v>
      </c>
      <c r="BL124" s="164">
        <f>BI134-BI135</f>
        <v>119.05000000000001</v>
      </c>
      <c r="BM124" s="164">
        <f t="shared" si="120"/>
        <v>25.459890802183953</v>
      </c>
      <c r="BN124" s="174">
        <f t="shared" si="121"/>
        <v>29.283084377903389</v>
      </c>
      <c r="BO124" s="129">
        <v>950</v>
      </c>
      <c r="BP124" s="180">
        <v>103.506856070365</v>
      </c>
      <c r="BQ124" s="164">
        <f>(BP134-BP135)/BP116</f>
        <v>0.81617781862265848</v>
      </c>
      <c r="BR124" s="167">
        <f>N124-BP132</f>
        <v>25.580000000000041</v>
      </c>
      <c r="BS124" s="164">
        <f>BP134-BP135</f>
        <v>84.47999999999999</v>
      </c>
      <c r="BT124" s="164">
        <f t="shared" si="122"/>
        <v>30.279356060606112</v>
      </c>
      <c r="BU124" s="187">
        <f t="shared" si="123"/>
        <v>24.713338778844271</v>
      </c>
      <c r="BV124" s="129">
        <v>950</v>
      </c>
      <c r="BW124" s="100">
        <v>103.506856070365</v>
      </c>
      <c r="BX124" s="164">
        <f>(BW134-BW135)/BW116</f>
        <v>1.2636844066742869</v>
      </c>
      <c r="BY124" s="167">
        <f>S124-BW132</f>
        <v>22.82000000000005</v>
      </c>
      <c r="BZ124" s="164">
        <f>BW134-BW135</f>
        <v>130.80000000000001</v>
      </c>
      <c r="CA124" s="164">
        <f t="shared" si="124"/>
        <v>17.446483180428171</v>
      </c>
      <c r="CB124" s="174">
        <f t="shared" si="125"/>
        <v>22.046848746412298</v>
      </c>
      <c r="CC124" s="81"/>
    </row>
    <row r="125" spans="1:81" ht="15.75">
      <c r="A125" s="25"/>
      <c r="B125" s="125" t="s">
        <v>42</v>
      </c>
      <c r="C125" s="80">
        <v>1000</v>
      </c>
      <c r="D125" s="78">
        <v>377.19</v>
      </c>
      <c r="E125" s="100">
        <v>8.25</v>
      </c>
      <c r="F125" s="100">
        <v>7.93</v>
      </c>
      <c r="G125" s="100">
        <v>8.9499999999999993</v>
      </c>
      <c r="H125" s="129">
        <v>1000</v>
      </c>
      <c r="I125" s="78">
        <v>436.27</v>
      </c>
      <c r="J125" s="78">
        <v>2.48</v>
      </c>
      <c r="K125" s="78">
        <v>1.78</v>
      </c>
      <c r="L125" s="78">
        <v>1.86</v>
      </c>
      <c r="M125" s="129">
        <v>1000</v>
      </c>
      <c r="N125" s="78">
        <v>396.39</v>
      </c>
      <c r="O125">
        <v>9.6300000000000008</v>
      </c>
      <c r="P125">
        <v>9.6</v>
      </c>
      <c r="Q125">
        <v>9.3800000000000008</v>
      </c>
      <c r="R125" s="129">
        <v>1000</v>
      </c>
      <c r="S125" s="78">
        <v>439.11</v>
      </c>
      <c r="T125" s="78">
        <v>1.96</v>
      </c>
      <c r="U125" s="78">
        <v>1.93</v>
      </c>
      <c r="V125" s="78">
        <v>3.72</v>
      </c>
      <c r="W125" s="25"/>
      <c r="X125" s="129">
        <v>1000</v>
      </c>
      <c r="Y125" s="151">
        <f t="shared" si="102"/>
        <v>0.83766666666666667</v>
      </c>
      <c r="Z125" s="100">
        <v>9.6440000000000001</v>
      </c>
      <c r="AA125" s="100">
        <v>4.5170000000000003</v>
      </c>
      <c r="AB125" s="100">
        <f t="shared" si="103"/>
        <v>4.2893333333333334</v>
      </c>
      <c r="AC125" s="100">
        <f t="shared" si="104"/>
        <v>34.286666666666669</v>
      </c>
      <c r="AD125" s="152">
        <f t="shared" si="105"/>
        <v>205.59958522666662</v>
      </c>
      <c r="AE125" s="129">
        <v>1000</v>
      </c>
      <c r="AF125" s="100">
        <f t="shared" si="106"/>
        <v>0.20400000000000001</v>
      </c>
      <c r="AG125" s="100">
        <v>9.6440000000000001</v>
      </c>
      <c r="AH125" s="100">
        <v>4.5170000000000003</v>
      </c>
      <c r="AI125" s="100">
        <f t="shared" si="107"/>
        <v>4.923</v>
      </c>
      <c r="AJ125" s="100">
        <f t="shared" si="108"/>
        <v>33.653000000000006</v>
      </c>
      <c r="AK125" s="152">
        <f t="shared" si="109"/>
        <v>231.611859162</v>
      </c>
      <c r="AL125" s="129">
        <v>1000</v>
      </c>
      <c r="AM125" s="100">
        <f t="shared" si="110"/>
        <v>0.95366666666666666</v>
      </c>
      <c r="AN125" s="100">
        <v>9.6440000000000001</v>
      </c>
      <c r="AO125" s="100">
        <v>4.5170000000000003</v>
      </c>
      <c r="AP125" s="100">
        <f t="shared" si="111"/>
        <v>4.1733333333333329</v>
      </c>
      <c r="AQ125" s="100">
        <f t="shared" si="112"/>
        <v>34.402666666666669</v>
      </c>
      <c r="AR125" s="160">
        <f t="shared" si="113"/>
        <v>200.71616618666661</v>
      </c>
      <c r="AS125" s="129">
        <v>1000</v>
      </c>
      <c r="AT125" s="100">
        <f t="shared" si="114"/>
        <v>0.25366666666666665</v>
      </c>
      <c r="AU125" s="100">
        <v>9.6440000000000001</v>
      </c>
      <c r="AV125" s="100">
        <v>4.5170000000000003</v>
      </c>
      <c r="AW125" s="100">
        <f t="shared" si="115"/>
        <v>4.8733333333333331</v>
      </c>
      <c r="AX125" s="100">
        <f t="shared" si="116"/>
        <v>33.702666666666673</v>
      </c>
      <c r="AY125" s="160">
        <f t="shared" si="117"/>
        <v>229.61357178666665</v>
      </c>
      <c r="AZ125" s="166"/>
      <c r="BA125" s="129">
        <v>1000</v>
      </c>
      <c r="BB125" s="100">
        <v>103.506856070365</v>
      </c>
      <c r="BC125" s="164">
        <f>(BB134-BB135)/BB116</f>
        <v>0.61831652925958991</v>
      </c>
      <c r="BD125" s="167">
        <f>D125-BB132</f>
        <v>26</v>
      </c>
      <c r="BE125" s="164">
        <f>BB134-BB135</f>
        <v>64</v>
      </c>
      <c r="BF125" s="164">
        <f t="shared" si="118"/>
        <v>40.625</v>
      </c>
      <c r="BG125" s="174">
        <f t="shared" si="119"/>
        <v>25.119109001170841</v>
      </c>
      <c r="BH125" s="129">
        <v>1000</v>
      </c>
      <c r="BI125" s="100">
        <v>103.506856070365</v>
      </c>
      <c r="BJ125" s="164">
        <f>(BI134-BI135)/BI116</f>
        <v>1.1501653563805341</v>
      </c>
      <c r="BK125" s="167">
        <f>I125-BI132</f>
        <v>29.659999999999968</v>
      </c>
      <c r="BL125" s="164">
        <f>BI134-BI135</f>
        <v>119.05000000000001</v>
      </c>
      <c r="BM125" s="164">
        <f t="shared" si="120"/>
        <v>24.91390172196553</v>
      </c>
      <c r="BN125" s="174">
        <f t="shared" si="121"/>
        <v>28.655106652874085</v>
      </c>
      <c r="BO125" s="129">
        <v>1000</v>
      </c>
      <c r="BP125" s="180">
        <v>103.506856070365</v>
      </c>
      <c r="BQ125" s="164">
        <f>(BP134-BP135)/BP116</f>
        <v>0.81617781862265848</v>
      </c>
      <c r="BR125" s="167">
        <f>N125-BP132</f>
        <v>25</v>
      </c>
      <c r="BS125" s="164">
        <f>BP134-BP135</f>
        <v>84.47999999999999</v>
      </c>
      <c r="BT125" s="164">
        <f t="shared" si="122"/>
        <v>29.592803030303035</v>
      </c>
      <c r="BU125" s="187">
        <f t="shared" si="123"/>
        <v>24.15298942420273</v>
      </c>
      <c r="BV125" s="129">
        <v>1000</v>
      </c>
      <c r="BW125" s="100">
        <v>103.506856070365</v>
      </c>
      <c r="BX125" s="164">
        <f>(BW134-BW135)/BW116</f>
        <v>1.2636844066742869</v>
      </c>
      <c r="BY125" s="167">
        <f>S125-BW132</f>
        <v>22.210000000000036</v>
      </c>
      <c r="BZ125" s="164">
        <f>BW134-BW135</f>
        <v>130.80000000000001</v>
      </c>
      <c r="CA125" s="164">
        <f t="shared" si="124"/>
        <v>16.980122324159048</v>
      </c>
      <c r="CB125" s="174">
        <f t="shared" si="125"/>
        <v>21.457515804461739</v>
      </c>
      <c r="CC125" s="81"/>
    </row>
    <row r="126" spans="1:81" ht="15.75">
      <c r="A126" s="25"/>
      <c r="B126" s="125" t="s">
        <v>42</v>
      </c>
      <c r="C126" s="80">
        <v>1350</v>
      </c>
      <c r="D126" s="78">
        <v>375.41</v>
      </c>
      <c r="E126" s="100">
        <v>8.57</v>
      </c>
      <c r="F126" s="100">
        <v>9.01</v>
      </c>
      <c r="G126" s="100">
        <v>10.16</v>
      </c>
      <c r="H126" s="129">
        <v>1350</v>
      </c>
      <c r="I126" s="78">
        <v>434.01</v>
      </c>
      <c r="J126" s="78">
        <v>2.74</v>
      </c>
      <c r="K126" s="78">
        <v>2.14</v>
      </c>
      <c r="L126" s="78">
        <v>2.6</v>
      </c>
      <c r="M126" s="129">
        <v>1350</v>
      </c>
      <c r="N126" s="78">
        <v>394.58</v>
      </c>
      <c r="O126">
        <v>9.1</v>
      </c>
      <c r="P126">
        <v>8.41</v>
      </c>
      <c r="Q126">
        <v>9.44</v>
      </c>
      <c r="R126" s="129">
        <v>1350</v>
      </c>
      <c r="S126" s="78">
        <v>436.82</v>
      </c>
      <c r="T126" s="78">
        <v>2.41</v>
      </c>
      <c r="U126" s="78">
        <v>2.79</v>
      </c>
      <c r="V126" s="78">
        <v>3.85</v>
      </c>
      <c r="W126" s="25"/>
      <c r="X126" s="129">
        <v>1350</v>
      </c>
      <c r="Y126" s="151">
        <f t="shared" si="102"/>
        <v>0.92466666666666664</v>
      </c>
      <c r="Z126" s="100">
        <v>9.6440000000000001</v>
      </c>
      <c r="AA126" s="100">
        <v>4.5170000000000003</v>
      </c>
      <c r="AB126" s="100">
        <f t="shared" si="103"/>
        <v>4.2023333333333328</v>
      </c>
      <c r="AC126" s="100">
        <f t="shared" si="104"/>
        <v>34.373666666666672</v>
      </c>
      <c r="AD126" s="152">
        <f t="shared" si="105"/>
        <v>368.036648913465</v>
      </c>
      <c r="AE126" s="129">
        <v>1350</v>
      </c>
      <c r="AF126" s="100">
        <f t="shared" si="106"/>
        <v>0.24933333333333335</v>
      </c>
      <c r="AG126" s="100">
        <v>9.6440000000000001</v>
      </c>
      <c r="AH126" s="100">
        <v>4.5170000000000003</v>
      </c>
      <c r="AI126" s="100">
        <f t="shared" si="107"/>
        <v>4.8776666666666664</v>
      </c>
      <c r="AJ126" s="100">
        <f t="shared" si="108"/>
        <v>33.698333333333338</v>
      </c>
      <c r="AK126" s="152">
        <f t="shared" si="109"/>
        <v>418.78898290282501</v>
      </c>
      <c r="AL126" s="129">
        <v>1350</v>
      </c>
      <c r="AM126" s="100">
        <f t="shared" si="110"/>
        <v>0.89833333333333321</v>
      </c>
      <c r="AN126" s="100">
        <v>9.6440000000000001</v>
      </c>
      <c r="AO126" s="100">
        <v>4.5170000000000003</v>
      </c>
      <c r="AP126" s="100">
        <f t="shared" si="111"/>
        <v>4.2286666666666664</v>
      </c>
      <c r="AQ126" s="100">
        <f t="shared" si="112"/>
        <v>34.347333333333339</v>
      </c>
      <c r="AR126" s="160">
        <f t="shared" si="113"/>
        <v>370.05918292313999</v>
      </c>
      <c r="AS126" s="129">
        <v>1350</v>
      </c>
      <c r="AT126" s="100">
        <f t="shared" si="114"/>
        <v>0.30166666666666669</v>
      </c>
      <c r="AU126" s="100">
        <v>9.6440000000000001</v>
      </c>
      <c r="AV126" s="100">
        <v>4.5170000000000003</v>
      </c>
      <c r="AW126" s="100">
        <f t="shared" si="115"/>
        <v>4.825333333333333</v>
      </c>
      <c r="AX126" s="100">
        <f t="shared" si="116"/>
        <v>33.750666666666675</v>
      </c>
      <c r="AY126" s="160">
        <f t="shared" si="117"/>
        <v>414.93912219144005</v>
      </c>
      <c r="AZ126" s="166"/>
      <c r="BA126" s="129">
        <v>1350</v>
      </c>
      <c r="BB126" s="100">
        <v>103.506856070365</v>
      </c>
      <c r="BC126" s="164">
        <f>(BB134-BB135)/BB116</f>
        <v>0.61831652925958991</v>
      </c>
      <c r="BD126" s="167">
        <f>D126-BB132</f>
        <v>24.220000000000027</v>
      </c>
      <c r="BE126" s="164">
        <f>BB134-BB135</f>
        <v>64</v>
      </c>
      <c r="BF126" s="164">
        <f t="shared" si="118"/>
        <v>37.843750000000043</v>
      </c>
      <c r="BG126" s="174">
        <f t="shared" si="119"/>
        <v>23.399416154167632</v>
      </c>
      <c r="BH126" s="129">
        <v>1350</v>
      </c>
      <c r="BI126" s="100">
        <v>103.506856070365</v>
      </c>
      <c r="BJ126" s="164">
        <f>(BI134-BI135)/BI116</f>
        <v>1.1501653563805341</v>
      </c>
      <c r="BK126" s="167">
        <f>I126-BI132</f>
        <v>27.399999999999977</v>
      </c>
      <c r="BL126" s="164">
        <f>BI134-BI135</f>
        <v>119.05000000000001</v>
      </c>
      <c r="BM126" s="164">
        <f t="shared" si="120"/>
        <v>23.015539689206193</v>
      </c>
      <c r="BN126" s="174">
        <f t="shared" si="121"/>
        <v>26.471676408926168</v>
      </c>
      <c r="BO126" s="129">
        <v>1350</v>
      </c>
      <c r="BP126" s="180">
        <v>103.506856070365</v>
      </c>
      <c r="BQ126" s="164">
        <f>(BP134-BP135)/BP116</f>
        <v>0.81617781862265848</v>
      </c>
      <c r="BR126" s="167">
        <f>N126-BP132</f>
        <v>23.189999999999998</v>
      </c>
      <c r="BS126" s="164">
        <f>BP134-BP135</f>
        <v>84.47999999999999</v>
      </c>
      <c r="BT126" s="164">
        <f t="shared" si="122"/>
        <v>27.450284090909093</v>
      </c>
      <c r="BU126" s="187">
        <f t="shared" si="123"/>
        <v>22.40431298989045</v>
      </c>
      <c r="BV126" s="129">
        <v>1350</v>
      </c>
      <c r="BW126" s="100">
        <v>103.506856070365</v>
      </c>
      <c r="BX126" s="164">
        <f>(BW134-BW135)/BW116</f>
        <v>1.2636844066742869</v>
      </c>
      <c r="BY126" s="167">
        <f>S126-BW132</f>
        <v>19.920000000000016</v>
      </c>
      <c r="BZ126" s="164">
        <f>BW134-BW135</f>
        <v>130.80000000000001</v>
      </c>
      <c r="CA126" s="164">
        <f t="shared" si="124"/>
        <v>15.22935779816515</v>
      </c>
      <c r="CB126" s="174">
        <f t="shared" si="125"/>
        <v>19.245101973204754</v>
      </c>
      <c r="CC126" s="81"/>
    </row>
    <row r="127" spans="1:81" ht="15.75">
      <c r="A127" s="25"/>
      <c r="B127" s="125" t="s">
        <v>42</v>
      </c>
      <c r="C127" s="80">
        <v>2500</v>
      </c>
      <c r="D127" s="78">
        <v>371.62</v>
      </c>
      <c r="E127" s="100">
        <v>12.56</v>
      </c>
      <c r="F127" s="100">
        <v>12.97</v>
      </c>
      <c r="G127" s="100">
        <v>13.47</v>
      </c>
      <c r="H127" s="129">
        <v>2500</v>
      </c>
      <c r="I127" s="78">
        <v>429.59</v>
      </c>
      <c r="J127" s="78">
        <v>4.9800000000000004</v>
      </c>
      <c r="K127" s="78">
        <v>4.78</v>
      </c>
      <c r="L127" s="78">
        <v>4.51</v>
      </c>
      <c r="M127" s="129">
        <v>2500</v>
      </c>
      <c r="N127" s="78">
        <v>390.75</v>
      </c>
      <c r="O127">
        <v>15.54</v>
      </c>
      <c r="P127">
        <v>7.03</v>
      </c>
      <c r="Q127">
        <v>11.31</v>
      </c>
      <c r="R127" s="129">
        <v>2500</v>
      </c>
      <c r="S127" s="78">
        <v>432.72</v>
      </c>
      <c r="T127" s="78">
        <v>4.22</v>
      </c>
      <c r="U127" s="78">
        <v>4.51</v>
      </c>
      <c r="V127" s="78">
        <v>5.67</v>
      </c>
      <c r="W127" s="25"/>
      <c r="X127" s="129">
        <v>2500</v>
      </c>
      <c r="Y127" s="151">
        <f t="shared" si="102"/>
        <v>1.3</v>
      </c>
      <c r="Z127" s="100">
        <v>9.6440000000000001</v>
      </c>
      <c r="AA127" s="100">
        <v>4.5170000000000003</v>
      </c>
      <c r="AB127" s="100">
        <f t="shared" si="103"/>
        <v>3.827</v>
      </c>
      <c r="AC127" s="100">
        <f t="shared" si="104"/>
        <v>34.749000000000002</v>
      </c>
      <c r="AD127" s="152">
        <f t="shared" si="105"/>
        <v>1161.9513959625001</v>
      </c>
      <c r="AE127" s="129">
        <v>2500</v>
      </c>
      <c r="AF127" s="100">
        <f t="shared" si="106"/>
        <v>0.47566666666666668</v>
      </c>
      <c r="AG127" s="100">
        <v>9.6440000000000001</v>
      </c>
      <c r="AH127" s="100">
        <v>4.5170000000000003</v>
      </c>
      <c r="AI127" s="100">
        <f t="shared" si="107"/>
        <v>4.6513333333333335</v>
      </c>
      <c r="AJ127" s="100">
        <f t="shared" si="108"/>
        <v>33.924666666666674</v>
      </c>
      <c r="AK127" s="152">
        <f t="shared" si="109"/>
        <v>1378.7332261166669</v>
      </c>
      <c r="AL127" s="129">
        <v>2500</v>
      </c>
      <c r="AM127" s="100">
        <f t="shared" si="110"/>
        <v>1.1293333333333335</v>
      </c>
      <c r="AN127" s="100">
        <v>9.6440000000000001</v>
      </c>
      <c r="AO127" s="100">
        <v>4.5170000000000003</v>
      </c>
      <c r="AP127" s="100">
        <f t="shared" si="111"/>
        <v>3.9976666666666665</v>
      </c>
      <c r="AQ127" s="100">
        <f t="shared" si="112"/>
        <v>34.57833333333334</v>
      </c>
      <c r="AR127" s="160">
        <f t="shared" si="113"/>
        <v>1207.8077842291668</v>
      </c>
      <c r="AS127" s="129">
        <v>2500</v>
      </c>
      <c r="AT127" s="100">
        <f t="shared" si="114"/>
        <v>0.48</v>
      </c>
      <c r="AU127" s="100">
        <v>9.6440000000000001</v>
      </c>
      <c r="AV127" s="100">
        <v>4.5170000000000003</v>
      </c>
      <c r="AW127" s="100">
        <f t="shared" si="115"/>
        <v>4.6470000000000002</v>
      </c>
      <c r="AX127" s="100">
        <f t="shared" si="116"/>
        <v>33.929000000000002</v>
      </c>
      <c r="AY127" s="160">
        <f t="shared" si="117"/>
        <v>1377.6247004625</v>
      </c>
      <c r="AZ127" s="166"/>
      <c r="BA127" s="129">
        <v>2500</v>
      </c>
      <c r="BB127" s="100">
        <v>103.506856070365</v>
      </c>
      <c r="BC127" s="164">
        <f>(BB134-BB135)/BB116</f>
        <v>0.61831652925958991</v>
      </c>
      <c r="BD127" s="167">
        <f>D127-BB132</f>
        <v>20.430000000000007</v>
      </c>
      <c r="BE127" s="164">
        <f>BB134-BB135</f>
        <v>64</v>
      </c>
      <c r="BF127" s="164">
        <f t="shared" si="118"/>
        <v>31.921875000000011</v>
      </c>
      <c r="BG127" s="174">
        <f t="shared" si="119"/>
        <v>19.737822957458476</v>
      </c>
      <c r="BH127" s="129">
        <v>2500</v>
      </c>
      <c r="BI127" s="100">
        <v>103.506856070365</v>
      </c>
      <c r="BJ127" s="164">
        <f>(BI134-BI135)/BI116</f>
        <v>1.1501653563805341</v>
      </c>
      <c r="BK127" s="167">
        <f>I127-BI132</f>
        <v>22.979999999999961</v>
      </c>
      <c r="BL127" s="164">
        <f>BI134-BI135</f>
        <v>119.05000000000001</v>
      </c>
      <c r="BM127" s="164">
        <f t="shared" si="120"/>
        <v>19.302813943721091</v>
      </c>
      <c r="BN127" s="174">
        <f t="shared" si="121"/>
        <v>22.20142787872711</v>
      </c>
      <c r="BO127" s="129">
        <v>2500</v>
      </c>
      <c r="BP127" s="180">
        <v>103.506856070365</v>
      </c>
      <c r="BQ127" s="164">
        <f>(BP134-BP135)/BP116</f>
        <v>0.81617781862265848</v>
      </c>
      <c r="BR127" s="167">
        <f>N127-BP132</f>
        <v>19.360000000000014</v>
      </c>
      <c r="BS127" s="164">
        <f>BP134-BP135</f>
        <v>84.47999999999999</v>
      </c>
      <c r="BT127" s="164">
        <f t="shared" si="122"/>
        <v>22.916666666666686</v>
      </c>
      <c r="BU127" s="187">
        <f t="shared" si="123"/>
        <v>18.704075010102606</v>
      </c>
      <c r="BV127" s="129">
        <v>2500</v>
      </c>
      <c r="BW127" s="100">
        <v>103.506856070365</v>
      </c>
      <c r="BX127" s="164">
        <f>(BW134-BW135)/BW116</f>
        <v>1.2636844066742869</v>
      </c>
      <c r="BY127" s="167">
        <f>S127-BW132</f>
        <v>15.82000000000005</v>
      </c>
      <c r="BZ127" s="164">
        <f>BW134-BW135</f>
        <v>130.80000000000001</v>
      </c>
      <c r="CA127" s="164">
        <f t="shared" si="124"/>
        <v>12.094801223241628</v>
      </c>
      <c r="CB127" s="174">
        <f t="shared" si="125"/>
        <v>15.284011707635537</v>
      </c>
      <c r="CC127" s="81"/>
    </row>
    <row r="128" spans="1:81" ht="15.75">
      <c r="A128" s="25"/>
      <c r="B128" s="125" t="s">
        <v>42</v>
      </c>
      <c r="C128" s="80">
        <v>5000</v>
      </c>
      <c r="D128" s="78">
        <v>367.85</v>
      </c>
      <c r="E128" s="100">
        <v>19.059999999999999</v>
      </c>
      <c r="F128" s="100">
        <v>19.68</v>
      </c>
      <c r="G128" s="100">
        <v>21.33</v>
      </c>
      <c r="H128" s="129">
        <v>5000</v>
      </c>
      <c r="I128" s="78">
        <v>425.45</v>
      </c>
      <c r="J128" s="78">
        <v>7.8</v>
      </c>
      <c r="K128" s="78">
        <v>7.94</v>
      </c>
      <c r="L128" s="78">
        <v>7.7</v>
      </c>
      <c r="M128" s="129">
        <v>5000</v>
      </c>
      <c r="N128" s="78">
        <v>386.75</v>
      </c>
      <c r="O128">
        <v>19.440000000000001</v>
      </c>
      <c r="P128">
        <v>13.55</v>
      </c>
      <c r="Q128">
        <v>16.14</v>
      </c>
      <c r="R128" s="129">
        <v>5000</v>
      </c>
      <c r="S128" s="78">
        <v>429.3</v>
      </c>
      <c r="T128" s="78">
        <v>6.62</v>
      </c>
      <c r="U128" s="78">
        <v>7.12</v>
      </c>
      <c r="V128" s="78">
        <v>8.85</v>
      </c>
      <c r="W128" s="25"/>
      <c r="X128" s="129">
        <v>5000</v>
      </c>
      <c r="Y128" s="151">
        <f t="shared" si="102"/>
        <v>2.0023333333333331</v>
      </c>
      <c r="Z128" s="100">
        <v>9.6440000000000001</v>
      </c>
      <c r="AA128" s="100">
        <v>4.5170000000000003</v>
      </c>
      <c r="AB128" s="100">
        <f t="shared" si="103"/>
        <v>3.1246666666666663</v>
      </c>
      <c r="AC128" s="100">
        <f t="shared" si="104"/>
        <v>35.451333333333338</v>
      </c>
      <c r="AD128" s="152">
        <f t="shared" si="105"/>
        <v>3871.5373044666662</v>
      </c>
      <c r="AE128" s="129">
        <v>5000</v>
      </c>
      <c r="AF128" s="100">
        <f t="shared" si="106"/>
        <v>0.78133333333333332</v>
      </c>
      <c r="AG128" s="100">
        <v>9.6440000000000001</v>
      </c>
      <c r="AH128" s="100">
        <v>4.5170000000000003</v>
      </c>
      <c r="AI128" s="100">
        <f t="shared" si="107"/>
        <v>4.3456666666666663</v>
      </c>
      <c r="AJ128" s="100">
        <f t="shared" si="108"/>
        <v>34.230333333333341</v>
      </c>
      <c r="AK128" s="152">
        <f t="shared" si="109"/>
        <v>5198.9389685166661</v>
      </c>
      <c r="AL128" s="129">
        <v>5000</v>
      </c>
      <c r="AM128" s="100">
        <f t="shared" si="110"/>
        <v>1.6376666666666668</v>
      </c>
      <c r="AN128" s="100">
        <v>9.6440000000000001</v>
      </c>
      <c r="AO128" s="100">
        <v>4.5170000000000003</v>
      </c>
      <c r="AP128" s="100">
        <f t="shared" si="111"/>
        <v>3.4893333333333327</v>
      </c>
      <c r="AQ128" s="100">
        <f t="shared" si="112"/>
        <v>35.086666666666673</v>
      </c>
      <c r="AR128" s="160">
        <f t="shared" si="113"/>
        <v>4278.8961906666664</v>
      </c>
      <c r="AS128" s="129">
        <v>5000</v>
      </c>
      <c r="AT128" s="100">
        <f t="shared" si="114"/>
        <v>0.753</v>
      </c>
      <c r="AU128" s="100">
        <v>9.6440000000000001</v>
      </c>
      <c r="AV128" s="100">
        <v>4.5170000000000003</v>
      </c>
      <c r="AW128" s="100">
        <f t="shared" si="115"/>
        <v>4.3739999999999997</v>
      </c>
      <c r="AX128" s="100">
        <f t="shared" si="116"/>
        <v>34.202000000000005</v>
      </c>
      <c r="AY128" s="160">
        <f t="shared" si="117"/>
        <v>5228.5042025999992</v>
      </c>
      <c r="AZ128" s="166"/>
      <c r="BA128" s="129">
        <v>5000</v>
      </c>
      <c r="BB128" s="100">
        <v>103.506856070365</v>
      </c>
      <c r="BC128" s="164">
        <f>(BB134-BB135)/BB116</f>
        <v>0.61831652925958991</v>
      </c>
      <c r="BD128" s="167">
        <f>D128-BB132</f>
        <v>16.660000000000025</v>
      </c>
      <c r="BE128" s="164">
        <f>BB134-BB135</f>
        <v>64</v>
      </c>
      <c r="BF128" s="164">
        <f t="shared" si="118"/>
        <v>26.031250000000039</v>
      </c>
      <c r="BG128" s="174">
        <f t="shared" si="119"/>
        <v>16.095552152288725</v>
      </c>
      <c r="BH128" s="129">
        <v>5000</v>
      </c>
      <c r="BI128" s="100">
        <v>103.506856070365</v>
      </c>
      <c r="BJ128" s="164">
        <f>(BI134-BI135)/BI116</f>
        <v>1.1501653563805341</v>
      </c>
      <c r="BK128" s="167">
        <f>I128-BI132</f>
        <v>18.839999999999975</v>
      </c>
      <c r="BL128" s="164">
        <f>BI134-BI135</f>
        <v>119.05000000000001</v>
      </c>
      <c r="BM128" s="164">
        <f t="shared" si="120"/>
        <v>15.825283494330092</v>
      </c>
      <c r="BN128" s="174">
        <f t="shared" si="121"/>
        <v>18.201692830079153</v>
      </c>
      <c r="BO128" s="129">
        <v>5000</v>
      </c>
      <c r="BP128" s="180">
        <v>103.506856070365</v>
      </c>
      <c r="BQ128" s="164">
        <f>(BP134-BP135)/BP116</f>
        <v>0.81617781862265848</v>
      </c>
      <c r="BR128" s="167">
        <f>N128-BP132</f>
        <v>15.360000000000014</v>
      </c>
      <c r="BS128" s="164">
        <f>BP134-BP135</f>
        <v>84.47999999999999</v>
      </c>
      <c r="BT128" s="164">
        <f t="shared" si="122"/>
        <v>18.181818181818198</v>
      </c>
      <c r="BU128" s="187">
        <f t="shared" si="123"/>
        <v>14.839596702230168</v>
      </c>
      <c r="BV128" s="129">
        <v>5000</v>
      </c>
      <c r="BW128" s="100">
        <v>103.506856070365</v>
      </c>
      <c r="BX128" s="164">
        <f>(BW134-BW135)/BW116</f>
        <v>1.2636844066742869</v>
      </c>
      <c r="BY128" s="167">
        <f>S128-BW132</f>
        <v>12.400000000000034</v>
      </c>
      <c r="BZ128" s="164">
        <f>BW134-BW135</f>
        <v>130.80000000000001</v>
      </c>
      <c r="CA128" s="164">
        <f t="shared" si="124"/>
        <v>9.480122324159046</v>
      </c>
      <c r="CB128" s="174">
        <f t="shared" si="125"/>
        <v>11.979882754404587</v>
      </c>
      <c r="CC128" s="81"/>
    </row>
    <row r="129" spans="1:81" ht="15.75">
      <c r="A129" s="25"/>
      <c r="B129" s="125" t="s">
        <v>42</v>
      </c>
      <c r="C129" s="80">
        <v>7000</v>
      </c>
      <c r="D129" s="78">
        <v>366.11</v>
      </c>
      <c r="E129" s="100">
        <v>21.53</v>
      </c>
      <c r="F129" s="100">
        <v>22.14</v>
      </c>
      <c r="G129" s="100">
        <v>23.88</v>
      </c>
      <c r="H129" s="129">
        <v>7000</v>
      </c>
      <c r="I129" s="78">
        <v>423.34</v>
      </c>
      <c r="J129" s="78">
        <v>9.82</v>
      </c>
      <c r="K129" s="78">
        <v>9.15</v>
      </c>
      <c r="L129" s="78">
        <v>10.02</v>
      </c>
      <c r="M129" s="129">
        <v>7000</v>
      </c>
      <c r="N129" s="78">
        <v>384.85</v>
      </c>
      <c r="O129">
        <v>22.02</v>
      </c>
      <c r="P129">
        <v>16.68</v>
      </c>
      <c r="Q129">
        <v>19.87</v>
      </c>
      <c r="R129" s="129">
        <v>7000</v>
      </c>
      <c r="S129" s="78">
        <v>427.81</v>
      </c>
      <c r="T129" s="78">
        <v>8.15</v>
      </c>
      <c r="U129" s="78">
        <v>8.27</v>
      </c>
      <c r="V129" s="78">
        <v>9.8000000000000007</v>
      </c>
      <c r="W129" s="25"/>
      <c r="X129" s="129">
        <v>7000</v>
      </c>
      <c r="Y129" s="151">
        <f t="shared" si="102"/>
        <v>2.2516666666666665</v>
      </c>
      <c r="Z129" s="100">
        <v>9.6440000000000001</v>
      </c>
      <c r="AA129" s="100">
        <v>4.5170000000000003</v>
      </c>
      <c r="AB129" s="100">
        <f t="shared" si="103"/>
        <v>2.8753333333333337</v>
      </c>
      <c r="AC129" s="100">
        <f t="shared" si="104"/>
        <v>35.70066666666667</v>
      </c>
      <c r="AD129" s="152">
        <f t="shared" si="105"/>
        <v>7031.8205095226685</v>
      </c>
      <c r="AE129" s="129">
        <v>7000</v>
      </c>
      <c r="AF129" s="100">
        <f t="shared" si="106"/>
        <v>0.96633333333333327</v>
      </c>
      <c r="AG129" s="100">
        <v>9.6440000000000001</v>
      </c>
      <c r="AH129" s="100">
        <v>4.5170000000000003</v>
      </c>
      <c r="AI129" s="100">
        <f t="shared" si="107"/>
        <v>4.1606666666666667</v>
      </c>
      <c r="AJ129" s="100">
        <f t="shared" si="108"/>
        <v>34.415333333333336</v>
      </c>
      <c r="AK129" s="152">
        <f t="shared" si="109"/>
        <v>9808.8514016826666</v>
      </c>
      <c r="AL129" s="129">
        <v>7000</v>
      </c>
      <c r="AM129" s="100">
        <f t="shared" si="110"/>
        <v>1.9523333333333337</v>
      </c>
      <c r="AN129" s="100">
        <v>9.6440000000000001</v>
      </c>
      <c r="AO129" s="100">
        <v>4.5170000000000003</v>
      </c>
      <c r="AP129" s="100">
        <f t="shared" si="111"/>
        <v>3.1746666666666661</v>
      </c>
      <c r="AQ129" s="100">
        <f t="shared" si="112"/>
        <v>35.401333333333341</v>
      </c>
      <c r="AR129" s="160">
        <f t="shared" si="113"/>
        <v>7698.7639277546659</v>
      </c>
      <c r="AS129" s="129">
        <v>7000</v>
      </c>
      <c r="AT129" s="100">
        <f t="shared" si="114"/>
        <v>0.874</v>
      </c>
      <c r="AU129" s="100">
        <v>9.6440000000000001</v>
      </c>
      <c r="AV129" s="100">
        <v>4.5170000000000003</v>
      </c>
      <c r="AW129" s="100">
        <f t="shared" si="115"/>
        <v>4.2530000000000001</v>
      </c>
      <c r="AX129" s="100">
        <f t="shared" si="116"/>
        <v>34.323000000000008</v>
      </c>
      <c r="AY129" s="160">
        <f t="shared" si="117"/>
        <v>9999.6287029380019</v>
      </c>
      <c r="AZ129" s="166"/>
      <c r="BA129" s="129">
        <v>7000</v>
      </c>
      <c r="BB129" s="100">
        <v>103.506856070365</v>
      </c>
      <c r="BC129" s="164">
        <f>(BB134-BB135)/BB116</f>
        <v>0.61831652925958991</v>
      </c>
      <c r="BD129" s="167">
        <f>D129-BB132</f>
        <v>14.920000000000016</v>
      </c>
      <c r="BE129" s="164">
        <f>BB134-BB135</f>
        <v>64</v>
      </c>
      <c r="BF129" s="164">
        <f t="shared" si="118"/>
        <v>23.312500000000025</v>
      </c>
      <c r="BG129" s="174">
        <f t="shared" si="119"/>
        <v>14.414504088364206</v>
      </c>
      <c r="BH129" s="129">
        <v>7000</v>
      </c>
      <c r="BI129" s="100">
        <v>103.506856070365</v>
      </c>
      <c r="BJ129" s="164">
        <f>(BI134-BI135)/BI116</f>
        <v>1.1501653563805341</v>
      </c>
      <c r="BK129" s="167">
        <f>I129-BI132</f>
        <v>16.729999999999961</v>
      </c>
      <c r="BL129" s="164">
        <f>BI134-BI135</f>
        <v>119.05000000000001</v>
      </c>
      <c r="BM129" s="164">
        <f t="shared" si="120"/>
        <v>14.052918941621135</v>
      </c>
      <c r="BN129" s="174">
        <f t="shared" si="121"/>
        <v>16.163180522676431</v>
      </c>
      <c r="BO129" s="129">
        <v>7000</v>
      </c>
      <c r="BP129" s="180">
        <v>103.506856070365</v>
      </c>
      <c r="BQ129" s="164">
        <f>(BP134-BP135)/BP116</f>
        <v>0.81617781862265848</v>
      </c>
      <c r="BR129" s="167">
        <f>N129-BP132</f>
        <v>13.460000000000036</v>
      </c>
      <c r="BS129" s="164">
        <f>BP134-BP135</f>
        <v>84.47999999999999</v>
      </c>
      <c r="BT129" s="164">
        <f t="shared" si="122"/>
        <v>15.932765151515197</v>
      </c>
      <c r="BU129" s="187">
        <f t="shared" si="123"/>
        <v>13.003969505990783</v>
      </c>
      <c r="BV129" s="129">
        <v>7000</v>
      </c>
      <c r="BW129" s="100">
        <v>103.506856070365</v>
      </c>
      <c r="BX129" s="164">
        <f>(BW134-BW135)/BW116</f>
        <v>1.2636844066742869</v>
      </c>
      <c r="BY129" s="167">
        <f>S129-BW132</f>
        <v>10.910000000000025</v>
      </c>
      <c r="BZ129" s="164">
        <f>BW134-BW135</f>
        <v>130.80000000000001</v>
      </c>
      <c r="CA129" s="164">
        <f t="shared" si="124"/>
        <v>8.3409785932721903</v>
      </c>
      <c r="CB129" s="174">
        <f t="shared" si="125"/>
        <v>10.540364584722097</v>
      </c>
      <c r="CC129" s="81"/>
    </row>
    <row r="130" spans="1:81" ht="15.75">
      <c r="A130" s="25"/>
      <c r="B130" s="125" t="s">
        <v>42</v>
      </c>
      <c r="C130" s="80">
        <v>9000</v>
      </c>
      <c r="D130" s="78">
        <v>364.75</v>
      </c>
      <c r="E130" s="189">
        <v>24.16</v>
      </c>
      <c r="F130" s="189">
        <v>22.82</v>
      </c>
      <c r="G130" s="189">
        <v>25.24</v>
      </c>
      <c r="H130" s="129">
        <v>9000</v>
      </c>
      <c r="I130" s="78">
        <v>421.79</v>
      </c>
      <c r="J130" s="78">
        <v>10.73</v>
      </c>
      <c r="K130" s="78">
        <v>10.65</v>
      </c>
      <c r="L130" s="78">
        <v>11.31</v>
      </c>
      <c r="M130" s="129">
        <v>9000</v>
      </c>
      <c r="N130" s="78">
        <v>383.46</v>
      </c>
      <c r="O130">
        <v>22.02</v>
      </c>
      <c r="P130">
        <v>16.68</v>
      </c>
      <c r="Q130">
        <v>19.87</v>
      </c>
      <c r="R130" s="129">
        <v>9000</v>
      </c>
      <c r="S130" s="78">
        <v>426.66</v>
      </c>
      <c r="T130" s="78">
        <v>9.26</v>
      </c>
      <c r="U130" s="78">
        <v>8.8800000000000008</v>
      </c>
      <c r="V130" s="78">
        <v>10.97</v>
      </c>
      <c r="W130" s="25"/>
      <c r="X130" s="129">
        <v>9000</v>
      </c>
      <c r="Y130" s="151">
        <f t="shared" si="102"/>
        <v>2.4073333333333333</v>
      </c>
      <c r="Z130" s="100">
        <v>9.6440000000000001</v>
      </c>
      <c r="AA130" s="100">
        <v>4.5170000000000003</v>
      </c>
      <c r="AB130" s="100">
        <f t="shared" si="103"/>
        <v>2.7196666666666669</v>
      </c>
      <c r="AC130" s="100">
        <f t="shared" si="104"/>
        <v>35.856333333333339</v>
      </c>
      <c r="AD130" s="152">
        <f t="shared" si="105"/>
        <v>11042.661136122</v>
      </c>
      <c r="AE130" s="129">
        <v>9000</v>
      </c>
      <c r="AF130" s="100">
        <f t="shared" si="106"/>
        <v>1.0896666666666668</v>
      </c>
      <c r="AG130" s="100">
        <v>9.6440000000000001</v>
      </c>
      <c r="AH130" s="100">
        <v>4.5170000000000003</v>
      </c>
      <c r="AI130" s="100">
        <f t="shared" si="107"/>
        <v>4.0373333333333328</v>
      </c>
      <c r="AJ130" s="100">
        <f t="shared" si="108"/>
        <v>34.538666666666671</v>
      </c>
      <c r="AK130" s="152">
        <f t="shared" si="109"/>
        <v>15790.372153343998</v>
      </c>
      <c r="AL130" s="129">
        <v>9000</v>
      </c>
      <c r="AM130" s="100">
        <f t="shared" si="110"/>
        <v>1.9523333333333337</v>
      </c>
      <c r="AN130" s="100">
        <v>9.6440000000000001</v>
      </c>
      <c r="AO130" s="100">
        <v>4.5170000000000003</v>
      </c>
      <c r="AP130" s="100">
        <f t="shared" si="111"/>
        <v>3.1746666666666661</v>
      </c>
      <c r="AQ130" s="100">
        <f t="shared" si="112"/>
        <v>35.401333333333341</v>
      </c>
      <c r="AR130" s="160">
        <f t="shared" si="113"/>
        <v>12726.528125471999</v>
      </c>
      <c r="AS130" s="129">
        <v>9000</v>
      </c>
      <c r="AT130" s="100">
        <f t="shared" si="114"/>
        <v>0.97033333333333327</v>
      </c>
      <c r="AU130" s="100">
        <v>9.6440000000000001</v>
      </c>
      <c r="AV130" s="100">
        <v>4.5170000000000003</v>
      </c>
      <c r="AW130" s="100">
        <f t="shared" si="115"/>
        <v>4.1566666666666663</v>
      </c>
      <c r="AX130" s="100">
        <f t="shared" si="116"/>
        <v>34.419333333333341</v>
      </c>
      <c r="AY130" s="160">
        <f t="shared" si="117"/>
        <v>16200.926185320001</v>
      </c>
      <c r="AZ130" s="166"/>
      <c r="BA130" s="129">
        <v>9000</v>
      </c>
      <c r="BB130" s="100">
        <v>103.506856070365</v>
      </c>
      <c r="BC130" s="164">
        <f>(BB134-BB135)/BB116</f>
        <v>0.61831652925958991</v>
      </c>
      <c r="BD130" s="167">
        <f>D130-BB132</f>
        <v>13.560000000000002</v>
      </c>
      <c r="BE130" s="164">
        <f>BB134-BB135</f>
        <v>64</v>
      </c>
      <c r="BF130" s="164">
        <f t="shared" si="118"/>
        <v>21.187500000000004</v>
      </c>
      <c r="BG130" s="174">
        <f t="shared" si="119"/>
        <v>13.100581463687563</v>
      </c>
      <c r="BH130" s="129">
        <v>9000</v>
      </c>
      <c r="BI130" s="100">
        <v>103.506856070365</v>
      </c>
      <c r="BJ130" s="164">
        <f>(BI134-BI135)/BI116</f>
        <v>1.1501653563805341</v>
      </c>
      <c r="BK130" s="167">
        <f>I130-BI132</f>
        <v>15.180000000000007</v>
      </c>
      <c r="BL130" s="164">
        <f>BI134-BI135</f>
        <v>119.05000000000001</v>
      </c>
      <c r="BM130" s="164">
        <f t="shared" si="120"/>
        <v>12.750944981100382</v>
      </c>
      <c r="BN130" s="174">
        <f t="shared" si="121"/>
        <v>14.665695178375904</v>
      </c>
      <c r="BO130" s="129">
        <v>9000</v>
      </c>
      <c r="BP130" s="180">
        <v>103.506856070365</v>
      </c>
      <c r="BQ130" s="164">
        <f>(BP134-BP135)/BP116</f>
        <v>0.81617781862265848</v>
      </c>
      <c r="BR130" s="167">
        <f>N130-BP132</f>
        <v>12.069999999999993</v>
      </c>
      <c r="BS130" s="164">
        <f>BP134-BP135</f>
        <v>84.47999999999999</v>
      </c>
      <c r="BT130" s="164">
        <f t="shared" si="122"/>
        <v>14.287405303030296</v>
      </c>
      <c r="BU130" s="187">
        <f t="shared" si="123"/>
        <v>11.66106329400507</v>
      </c>
      <c r="BV130" s="129">
        <v>9000</v>
      </c>
      <c r="BW130" s="100">
        <v>103.506856070365</v>
      </c>
      <c r="BX130" s="164">
        <f>(BW134-BW135)/BW116</f>
        <v>1.2636844066742869</v>
      </c>
      <c r="BY130" s="167">
        <f>S130-BW132</f>
        <v>9.7600000000000477</v>
      </c>
      <c r="BZ130" s="164">
        <f>BW134-BW135</f>
        <v>130.80000000000001</v>
      </c>
      <c r="CA130" s="164">
        <f t="shared" si="124"/>
        <v>7.4617737003058462</v>
      </c>
      <c r="CB130" s="174">
        <f t="shared" si="125"/>
        <v>9.4293270712087924</v>
      </c>
      <c r="CC130" s="81"/>
    </row>
    <row r="131" spans="1:81" ht="15.75">
      <c r="A131" s="25"/>
      <c r="B131" s="191" t="s">
        <v>42</v>
      </c>
      <c r="C131" s="104">
        <v>10000</v>
      </c>
      <c r="D131" s="78">
        <v>363.97</v>
      </c>
      <c r="E131" s="80">
        <v>25.18</v>
      </c>
      <c r="F131" s="80">
        <v>24.44</v>
      </c>
      <c r="G131" s="80">
        <v>25.47</v>
      </c>
      <c r="H131" s="137">
        <v>10000</v>
      </c>
      <c r="I131" s="78">
        <v>420.81</v>
      </c>
      <c r="J131" s="78">
        <v>11.25</v>
      </c>
      <c r="K131" s="78">
        <v>10.88</v>
      </c>
      <c r="L131" s="78">
        <v>12.58</v>
      </c>
      <c r="M131" s="137">
        <v>10000</v>
      </c>
      <c r="N131" s="78">
        <v>382.68</v>
      </c>
      <c r="O131">
        <v>23.76</v>
      </c>
      <c r="P131">
        <v>19.170000000000002</v>
      </c>
      <c r="Q131">
        <v>21.67</v>
      </c>
      <c r="R131" s="137">
        <v>10000</v>
      </c>
      <c r="S131" s="78">
        <v>426.01</v>
      </c>
      <c r="T131" s="78">
        <v>9.9700000000000006</v>
      </c>
      <c r="U131" s="78">
        <v>10.130000000000001</v>
      </c>
      <c r="V131" s="78">
        <v>11.86</v>
      </c>
      <c r="W131" s="25"/>
      <c r="X131" s="137">
        <v>10000</v>
      </c>
      <c r="Y131" s="153">
        <f t="shared" si="102"/>
        <v>2.5030000000000001</v>
      </c>
      <c r="Z131" s="105">
        <v>9.6440000000000001</v>
      </c>
      <c r="AA131" s="105">
        <v>4.5170000000000003</v>
      </c>
      <c r="AB131" s="105">
        <f t="shared" si="103"/>
        <v>2.6239999999999997</v>
      </c>
      <c r="AC131" s="105">
        <f t="shared" si="104"/>
        <v>35.952000000000005</v>
      </c>
      <c r="AD131" s="154">
        <f t="shared" si="105"/>
        <v>13188.459110399999</v>
      </c>
      <c r="AE131" s="137">
        <v>10000</v>
      </c>
      <c r="AF131" s="105">
        <f t="shared" si="106"/>
        <v>1.157</v>
      </c>
      <c r="AG131" s="105">
        <v>9.6440000000000001</v>
      </c>
      <c r="AH131" s="105">
        <v>4.5170000000000003</v>
      </c>
      <c r="AI131" s="105">
        <f t="shared" si="107"/>
        <v>3.9699999999999998</v>
      </c>
      <c r="AJ131" s="105">
        <f t="shared" si="108"/>
        <v>34.606000000000009</v>
      </c>
      <c r="AK131" s="154">
        <f t="shared" si="109"/>
        <v>19206.537636000001</v>
      </c>
      <c r="AL131" s="137">
        <v>10000</v>
      </c>
      <c r="AM131" s="105">
        <f t="shared" si="110"/>
        <v>2.1533333333333333</v>
      </c>
      <c r="AN131" s="105">
        <v>9.6440000000000001</v>
      </c>
      <c r="AO131" s="105">
        <v>4.5170000000000003</v>
      </c>
      <c r="AP131" s="105">
        <f t="shared" si="111"/>
        <v>2.9736666666666665</v>
      </c>
      <c r="AQ131" s="105">
        <f t="shared" si="112"/>
        <v>35.602333333333341</v>
      </c>
      <c r="AR131" s="161">
        <f t="shared" si="113"/>
        <v>14800.552170066667</v>
      </c>
      <c r="AS131" s="137">
        <v>10000</v>
      </c>
      <c r="AT131" s="105">
        <f t="shared" si="114"/>
        <v>1.0653333333333335</v>
      </c>
      <c r="AU131" s="105">
        <v>9.6440000000000001</v>
      </c>
      <c r="AV131" s="105">
        <v>4.5170000000000003</v>
      </c>
      <c r="AW131" s="105">
        <f t="shared" si="115"/>
        <v>4.0616666666666665</v>
      </c>
      <c r="AX131" s="105">
        <f t="shared" si="116"/>
        <v>34.51433333333334</v>
      </c>
      <c r="AY131" s="161">
        <f t="shared" si="117"/>
        <v>19597.963267666666</v>
      </c>
      <c r="AZ131" s="166"/>
      <c r="BA131" s="137">
        <v>10000</v>
      </c>
      <c r="BB131" s="105">
        <v>103.506856070365</v>
      </c>
      <c r="BC131" s="164">
        <f>(BB134-BB135)/BB116</f>
        <v>0.61831652925958991</v>
      </c>
      <c r="BD131" s="167">
        <f>D131-BB132</f>
        <v>12.78000000000003</v>
      </c>
      <c r="BE131" s="165">
        <f>BB134-BB135</f>
        <v>64</v>
      </c>
      <c r="BF131" s="165">
        <f t="shared" si="118"/>
        <v>19.968750000000046</v>
      </c>
      <c r="BG131" s="175">
        <f t="shared" si="119"/>
        <v>12.347008193652465</v>
      </c>
      <c r="BH131" s="137">
        <v>10000</v>
      </c>
      <c r="BI131" s="105">
        <v>103.506856070365</v>
      </c>
      <c r="BJ131" s="164">
        <f>(BI134-BI135)/BI116</f>
        <v>1.1501653563805341</v>
      </c>
      <c r="BK131" s="167">
        <f>I131-BI132</f>
        <v>14.199999999999989</v>
      </c>
      <c r="BL131" s="165">
        <f>BI134-BI135</f>
        <v>119.05000000000001</v>
      </c>
      <c r="BM131" s="165">
        <f t="shared" si="120"/>
        <v>11.927761444771095</v>
      </c>
      <c r="BN131" s="175">
        <f t="shared" si="121"/>
        <v>13.71889799294714</v>
      </c>
      <c r="BO131" s="137">
        <v>10000</v>
      </c>
      <c r="BP131" s="181">
        <v>103.506856070365</v>
      </c>
      <c r="BQ131" s="164">
        <f>(BP134-BP135)/BP116</f>
        <v>0.81617781862265848</v>
      </c>
      <c r="BR131" s="167">
        <f>N131-BP132</f>
        <v>11.29000000000002</v>
      </c>
      <c r="BS131" s="165">
        <f>BP134-BP135</f>
        <v>84.47999999999999</v>
      </c>
      <c r="BT131" s="165">
        <f t="shared" si="122"/>
        <v>13.364109848484873</v>
      </c>
      <c r="BU131" s="201">
        <f t="shared" si="123"/>
        <v>10.90749002396997</v>
      </c>
      <c r="BV131" s="137">
        <v>10000</v>
      </c>
      <c r="BW131" s="105">
        <v>103.506856070365</v>
      </c>
      <c r="BX131" s="164">
        <f>(BW134-BW135)/BW116</f>
        <v>1.2636844066742869</v>
      </c>
      <c r="BY131" s="167">
        <f>S131-BW132</f>
        <v>9.1100000000000136</v>
      </c>
      <c r="BZ131" s="165">
        <f>BW134-BW135</f>
        <v>130.80000000000001</v>
      </c>
      <c r="CA131" s="165">
        <f t="shared" si="124"/>
        <v>6.9648318042813555</v>
      </c>
      <c r="CB131" s="175">
        <f t="shared" si="125"/>
        <v>8.8013493461794887</v>
      </c>
      <c r="CC131" s="81"/>
    </row>
    <row r="132" spans="1:81" ht="30">
      <c r="X132" s="81"/>
      <c r="Y132" s="81"/>
      <c r="Z132" s="81"/>
      <c r="AA132" s="81"/>
      <c r="AB132" s="81"/>
      <c r="AC132" s="81"/>
      <c r="AD132" s="81"/>
      <c r="AE132" s="80"/>
      <c r="AF132" s="80"/>
      <c r="AG132" s="80"/>
      <c r="AH132" s="80"/>
      <c r="AI132" s="80"/>
      <c r="AJ132" s="80"/>
      <c r="AK132" s="80"/>
      <c r="AL132" s="81"/>
      <c r="AM132" s="81"/>
      <c r="AN132" s="80"/>
      <c r="AO132" s="80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328" t="s">
        <v>46</v>
      </c>
      <c r="BA132" s="108" t="s">
        <v>47</v>
      </c>
      <c r="BB132" s="82">
        <f>BB134+BB133</f>
        <v>351.19</v>
      </c>
      <c r="BC132" s="80"/>
      <c r="BD132" s="80"/>
      <c r="BE132" s="80"/>
      <c r="BF132" s="80"/>
      <c r="BG132" s="80"/>
      <c r="BH132" s="108" t="s">
        <v>47</v>
      </c>
      <c r="BI132" s="82">
        <f>BI134+BI133</f>
        <v>406.61</v>
      </c>
      <c r="BJ132" s="80"/>
      <c r="BK132" s="86"/>
      <c r="BL132" s="86"/>
      <c r="BM132" s="86"/>
      <c r="BN132" s="86"/>
      <c r="BO132" s="108" t="s">
        <v>47</v>
      </c>
      <c r="BP132" s="162">
        <f>BP133+BP134</f>
        <v>371.39</v>
      </c>
      <c r="BQ132" s="81"/>
      <c r="BR132" s="80"/>
      <c r="BS132" s="80"/>
      <c r="BT132" s="80"/>
      <c r="BU132" s="80"/>
      <c r="BV132" s="108" t="s">
        <v>47</v>
      </c>
      <c r="BW132" s="82">
        <f>BW133+BW134</f>
        <v>416.9</v>
      </c>
      <c r="BX132" s="81"/>
      <c r="BY132" s="81"/>
      <c r="BZ132" s="81"/>
      <c r="CA132" s="81"/>
      <c r="CB132" s="81"/>
      <c r="CC132" s="81"/>
    </row>
    <row r="133" spans="1:81" ht="15">
      <c r="X133" s="81"/>
      <c r="Y133" s="81"/>
      <c r="Z133" s="81"/>
      <c r="AA133" s="81"/>
      <c r="AB133" s="81"/>
      <c r="AC133" s="81"/>
      <c r="AD133" s="81"/>
      <c r="AE133" s="80"/>
      <c r="AF133" s="80"/>
      <c r="AG133" s="80"/>
      <c r="AH133" s="80"/>
      <c r="AI133" s="80"/>
      <c r="AJ133" s="80"/>
      <c r="AK133" s="80"/>
      <c r="AL133" s="81"/>
      <c r="AM133" s="81"/>
      <c r="AN133" s="80"/>
      <c r="AO133" s="80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328"/>
      <c r="BA133" s="80" t="s">
        <v>48</v>
      </c>
      <c r="BB133" s="86">
        <v>215.12</v>
      </c>
      <c r="BC133" s="80"/>
      <c r="BD133" s="80"/>
      <c r="BE133" s="80"/>
      <c r="BF133" s="80"/>
      <c r="BG133" s="80"/>
      <c r="BH133" s="80" t="s">
        <v>48</v>
      </c>
      <c r="BI133" s="86">
        <v>215.03</v>
      </c>
      <c r="BJ133" s="80"/>
      <c r="BK133" s="86"/>
      <c r="BL133" s="86"/>
      <c r="BM133" s="86"/>
      <c r="BN133" s="86"/>
      <c r="BO133" s="80" t="s">
        <v>48</v>
      </c>
      <c r="BP133" s="80">
        <v>214.88</v>
      </c>
      <c r="BQ133" s="81"/>
      <c r="BR133" s="80"/>
      <c r="BS133" s="80"/>
      <c r="BT133" s="100"/>
      <c r="BU133" s="100"/>
      <c r="BV133" s="80" t="s">
        <v>48</v>
      </c>
      <c r="BW133" s="86">
        <v>214.58</v>
      </c>
      <c r="BX133" s="81"/>
      <c r="BY133" s="81"/>
      <c r="BZ133" s="81"/>
      <c r="CA133" s="81"/>
      <c r="CB133" s="81"/>
      <c r="CC133" s="81"/>
    </row>
    <row r="134" spans="1:81" ht="15">
      <c r="X134" s="81"/>
      <c r="Y134" s="81"/>
      <c r="Z134" s="81"/>
      <c r="AA134" s="81"/>
      <c r="AB134" s="81"/>
      <c r="AC134" s="81"/>
      <c r="AD134" s="81"/>
      <c r="AE134" s="80"/>
      <c r="AF134" s="80"/>
      <c r="AG134" s="80"/>
      <c r="AH134" s="80"/>
      <c r="AI134" s="80"/>
      <c r="AJ134" s="80"/>
      <c r="AK134" s="80"/>
      <c r="AL134" s="81"/>
      <c r="AM134" s="81"/>
      <c r="AN134" s="80"/>
      <c r="AO134" s="80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328"/>
      <c r="BA134" s="80" t="s">
        <v>50</v>
      </c>
      <c r="BB134" s="82">
        <v>136.07</v>
      </c>
      <c r="BC134" s="80"/>
      <c r="BD134" s="80"/>
      <c r="BE134" s="80"/>
      <c r="BF134" s="80"/>
      <c r="BG134" s="80"/>
      <c r="BH134" s="80" t="s">
        <v>50</v>
      </c>
      <c r="BI134" s="82">
        <v>191.58</v>
      </c>
      <c r="BJ134" s="80"/>
      <c r="BK134" s="86"/>
      <c r="BL134" s="86"/>
      <c r="BM134" s="86"/>
      <c r="BN134" s="86"/>
      <c r="BO134" s="80" t="s">
        <v>50</v>
      </c>
      <c r="BP134" s="162">
        <v>156.51</v>
      </c>
      <c r="BQ134" s="81"/>
      <c r="BR134" s="80"/>
      <c r="BS134" s="80"/>
      <c r="BT134" s="100"/>
      <c r="BU134" s="100"/>
      <c r="BV134" s="80" t="s">
        <v>50</v>
      </c>
      <c r="BW134" s="82">
        <v>202.32</v>
      </c>
      <c r="BX134" s="81"/>
      <c r="BY134" s="81"/>
      <c r="BZ134" s="81"/>
      <c r="CA134" s="81"/>
      <c r="CB134" s="81"/>
      <c r="CC134" s="81"/>
    </row>
    <row r="135" spans="1:81" ht="15">
      <c r="X135" s="81"/>
      <c r="Y135" s="81"/>
      <c r="Z135" s="81"/>
      <c r="AA135" s="81"/>
      <c r="AB135" s="81"/>
      <c r="AC135" s="81"/>
      <c r="AD135" s="81"/>
      <c r="AE135" s="80"/>
      <c r="AF135" s="80"/>
      <c r="AG135" s="80"/>
      <c r="AH135" s="80"/>
      <c r="AI135" s="80"/>
      <c r="AJ135" s="80"/>
      <c r="AK135" s="80"/>
      <c r="AL135" s="81"/>
      <c r="AM135" s="81"/>
      <c r="AN135" s="80"/>
      <c r="AO135" s="80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328"/>
      <c r="BA135" s="80" t="s">
        <v>52</v>
      </c>
      <c r="BB135" s="86">
        <v>72.069999999999993</v>
      </c>
      <c r="BC135" s="80"/>
      <c r="BD135" s="81"/>
      <c r="BE135" s="81"/>
      <c r="BF135" s="81"/>
      <c r="BG135" s="81"/>
      <c r="BH135" s="80" t="s">
        <v>52</v>
      </c>
      <c r="BI135" s="86">
        <v>72.53</v>
      </c>
      <c r="BJ135" s="80"/>
      <c r="BK135" s="81"/>
      <c r="BL135" s="81"/>
      <c r="BM135" s="81"/>
      <c r="BN135" s="81"/>
      <c r="BO135" s="80" t="s">
        <v>52</v>
      </c>
      <c r="BP135" s="80">
        <v>72.03</v>
      </c>
      <c r="BQ135" s="81"/>
      <c r="BR135" s="81"/>
      <c r="BS135" s="81"/>
      <c r="BT135" s="81"/>
      <c r="BU135" s="81"/>
      <c r="BV135" s="80" t="s">
        <v>52</v>
      </c>
      <c r="BW135" s="86">
        <v>71.52</v>
      </c>
      <c r="BX135" s="81"/>
      <c r="BY135" s="81"/>
      <c r="BZ135" s="81"/>
      <c r="CA135" s="81"/>
      <c r="CB135" s="81"/>
      <c r="CC135" s="81"/>
    </row>
    <row r="136" spans="1:81" ht="15">
      <c r="X136" s="81"/>
      <c r="Y136" s="81"/>
      <c r="Z136" s="81"/>
      <c r="AA136" s="81"/>
      <c r="AB136" s="81"/>
      <c r="AC136" s="81"/>
      <c r="AD136" s="81"/>
      <c r="AE136" s="80"/>
      <c r="AF136" s="80"/>
      <c r="AG136" s="80"/>
      <c r="AH136" s="80"/>
      <c r="AI136" s="80"/>
      <c r="AJ136" s="80"/>
      <c r="AK136" s="80"/>
      <c r="AL136" s="81"/>
      <c r="AM136" s="81"/>
      <c r="AN136" s="80"/>
      <c r="AO136" s="80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BA136" s="81"/>
      <c r="BB136" s="81"/>
      <c r="BC136" s="80"/>
      <c r="BD136" s="81"/>
      <c r="BE136" s="81"/>
      <c r="BF136" s="81"/>
      <c r="BG136" s="81"/>
      <c r="BH136" s="81"/>
      <c r="BI136" s="81"/>
      <c r="BJ136" s="80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</row>
    <row r="137" spans="1:81" ht="15">
      <c r="X137" s="81"/>
      <c r="Y137" s="81"/>
      <c r="Z137" s="81"/>
      <c r="AA137" s="81"/>
      <c r="AB137" s="81"/>
      <c r="AC137" s="81"/>
      <c r="AD137" s="81"/>
      <c r="AE137" s="80"/>
      <c r="AF137" s="80"/>
      <c r="AG137" s="80"/>
      <c r="AH137" s="80"/>
      <c r="AI137" s="80"/>
      <c r="AJ137" s="80"/>
      <c r="AK137" s="80"/>
      <c r="AL137" s="81"/>
      <c r="AM137" s="81"/>
      <c r="AN137" s="80"/>
      <c r="AO137" s="80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BA137" s="81"/>
      <c r="BB137" s="81"/>
      <c r="BC137" s="80"/>
      <c r="BD137" s="81"/>
      <c r="BE137" s="81"/>
      <c r="BF137" s="81"/>
      <c r="BG137" s="81"/>
      <c r="BH137" s="81"/>
      <c r="BI137" s="81"/>
      <c r="BJ137" s="80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</row>
    <row r="138" spans="1:81" ht="15">
      <c r="X138" s="81"/>
      <c r="Y138" s="81"/>
      <c r="Z138" s="81"/>
      <c r="AA138" s="81"/>
      <c r="AB138" s="81"/>
      <c r="AC138" s="81"/>
      <c r="AD138" s="81"/>
      <c r="AE138" s="80"/>
      <c r="AF138" s="80"/>
      <c r="AG138" s="80"/>
      <c r="AH138" s="80"/>
      <c r="AI138" s="80"/>
      <c r="AJ138" s="80"/>
      <c r="AK138" s="80"/>
      <c r="AL138" s="81"/>
      <c r="AM138" s="81"/>
      <c r="AN138" s="80"/>
      <c r="AO138" s="80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BA138" s="81"/>
      <c r="BB138" s="81"/>
      <c r="BC138" s="80"/>
      <c r="BD138" s="81"/>
      <c r="BE138" s="81"/>
      <c r="BF138" s="81"/>
      <c r="BG138" s="81"/>
      <c r="BH138" s="81"/>
      <c r="BI138" s="81"/>
      <c r="BJ138" s="80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</row>
    <row r="139" spans="1:81" ht="18">
      <c r="A139" s="110" t="s">
        <v>73</v>
      </c>
      <c r="B139" s="111"/>
      <c r="X139" s="81"/>
      <c r="Y139" s="81"/>
      <c r="Z139" s="81"/>
      <c r="AA139" s="81"/>
      <c r="AB139" s="81"/>
      <c r="AC139" s="81"/>
      <c r="AD139" s="81"/>
      <c r="AE139" s="80"/>
      <c r="AF139" s="80"/>
      <c r="AG139" s="80"/>
      <c r="AH139" s="80"/>
      <c r="AI139" s="80"/>
      <c r="AJ139" s="80"/>
      <c r="AK139" s="80"/>
      <c r="AL139" s="81"/>
      <c r="AM139" s="81"/>
      <c r="AN139" s="80"/>
      <c r="AO139" s="80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BA139" s="81"/>
      <c r="BB139" s="81"/>
      <c r="BC139" s="80"/>
      <c r="BD139" s="81"/>
      <c r="BE139" s="81"/>
      <c r="BF139" s="81"/>
      <c r="BG139" s="81"/>
      <c r="BH139" s="81"/>
      <c r="BI139" s="81"/>
      <c r="BJ139" s="80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</row>
    <row r="140" spans="1:81" ht="18.75">
      <c r="A140" s="318" t="s">
        <v>74</v>
      </c>
      <c r="B140" s="318"/>
      <c r="C140" s="318"/>
      <c r="D140" s="318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34"/>
      <c r="P140" s="134"/>
      <c r="Q140" s="134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34"/>
      <c r="AF140" s="134"/>
      <c r="AG140" s="134"/>
      <c r="AH140" s="134"/>
      <c r="AI140" s="134"/>
      <c r="AJ140" s="134"/>
      <c r="AK140" s="134"/>
      <c r="AL140" s="113"/>
      <c r="AM140" s="113"/>
      <c r="AN140" s="134"/>
      <c r="AO140" s="134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2"/>
      <c r="BA140" s="113"/>
      <c r="BB140" s="113"/>
      <c r="BC140" s="134"/>
      <c r="BD140" s="113"/>
      <c r="BE140" s="113"/>
      <c r="BF140" s="113"/>
      <c r="BG140" s="113"/>
      <c r="BH140" s="113"/>
      <c r="BI140" s="113"/>
      <c r="BJ140" s="134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81"/>
    </row>
    <row r="141" spans="1:81" ht="15">
      <c r="A141" s="81"/>
      <c r="B141" s="81"/>
      <c r="C141" s="80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0"/>
      <c r="P141" s="80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0"/>
      <c r="AF141" s="80"/>
      <c r="AG141" s="80"/>
      <c r="AH141" s="80"/>
      <c r="AI141" s="80"/>
      <c r="AJ141" s="80"/>
      <c r="AK141" s="80"/>
      <c r="AL141" s="81"/>
      <c r="AM141" s="81"/>
      <c r="AN141" s="80"/>
      <c r="AO141" s="80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BA141" s="81"/>
      <c r="BB141" s="81"/>
      <c r="BC141" s="80"/>
      <c r="BD141" s="81"/>
      <c r="BE141" s="81"/>
      <c r="BF141" s="81"/>
      <c r="BG141" s="81"/>
      <c r="BH141" s="81"/>
      <c r="BI141" s="81"/>
      <c r="BJ141" s="80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</row>
    <row r="142" spans="1:81" ht="15">
      <c r="A142" s="82" t="s">
        <v>10</v>
      </c>
      <c r="B142" s="83" t="s">
        <v>11</v>
      </c>
      <c r="C142" s="84" t="s">
        <v>12</v>
      </c>
      <c r="D142" s="85" t="s">
        <v>13</v>
      </c>
      <c r="E142" s="86"/>
      <c r="F142" s="86"/>
      <c r="G142" s="87"/>
      <c r="H142" s="83" t="s">
        <v>11</v>
      </c>
      <c r="I142" s="85" t="s">
        <v>12</v>
      </c>
      <c r="J142" s="85" t="s">
        <v>13</v>
      </c>
      <c r="K142" s="86"/>
      <c r="L142" s="86"/>
      <c r="M142" s="130" t="s">
        <v>11</v>
      </c>
      <c r="N142" s="85" t="s">
        <v>12</v>
      </c>
      <c r="O142" s="84" t="s">
        <v>13</v>
      </c>
      <c r="P142" s="80"/>
      <c r="Q142" s="80"/>
      <c r="R142" s="130" t="s">
        <v>11</v>
      </c>
      <c r="S142" s="85" t="s">
        <v>12</v>
      </c>
      <c r="T142" s="85" t="s">
        <v>13</v>
      </c>
      <c r="U142" s="86"/>
      <c r="V142" s="86"/>
      <c r="W142" s="82" t="s">
        <v>15</v>
      </c>
      <c r="X142" s="130" t="s">
        <v>11</v>
      </c>
      <c r="Y142" s="85" t="s">
        <v>12</v>
      </c>
      <c r="Z142" s="85" t="s">
        <v>13</v>
      </c>
      <c r="AA142" s="86"/>
      <c r="AB142" s="86"/>
      <c r="AC142" s="86"/>
      <c r="AD142" s="87"/>
      <c r="AE142" s="83" t="s">
        <v>11</v>
      </c>
      <c r="AF142" s="85" t="s">
        <v>12</v>
      </c>
      <c r="AG142" s="85" t="s">
        <v>13</v>
      </c>
      <c r="AH142" s="86"/>
      <c r="AI142" s="86"/>
      <c r="AJ142" s="86"/>
      <c r="AK142" s="87"/>
      <c r="AL142" s="130" t="s">
        <v>11</v>
      </c>
      <c r="AM142" s="85" t="s">
        <v>12</v>
      </c>
      <c r="AN142" s="85" t="s">
        <v>13</v>
      </c>
      <c r="AO142" s="86"/>
      <c r="AP142" s="86"/>
      <c r="AQ142" s="86"/>
      <c r="AR142" s="157"/>
      <c r="AS142" s="130" t="s">
        <v>11</v>
      </c>
      <c r="AT142" s="85" t="s">
        <v>12</v>
      </c>
      <c r="AU142" s="85" t="s">
        <v>13</v>
      </c>
      <c r="AV142" s="86"/>
      <c r="AW142" s="86"/>
      <c r="AX142" s="86"/>
      <c r="AY142" s="157"/>
      <c r="AZ142" s="73" t="s">
        <v>16</v>
      </c>
      <c r="BA142" s="83" t="s">
        <v>11</v>
      </c>
      <c r="BB142" s="85" t="s">
        <v>12</v>
      </c>
      <c r="BC142" s="85" t="s">
        <v>13</v>
      </c>
      <c r="BD142" s="86"/>
      <c r="BE142" s="86"/>
      <c r="BF142" s="86"/>
      <c r="BG142" s="86"/>
      <c r="BH142" s="83" t="s">
        <v>11</v>
      </c>
      <c r="BI142" s="84" t="s">
        <v>12</v>
      </c>
      <c r="BJ142" s="84" t="s">
        <v>13</v>
      </c>
      <c r="BK142" s="86"/>
      <c r="BL142" s="86"/>
      <c r="BM142" s="86"/>
      <c r="BN142" s="86"/>
      <c r="BO142" s="130" t="s">
        <v>11</v>
      </c>
      <c r="BP142" s="85" t="s">
        <v>12</v>
      </c>
      <c r="BQ142" s="85" t="s">
        <v>13</v>
      </c>
      <c r="BR142" s="81"/>
      <c r="BS142" s="86"/>
      <c r="BT142" s="86"/>
      <c r="BU142" s="86"/>
      <c r="BV142" s="184" t="s">
        <v>11</v>
      </c>
      <c r="BW142" s="84" t="s">
        <v>12</v>
      </c>
      <c r="BX142" s="84" t="s">
        <v>13</v>
      </c>
      <c r="BY142" s="80"/>
      <c r="BZ142" s="80"/>
      <c r="CA142" s="80"/>
      <c r="CB142" s="87"/>
      <c r="CC142" s="81"/>
    </row>
    <row r="143" spans="1:81" ht="15">
      <c r="A143" s="82"/>
      <c r="B143" s="88" t="s">
        <v>17</v>
      </c>
      <c r="C143" s="89" t="s">
        <v>75</v>
      </c>
      <c r="D143" s="90" t="s">
        <v>19</v>
      </c>
      <c r="E143" s="86"/>
      <c r="F143" s="86"/>
      <c r="G143" s="87"/>
      <c r="H143" s="83" t="s">
        <v>17</v>
      </c>
      <c r="I143" s="89" t="s">
        <v>75</v>
      </c>
      <c r="J143" s="131" t="s">
        <v>20</v>
      </c>
      <c r="K143" s="86"/>
      <c r="L143" s="86"/>
      <c r="M143" s="130" t="s">
        <v>17</v>
      </c>
      <c r="N143" s="131" t="s">
        <v>76</v>
      </c>
      <c r="O143" s="135" t="s">
        <v>23</v>
      </c>
      <c r="P143" s="80"/>
      <c r="Q143" s="80"/>
      <c r="R143" s="130" t="s">
        <v>17</v>
      </c>
      <c r="S143" s="131" t="s">
        <v>76</v>
      </c>
      <c r="T143" s="131" t="s">
        <v>20</v>
      </c>
      <c r="U143" s="319"/>
      <c r="V143" s="319"/>
      <c r="W143" s="82"/>
      <c r="X143" s="142" t="s">
        <v>17</v>
      </c>
      <c r="Y143" s="131" t="s">
        <v>76</v>
      </c>
      <c r="Z143" s="90" t="s">
        <v>19</v>
      </c>
      <c r="AA143" s="86"/>
      <c r="AB143" s="86"/>
      <c r="AC143" s="86"/>
      <c r="AD143" s="87"/>
      <c r="AE143" s="83" t="s">
        <v>17</v>
      </c>
      <c r="AF143" s="131" t="s">
        <v>76</v>
      </c>
      <c r="AG143" s="131" t="s">
        <v>20</v>
      </c>
      <c r="AH143" s="86"/>
      <c r="AI143" s="86"/>
      <c r="AJ143" s="86"/>
      <c r="AK143" s="87"/>
      <c r="AL143" s="130" t="s">
        <v>17</v>
      </c>
      <c r="AM143" s="131" t="s">
        <v>72</v>
      </c>
      <c r="AN143" s="131" t="s">
        <v>19</v>
      </c>
      <c r="AO143" s="86"/>
      <c r="AP143" s="86"/>
      <c r="AQ143" s="86"/>
      <c r="AR143" s="157"/>
      <c r="AS143" s="130" t="s">
        <v>17</v>
      </c>
      <c r="AT143" s="131" t="s">
        <v>72</v>
      </c>
      <c r="AU143" s="200" t="s">
        <v>68</v>
      </c>
      <c r="AV143" s="319"/>
      <c r="AW143" s="319"/>
      <c r="AX143" s="86"/>
      <c r="AY143" s="157"/>
      <c r="AZ143" s="73"/>
      <c r="BA143" s="83" t="s">
        <v>17</v>
      </c>
      <c r="BB143" s="89" t="s">
        <v>75</v>
      </c>
      <c r="BC143" s="131" t="s">
        <v>19</v>
      </c>
      <c r="BD143" s="86"/>
      <c r="BE143" s="86"/>
      <c r="BF143" s="171"/>
      <c r="BG143" s="156"/>
      <c r="BH143" s="83" t="s">
        <v>17</v>
      </c>
      <c r="BI143" s="89" t="s">
        <v>75</v>
      </c>
      <c r="BJ143" s="135" t="s">
        <v>20</v>
      </c>
      <c r="BK143" s="86" t="s">
        <v>24</v>
      </c>
      <c r="BL143" s="86"/>
      <c r="BM143" s="86"/>
      <c r="BN143" s="86"/>
      <c r="BO143" s="130" t="s">
        <v>17</v>
      </c>
      <c r="BP143" s="131" t="s">
        <v>76</v>
      </c>
      <c r="BQ143" s="135" t="s">
        <v>23</v>
      </c>
      <c r="BR143" s="81"/>
      <c r="BS143" s="86"/>
      <c r="BT143" s="86"/>
      <c r="BU143" s="86"/>
      <c r="BV143" s="184" t="s">
        <v>17</v>
      </c>
      <c r="BW143" s="131" t="s">
        <v>76</v>
      </c>
      <c r="BX143" s="135" t="s">
        <v>20</v>
      </c>
      <c r="BY143" s="320"/>
      <c r="BZ143" s="320"/>
      <c r="CA143" s="80"/>
      <c r="CB143" s="87"/>
      <c r="CC143" s="81"/>
    </row>
    <row r="144" spans="1:81" ht="47.25">
      <c r="A144" s="64"/>
      <c r="B144" s="91" t="s">
        <v>26</v>
      </c>
      <c r="C144" s="92" t="s">
        <v>27</v>
      </c>
      <c r="D144" s="93" t="s">
        <v>56</v>
      </c>
      <c r="E144" s="321" t="s">
        <v>57</v>
      </c>
      <c r="F144" s="321"/>
      <c r="G144" s="322"/>
      <c r="H144" s="94" t="s">
        <v>27</v>
      </c>
      <c r="I144" s="93" t="s">
        <v>56</v>
      </c>
      <c r="J144" s="321" t="s">
        <v>57</v>
      </c>
      <c r="K144" s="321"/>
      <c r="L144" s="322"/>
      <c r="M144" s="94" t="s">
        <v>27</v>
      </c>
      <c r="N144" s="93" t="s">
        <v>56</v>
      </c>
      <c r="O144" s="321" t="s">
        <v>57</v>
      </c>
      <c r="P144" s="321"/>
      <c r="Q144" s="322"/>
      <c r="R144" s="94" t="s">
        <v>27</v>
      </c>
      <c r="S144" s="93" t="s">
        <v>56</v>
      </c>
      <c r="T144" s="321" t="s">
        <v>57</v>
      </c>
      <c r="U144" s="321"/>
      <c r="V144" s="322"/>
      <c r="W144" s="64"/>
      <c r="X144" s="94" t="s">
        <v>27</v>
      </c>
      <c r="Y144" s="148" t="s">
        <v>30</v>
      </c>
      <c r="Z144" s="149" t="s">
        <v>31</v>
      </c>
      <c r="AA144" s="149" t="s">
        <v>32</v>
      </c>
      <c r="AB144" s="149" t="s">
        <v>33</v>
      </c>
      <c r="AC144" s="149" t="s">
        <v>34</v>
      </c>
      <c r="AD144" s="150" t="s">
        <v>35</v>
      </c>
      <c r="AE144" s="94" t="s">
        <v>27</v>
      </c>
      <c r="AF144" s="149" t="s">
        <v>30</v>
      </c>
      <c r="AG144" s="149" t="s">
        <v>31</v>
      </c>
      <c r="AH144" s="149" t="s">
        <v>32</v>
      </c>
      <c r="AI144" s="149" t="s">
        <v>33</v>
      </c>
      <c r="AJ144" s="149" t="s">
        <v>34</v>
      </c>
      <c r="AK144" s="150" t="s">
        <v>35</v>
      </c>
      <c r="AL144" s="94" t="s">
        <v>27</v>
      </c>
      <c r="AM144" s="149" t="s">
        <v>30</v>
      </c>
      <c r="AN144" s="149" t="s">
        <v>31</v>
      </c>
      <c r="AO144" s="149" t="s">
        <v>32</v>
      </c>
      <c r="AP144" s="149" t="s">
        <v>33</v>
      </c>
      <c r="AQ144" s="149" t="s">
        <v>34</v>
      </c>
      <c r="AR144" s="158" t="s">
        <v>35</v>
      </c>
      <c r="AS144" s="94" t="s">
        <v>27</v>
      </c>
      <c r="AT144" s="149" t="s">
        <v>30</v>
      </c>
      <c r="AU144" s="159" t="s">
        <v>31</v>
      </c>
      <c r="AV144" s="159" t="s">
        <v>32</v>
      </c>
      <c r="AW144" s="149" t="s">
        <v>33</v>
      </c>
      <c r="AX144" s="149" t="s">
        <v>34</v>
      </c>
      <c r="AY144" s="158" t="s">
        <v>35</v>
      </c>
      <c r="AZ144" s="166"/>
      <c r="BA144" s="163" t="s">
        <v>27</v>
      </c>
      <c r="BB144" s="149" t="s">
        <v>24</v>
      </c>
      <c r="BC144" s="149" t="s">
        <v>36</v>
      </c>
      <c r="BD144" s="149" t="s">
        <v>37</v>
      </c>
      <c r="BE144" s="149" t="s">
        <v>38</v>
      </c>
      <c r="BF144" s="173" t="s">
        <v>39</v>
      </c>
      <c r="BG144" s="173" t="s">
        <v>40</v>
      </c>
      <c r="BH144" s="163" t="s">
        <v>27</v>
      </c>
      <c r="BI144" s="149" t="s">
        <v>24</v>
      </c>
      <c r="BJ144" s="149" t="s">
        <v>36</v>
      </c>
      <c r="BK144" s="149" t="s">
        <v>37</v>
      </c>
      <c r="BL144" s="149" t="s">
        <v>38</v>
      </c>
      <c r="BM144" s="173" t="s">
        <v>39</v>
      </c>
      <c r="BN144" s="173" t="s">
        <v>40</v>
      </c>
      <c r="BO144" s="163" t="s">
        <v>27</v>
      </c>
      <c r="BP144" s="149" t="s">
        <v>24</v>
      </c>
      <c r="BQ144" s="149" t="s">
        <v>36</v>
      </c>
      <c r="BR144" s="149" t="s">
        <v>37</v>
      </c>
      <c r="BS144" s="149" t="s">
        <v>38</v>
      </c>
      <c r="BT144" s="173" t="s">
        <v>39</v>
      </c>
      <c r="BU144" s="173" t="s">
        <v>40</v>
      </c>
      <c r="BV144" s="163" t="s">
        <v>27</v>
      </c>
      <c r="BW144" s="149" t="s">
        <v>24</v>
      </c>
      <c r="BX144" s="149" t="s">
        <v>36</v>
      </c>
      <c r="BY144" s="149" t="s">
        <v>37</v>
      </c>
      <c r="BZ144" s="149" t="s">
        <v>38</v>
      </c>
      <c r="CA144" s="173" t="s">
        <v>39</v>
      </c>
      <c r="CB144" s="173" t="s">
        <v>40</v>
      </c>
      <c r="CC144" s="81"/>
    </row>
    <row r="145" spans="1:81" ht="15.75">
      <c r="A145" s="64"/>
      <c r="B145" s="95" t="s">
        <v>41</v>
      </c>
      <c r="C145" s="80">
        <v>0</v>
      </c>
      <c r="D145" s="114">
        <v>442.9</v>
      </c>
      <c r="E145" s="189">
        <v>0</v>
      </c>
      <c r="F145" s="189">
        <v>0</v>
      </c>
      <c r="G145" s="189">
        <v>0</v>
      </c>
      <c r="H145" s="129">
        <v>0</v>
      </c>
      <c r="I145" s="114">
        <v>456.05</v>
      </c>
      <c r="J145" s="189">
        <v>0</v>
      </c>
      <c r="K145" s="189">
        <v>0</v>
      </c>
      <c r="L145" s="80">
        <v>0</v>
      </c>
      <c r="M145" s="129">
        <v>0</v>
      </c>
      <c r="N145" s="80">
        <v>449.66</v>
      </c>
      <c r="O145" s="189">
        <v>0</v>
      </c>
      <c r="P145" s="189">
        <v>0</v>
      </c>
      <c r="Q145" s="80">
        <v>0</v>
      </c>
      <c r="R145" s="129">
        <v>0</v>
      </c>
      <c r="S145" s="80">
        <v>472.71</v>
      </c>
      <c r="T145" s="80">
        <v>0</v>
      </c>
      <c r="U145" s="80">
        <v>0</v>
      </c>
      <c r="V145" s="80">
        <v>0</v>
      </c>
      <c r="W145" s="64"/>
      <c r="X145" s="129">
        <v>0</v>
      </c>
      <c r="Y145" s="151">
        <f t="shared" ref="Y145:Y160" si="126">AVERAGE(E145:G145)/10</f>
        <v>0</v>
      </c>
      <c r="Z145" s="100">
        <v>9.6440000000000001</v>
      </c>
      <c r="AA145" s="100">
        <v>4.5170000000000003</v>
      </c>
      <c r="AB145" s="100">
        <f t="shared" ref="AB145:AB160" si="127">Z145-(AA145+Y145)</f>
        <v>5.1269999999999998</v>
      </c>
      <c r="AC145" s="100">
        <f t="shared" ref="AC145:AC160" si="128">3*Z145+AA145+Y145</f>
        <v>33.449000000000005</v>
      </c>
      <c r="AD145" s="152">
        <f t="shared" ref="AD145:AD160" si="129">1.398*(10^-6)*(X145^2)*AB145*AC145</f>
        <v>0</v>
      </c>
      <c r="AE145" s="129">
        <v>0</v>
      </c>
      <c r="AF145" s="100">
        <f t="shared" ref="AF145:AF160" si="130">AVERAGE(J145:L145)/10</f>
        <v>0</v>
      </c>
      <c r="AG145" s="100">
        <v>9.6440000000000001</v>
      </c>
      <c r="AH145" s="100">
        <v>4.5170000000000003</v>
      </c>
      <c r="AI145" s="100">
        <f t="shared" ref="AI145:AI160" si="131">AG145-(AH145+AF145)</f>
        <v>5.1269999999999998</v>
      </c>
      <c r="AJ145" s="100">
        <f t="shared" ref="AJ145:AJ160" si="132">3*AG145+AH145+AF145</f>
        <v>33.449000000000005</v>
      </c>
      <c r="AK145" s="152">
        <f t="shared" ref="AK145:AK160" si="133">1.398*(10^-6)*(AE145^2)*AI145*AJ145</f>
        <v>0</v>
      </c>
      <c r="AL145" s="129">
        <v>0</v>
      </c>
      <c r="AM145" s="100">
        <f t="shared" ref="AM145:AM160" si="134">AVERAGE(O145:Q145)/10</f>
        <v>0</v>
      </c>
      <c r="AN145" s="100">
        <v>9.6440000000000001</v>
      </c>
      <c r="AO145" s="100">
        <v>4.5170000000000003</v>
      </c>
      <c r="AP145" s="100">
        <f t="shared" ref="AP145:AP160" si="135">AN145-(AO145+AM145)</f>
        <v>5.1269999999999998</v>
      </c>
      <c r="AQ145" s="100">
        <f t="shared" ref="AQ145:AQ160" si="136">3*AN145+AO145+AM145</f>
        <v>33.449000000000005</v>
      </c>
      <c r="AR145" s="160">
        <f t="shared" ref="AR145:AR160" si="137">1.398*(10^-6)*(AL145^2)*AP145*AQ145</f>
        <v>0</v>
      </c>
      <c r="AS145" s="129">
        <v>0</v>
      </c>
      <c r="AT145" s="100">
        <f t="shared" ref="AT145:AT160" si="138">AVERAGE(T145:V145)/10</f>
        <v>0</v>
      </c>
      <c r="AU145" s="100">
        <v>9.6440000000000001</v>
      </c>
      <c r="AV145" s="100">
        <v>4.5170000000000003</v>
      </c>
      <c r="AW145" s="100">
        <f t="shared" ref="AW145:AW160" si="139">AU145-(AV145+AT145)</f>
        <v>5.1269999999999998</v>
      </c>
      <c r="AX145" s="100">
        <f t="shared" ref="AX145:AX160" si="140">3*AU145+AV145+AT145</f>
        <v>33.449000000000005</v>
      </c>
      <c r="AY145" s="160">
        <f t="shared" ref="AY145:AY160" si="141">1.398*(10^-6)*(AS145^2)*AW145*AX145</f>
        <v>0</v>
      </c>
      <c r="AZ145" s="166"/>
      <c r="BA145" s="129">
        <v>0</v>
      </c>
      <c r="BB145" s="100">
        <v>103.506856070365</v>
      </c>
      <c r="BC145" s="164">
        <f>(BB163-BB164)/BB145</f>
        <v>1.0208019450245043</v>
      </c>
      <c r="BD145" s="167">
        <f>D145-BB161</f>
        <v>49.699999999999932</v>
      </c>
      <c r="BE145" s="164">
        <f>BB163-BB164</f>
        <v>105.66000000000001</v>
      </c>
      <c r="BF145" s="164">
        <f t="shared" ref="BF145:BF160" si="142">BD145/BE145*100</f>
        <v>47.037667991671327</v>
      </c>
      <c r="BG145" s="174">
        <f t="shared" ref="BG145:BG160" si="143">BF145*BC145</f>
        <v>48.016142975314956</v>
      </c>
      <c r="BH145" s="129">
        <v>0</v>
      </c>
      <c r="BI145" s="100">
        <v>103.506856070365</v>
      </c>
      <c r="BJ145" s="164">
        <f>(BI163-BI164)/BI145</f>
        <v>1.2603029881548986</v>
      </c>
      <c r="BK145" s="167">
        <f>I145-BI161</f>
        <v>38.46999999999997</v>
      </c>
      <c r="BL145" s="164">
        <f>BI163-BI164</f>
        <v>130.45000000000002</v>
      </c>
      <c r="BM145" s="164">
        <f t="shared" ref="BM145:BM160" si="144">BK145/BL145*100</f>
        <v>29.49022614028361</v>
      </c>
      <c r="BN145" s="174">
        <f t="shared" ref="BN145:BN160" si="145">BM145*BJ145</f>
        <v>37.166620125963135</v>
      </c>
      <c r="BO145" s="129">
        <v>0</v>
      </c>
      <c r="BP145" s="180">
        <v>103.506856070365</v>
      </c>
      <c r="BQ145" s="164">
        <f>(BP163-BP164)/BP145</f>
        <v>1.1491026248458691</v>
      </c>
      <c r="BR145" s="167">
        <f>N145-BP161</f>
        <v>43.840000000000032</v>
      </c>
      <c r="BS145" s="164">
        <f>BP163-BP164</f>
        <v>118.94</v>
      </c>
      <c r="BT145" s="164">
        <f t="shared" ref="BT145:BT160" si="146">BR145/BS145*100</f>
        <v>36.858920464099576</v>
      </c>
      <c r="BU145" s="187">
        <f t="shared" ref="BU145:BU160" si="147">BT145*BQ145</f>
        <v>42.35468225428194</v>
      </c>
      <c r="BV145" s="129">
        <v>0</v>
      </c>
      <c r="BW145" s="100">
        <v>103.506856070365</v>
      </c>
      <c r="BX145" s="164">
        <f>(BW163-BW164)/BW145</f>
        <v>1.468501756991526</v>
      </c>
      <c r="BY145" s="167">
        <f>S145-BW161</f>
        <v>33.909999999999968</v>
      </c>
      <c r="BZ145" s="164">
        <f>BW163-BW164</f>
        <v>152</v>
      </c>
      <c r="CA145" s="164">
        <f t="shared" ref="CA145:CA160" si="148">BY145/BZ145*100</f>
        <v>22.309210526315766</v>
      </c>
      <c r="CB145" s="174">
        <f t="shared" ref="CB145:CB160" si="149">CA145*BX145</f>
        <v>32.761114854988548</v>
      </c>
      <c r="CC145" s="81"/>
    </row>
    <row r="146" spans="1:81" ht="15.75">
      <c r="A146" s="64"/>
      <c r="B146" s="95" t="s">
        <v>42</v>
      </c>
      <c r="C146" s="80">
        <v>300</v>
      </c>
      <c r="D146" s="80">
        <v>433.22</v>
      </c>
      <c r="E146" s="100">
        <v>1.31</v>
      </c>
      <c r="F146" s="100">
        <v>1.24</v>
      </c>
      <c r="G146" s="100">
        <v>1.01</v>
      </c>
      <c r="H146" s="129">
        <v>300</v>
      </c>
      <c r="I146" s="80">
        <v>455.86</v>
      </c>
      <c r="J146" s="189">
        <v>0</v>
      </c>
      <c r="K146" s="189">
        <v>0</v>
      </c>
      <c r="L146" s="80">
        <v>0</v>
      </c>
      <c r="M146" s="129">
        <v>300</v>
      </c>
      <c r="N146" s="80">
        <v>444.13</v>
      </c>
      <c r="O146" s="189">
        <v>3.46</v>
      </c>
      <c r="P146" s="189">
        <v>3.43</v>
      </c>
      <c r="Q146" s="80">
        <v>4.0199999999999996</v>
      </c>
      <c r="R146" s="129">
        <v>300</v>
      </c>
      <c r="S146" s="80">
        <v>472.71</v>
      </c>
      <c r="T146" s="189">
        <v>0</v>
      </c>
      <c r="U146" s="189">
        <v>0</v>
      </c>
      <c r="V146" s="80">
        <v>0</v>
      </c>
      <c r="W146" s="64"/>
      <c r="X146" s="129">
        <v>300</v>
      </c>
      <c r="Y146" s="151">
        <f t="shared" si="126"/>
        <v>0.11866666666666666</v>
      </c>
      <c r="Z146" s="100">
        <v>9.6440000000000001</v>
      </c>
      <c r="AA146" s="100">
        <v>4.5170000000000003</v>
      </c>
      <c r="AB146" s="100">
        <f t="shared" si="127"/>
        <v>5.0083333333333329</v>
      </c>
      <c r="AC146" s="100">
        <f t="shared" si="128"/>
        <v>33.567666666666675</v>
      </c>
      <c r="AD146" s="152">
        <f t="shared" si="129"/>
        <v>21.1526147985</v>
      </c>
      <c r="AE146" s="129">
        <v>300</v>
      </c>
      <c r="AF146" s="100">
        <f t="shared" si="130"/>
        <v>0</v>
      </c>
      <c r="AG146" s="100">
        <v>9.6440000000000001</v>
      </c>
      <c r="AH146" s="100">
        <v>4.5170000000000003</v>
      </c>
      <c r="AI146" s="100">
        <f t="shared" si="131"/>
        <v>5.1269999999999998</v>
      </c>
      <c r="AJ146" s="100">
        <f t="shared" si="132"/>
        <v>33.449000000000005</v>
      </c>
      <c r="AK146" s="152">
        <f t="shared" si="133"/>
        <v>21.577252153859998</v>
      </c>
      <c r="AL146" s="129">
        <v>300</v>
      </c>
      <c r="AM146" s="100">
        <f t="shared" si="134"/>
        <v>0.36366666666666669</v>
      </c>
      <c r="AN146" s="100">
        <v>9.6440000000000001</v>
      </c>
      <c r="AO146" s="100">
        <v>4.5170000000000003</v>
      </c>
      <c r="AP146" s="100">
        <f t="shared" si="135"/>
        <v>4.7633333333333328</v>
      </c>
      <c r="AQ146" s="100">
        <f t="shared" si="136"/>
        <v>33.812666666666672</v>
      </c>
      <c r="AR146" s="160">
        <f t="shared" si="137"/>
        <v>20.264695299599996</v>
      </c>
      <c r="AS146" s="129">
        <v>300</v>
      </c>
      <c r="AT146" s="100">
        <f t="shared" si="138"/>
        <v>0</v>
      </c>
      <c r="AU146" s="100">
        <v>9.6440000000000001</v>
      </c>
      <c r="AV146" s="100">
        <v>4.5170000000000003</v>
      </c>
      <c r="AW146" s="100">
        <f t="shared" si="139"/>
        <v>5.1269999999999998</v>
      </c>
      <c r="AX146" s="100">
        <f t="shared" si="140"/>
        <v>33.449000000000005</v>
      </c>
      <c r="AY146" s="160">
        <f t="shared" si="141"/>
        <v>21.577252153859998</v>
      </c>
      <c r="AZ146" s="166"/>
      <c r="BA146" s="129">
        <v>300</v>
      </c>
      <c r="BB146" s="100">
        <v>103.506856070365</v>
      </c>
      <c r="BC146" s="164">
        <f>(BB163-BB164)/BB145</f>
        <v>1.0208019450245043</v>
      </c>
      <c r="BD146" s="167">
        <f>D146-BB161</f>
        <v>40.019999999999982</v>
      </c>
      <c r="BE146" s="164">
        <f>BB163-BB164</f>
        <v>105.66000000000001</v>
      </c>
      <c r="BF146" s="164">
        <f t="shared" si="142"/>
        <v>37.876206700738194</v>
      </c>
      <c r="BG146" s="174">
        <f t="shared" si="143"/>
        <v>38.664105470263713</v>
      </c>
      <c r="BH146" s="129">
        <v>300</v>
      </c>
      <c r="BI146" s="100">
        <v>103.506856070365</v>
      </c>
      <c r="BJ146" s="164">
        <f>(BI163-BI164)/BI145</f>
        <v>1.2603029881548986</v>
      </c>
      <c r="BK146" s="167">
        <f>I146-BI161</f>
        <v>38.279999999999973</v>
      </c>
      <c r="BL146" s="164">
        <f>BI163-BI164</f>
        <v>130.45000000000002</v>
      </c>
      <c r="BM146" s="164">
        <f t="shared" si="144"/>
        <v>29.34457646607893</v>
      </c>
      <c r="BN146" s="174">
        <f t="shared" si="145"/>
        <v>36.983057406339192</v>
      </c>
      <c r="BO146" s="129">
        <v>300</v>
      </c>
      <c r="BP146" s="180">
        <v>103.506856070365</v>
      </c>
      <c r="BQ146" s="164">
        <f>(BP163-BP164)/BP145</f>
        <v>1.1491026248458691</v>
      </c>
      <c r="BR146" s="167">
        <f>N146-BP161</f>
        <v>38.31</v>
      </c>
      <c r="BS146" s="164">
        <f>BP163-BP164</f>
        <v>118.94</v>
      </c>
      <c r="BT146" s="164">
        <f t="shared" si="146"/>
        <v>32.209517403732981</v>
      </c>
      <c r="BU146" s="187">
        <f t="shared" si="147"/>
        <v>37.01204099364827</v>
      </c>
      <c r="BV146" s="129">
        <v>300</v>
      </c>
      <c r="BW146" s="100">
        <v>103.506856070365</v>
      </c>
      <c r="BX146" s="164">
        <f>(BW163-BW164)/BW145</f>
        <v>1.468501756991526</v>
      </c>
      <c r="BY146" s="167">
        <f>S146-BW161</f>
        <v>33.909999999999968</v>
      </c>
      <c r="BZ146" s="164">
        <f>BW163-BW164</f>
        <v>152</v>
      </c>
      <c r="CA146" s="164">
        <f t="shared" si="148"/>
        <v>22.309210526315766</v>
      </c>
      <c r="CB146" s="174">
        <f t="shared" si="149"/>
        <v>32.761114854988548</v>
      </c>
      <c r="CC146" s="81"/>
    </row>
    <row r="147" spans="1:81" ht="15.75">
      <c r="A147" s="64"/>
      <c r="B147" s="95" t="s">
        <v>42</v>
      </c>
      <c r="C147" s="80">
        <v>350</v>
      </c>
      <c r="D147" s="80">
        <v>429.6</v>
      </c>
      <c r="E147" s="100">
        <v>1.57</v>
      </c>
      <c r="F147" s="100">
        <v>1.75</v>
      </c>
      <c r="G147" s="100">
        <v>1.48</v>
      </c>
      <c r="H147" s="129">
        <v>350</v>
      </c>
      <c r="I147" s="80">
        <v>453.46</v>
      </c>
      <c r="J147" s="100">
        <v>2.17</v>
      </c>
      <c r="K147" s="100">
        <v>0.52</v>
      </c>
      <c r="L147" s="80">
        <v>0.8</v>
      </c>
      <c r="M147" s="129">
        <v>350</v>
      </c>
      <c r="N147" s="80">
        <v>441.35</v>
      </c>
      <c r="O147" s="80">
        <v>3.86</v>
      </c>
      <c r="P147" s="80">
        <v>4.03</v>
      </c>
      <c r="Q147" s="80">
        <v>4.8600000000000003</v>
      </c>
      <c r="R147" s="129">
        <v>350</v>
      </c>
      <c r="S147" s="80">
        <v>472.71</v>
      </c>
      <c r="T147" s="189">
        <v>0</v>
      </c>
      <c r="U147" s="189">
        <v>0</v>
      </c>
      <c r="V147" s="80">
        <v>0</v>
      </c>
      <c r="W147" s="64"/>
      <c r="X147" s="129">
        <v>350</v>
      </c>
      <c r="Y147" s="151">
        <f t="shared" si="126"/>
        <v>0.16000000000000003</v>
      </c>
      <c r="Z147" s="100">
        <v>9.6440000000000001</v>
      </c>
      <c r="AA147" s="100">
        <v>4.5170000000000003</v>
      </c>
      <c r="AB147" s="100">
        <f t="shared" si="127"/>
        <v>4.9669999999999996</v>
      </c>
      <c r="AC147" s="100">
        <f t="shared" si="128"/>
        <v>33.609000000000002</v>
      </c>
      <c r="AD147" s="152">
        <f t="shared" si="129"/>
        <v>28.588608068264996</v>
      </c>
      <c r="AE147" s="129">
        <v>350</v>
      </c>
      <c r="AF147" s="100">
        <f t="shared" si="130"/>
        <v>0.11633333333333333</v>
      </c>
      <c r="AG147" s="100">
        <v>9.6440000000000001</v>
      </c>
      <c r="AH147" s="100">
        <v>4.5170000000000003</v>
      </c>
      <c r="AI147" s="100">
        <f t="shared" si="131"/>
        <v>5.0106666666666664</v>
      </c>
      <c r="AJ147" s="100">
        <f t="shared" si="132"/>
        <v>33.565333333333335</v>
      </c>
      <c r="AK147" s="152">
        <f t="shared" si="133"/>
        <v>28.80247026570666</v>
      </c>
      <c r="AL147" s="129">
        <v>350</v>
      </c>
      <c r="AM147" s="100">
        <f t="shared" si="134"/>
        <v>0.42499999999999999</v>
      </c>
      <c r="AN147" s="100">
        <v>9.6440000000000001</v>
      </c>
      <c r="AO147" s="100">
        <v>4.5170000000000003</v>
      </c>
      <c r="AP147" s="100">
        <f t="shared" si="135"/>
        <v>4.702</v>
      </c>
      <c r="AQ147" s="100">
        <f t="shared" si="136"/>
        <v>33.874000000000002</v>
      </c>
      <c r="AR147" s="160">
        <f t="shared" si="137"/>
        <v>27.276733972739997</v>
      </c>
      <c r="AS147" s="129">
        <v>350</v>
      </c>
      <c r="AT147" s="100">
        <f t="shared" si="138"/>
        <v>0</v>
      </c>
      <c r="AU147" s="100">
        <v>9.6440000000000001</v>
      </c>
      <c r="AV147" s="100">
        <v>4.5170000000000003</v>
      </c>
      <c r="AW147" s="100">
        <f t="shared" si="139"/>
        <v>5.1269999999999998</v>
      </c>
      <c r="AX147" s="100">
        <f t="shared" si="140"/>
        <v>33.449000000000005</v>
      </c>
      <c r="AY147" s="160">
        <f t="shared" si="141"/>
        <v>29.369037653864996</v>
      </c>
      <c r="AZ147" s="166"/>
      <c r="BA147" s="129">
        <v>350</v>
      </c>
      <c r="BB147" s="100">
        <v>103.506856070365</v>
      </c>
      <c r="BC147" s="164">
        <f>(BB163-BB164)/BB145</f>
        <v>1.0208019450245043</v>
      </c>
      <c r="BD147" s="167">
        <f>D147-BB161</f>
        <v>36.399999999999977</v>
      </c>
      <c r="BE147" s="164">
        <f>BB163-BB164</f>
        <v>105.66000000000001</v>
      </c>
      <c r="BF147" s="164">
        <f t="shared" si="142"/>
        <v>34.450123036153677</v>
      </c>
      <c r="BG147" s="174">
        <f t="shared" si="143"/>
        <v>35.166752601639153</v>
      </c>
      <c r="BH147" s="129">
        <v>350</v>
      </c>
      <c r="BI147" s="100">
        <v>103.506856070365</v>
      </c>
      <c r="BJ147" s="164">
        <f>(BI163-BI164)/BI145</f>
        <v>1.2603029881548986</v>
      </c>
      <c r="BK147" s="167">
        <f>I147-BI161</f>
        <v>35.879999999999939</v>
      </c>
      <c r="BL147" s="164">
        <f>BI163-BI164</f>
        <v>130.45000000000002</v>
      </c>
      <c r="BM147" s="164">
        <f t="shared" si="144"/>
        <v>27.504791107704051</v>
      </c>
      <c r="BN147" s="174">
        <f t="shared" si="145"/>
        <v>34.6643704216157</v>
      </c>
      <c r="BO147" s="129">
        <v>350</v>
      </c>
      <c r="BP147" s="180">
        <v>103.506856070365</v>
      </c>
      <c r="BQ147" s="164">
        <f>(BP163-BP164)/BP145</f>
        <v>1.1491026248458691</v>
      </c>
      <c r="BR147" s="167">
        <f>N147-BP161</f>
        <v>35.53000000000003</v>
      </c>
      <c r="BS147" s="164">
        <f>BP163-BP164</f>
        <v>118.94</v>
      </c>
      <c r="BT147" s="164">
        <f t="shared" si="146"/>
        <v>29.872204472843478</v>
      </c>
      <c r="BU147" s="187">
        <f t="shared" si="147"/>
        <v>34.32622856967695</v>
      </c>
      <c r="BV147" s="129">
        <v>350</v>
      </c>
      <c r="BW147" s="100">
        <v>103.506856070365</v>
      </c>
      <c r="BX147" s="164">
        <f>(BW163-BW164)/BW145</f>
        <v>1.468501756991526</v>
      </c>
      <c r="BY147" s="167">
        <f>S147-BW161</f>
        <v>33.909999999999968</v>
      </c>
      <c r="BZ147" s="164">
        <f>BW163-BW164</f>
        <v>152</v>
      </c>
      <c r="CA147" s="164">
        <f t="shared" si="148"/>
        <v>22.309210526315766</v>
      </c>
      <c r="CB147" s="174">
        <f t="shared" si="149"/>
        <v>32.761114854988548</v>
      </c>
      <c r="CC147" s="81"/>
    </row>
    <row r="148" spans="1:81" ht="15.75">
      <c r="A148" s="64"/>
      <c r="B148" s="95" t="s">
        <v>42</v>
      </c>
      <c r="C148" s="80">
        <v>450</v>
      </c>
      <c r="D148" s="80">
        <v>427.69</v>
      </c>
      <c r="E148" s="100">
        <v>2.02</v>
      </c>
      <c r="F148" s="100">
        <v>1.72</v>
      </c>
      <c r="G148" s="100">
        <v>1.77</v>
      </c>
      <c r="H148" s="129">
        <v>450</v>
      </c>
      <c r="I148" s="114">
        <v>449.61</v>
      </c>
      <c r="J148" s="100">
        <v>2.5</v>
      </c>
      <c r="K148" s="100">
        <v>1.17</v>
      </c>
      <c r="L148" s="80">
        <v>1.54</v>
      </c>
      <c r="M148" s="129">
        <v>450</v>
      </c>
      <c r="N148" s="80">
        <v>438.89</v>
      </c>
      <c r="O148" s="80">
        <v>4.7</v>
      </c>
      <c r="P148" s="80">
        <v>4.2300000000000004</v>
      </c>
      <c r="Q148" s="80">
        <v>5.7</v>
      </c>
      <c r="R148" s="129">
        <v>450</v>
      </c>
      <c r="S148" s="80">
        <v>472.3</v>
      </c>
      <c r="T148" s="80">
        <v>0.67</v>
      </c>
      <c r="U148" s="80">
        <v>0.96</v>
      </c>
      <c r="V148" s="80">
        <v>1.08</v>
      </c>
      <c r="W148" s="64"/>
      <c r="X148" s="129">
        <v>450</v>
      </c>
      <c r="Y148" s="151">
        <f t="shared" si="126"/>
        <v>0.18366666666666667</v>
      </c>
      <c r="Z148" s="100">
        <v>9.6440000000000001</v>
      </c>
      <c r="AA148" s="100">
        <v>4.5170000000000003</v>
      </c>
      <c r="AB148" s="100">
        <f t="shared" si="127"/>
        <v>4.9433333333333334</v>
      </c>
      <c r="AC148" s="100">
        <f t="shared" si="128"/>
        <v>33.632666666666672</v>
      </c>
      <c r="AD148" s="152">
        <f t="shared" si="129"/>
        <v>47.066661929699997</v>
      </c>
      <c r="AE148" s="129">
        <v>450</v>
      </c>
      <c r="AF148" s="100">
        <f t="shared" si="130"/>
        <v>0.17366666666666666</v>
      </c>
      <c r="AG148" s="100">
        <v>9.6440000000000001</v>
      </c>
      <c r="AH148" s="100">
        <v>4.5170000000000003</v>
      </c>
      <c r="AI148" s="100">
        <f t="shared" si="131"/>
        <v>4.9533333333333331</v>
      </c>
      <c r="AJ148" s="100">
        <f t="shared" si="132"/>
        <v>33.622666666666674</v>
      </c>
      <c r="AK148" s="152">
        <f t="shared" si="133"/>
        <v>47.147851688400003</v>
      </c>
      <c r="AL148" s="129">
        <v>450</v>
      </c>
      <c r="AM148" s="100">
        <f t="shared" si="134"/>
        <v>0.48766666666666658</v>
      </c>
      <c r="AN148" s="100">
        <v>9.6440000000000001</v>
      </c>
      <c r="AO148" s="100">
        <v>4.5170000000000003</v>
      </c>
      <c r="AP148" s="100">
        <f t="shared" si="135"/>
        <v>4.6393333333333331</v>
      </c>
      <c r="AQ148" s="100">
        <f t="shared" si="136"/>
        <v>33.936666666666675</v>
      </c>
      <c r="AR148" s="160">
        <f t="shared" si="137"/>
        <v>44.571470148899998</v>
      </c>
      <c r="AS148" s="129">
        <v>450</v>
      </c>
      <c r="AT148" s="100">
        <f t="shared" si="138"/>
        <v>9.0333333333333335E-2</v>
      </c>
      <c r="AU148" s="100">
        <v>9.6440000000000001</v>
      </c>
      <c r="AV148" s="100">
        <v>4.5170000000000003</v>
      </c>
      <c r="AW148" s="100">
        <f t="shared" si="139"/>
        <v>5.0366666666666662</v>
      </c>
      <c r="AX148" s="100">
        <f t="shared" si="140"/>
        <v>33.539333333333339</v>
      </c>
      <c r="AY148" s="160">
        <f t="shared" si="141"/>
        <v>47.822231160899989</v>
      </c>
      <c r="AZ148" s="166"/>
      <c r="BA148" s="129">
        <v>450</v>
      </c>
      <c r="BB148" s="100">
        <v>103.506856070365</v>
      </c>
      <c r="BC148" s="164">
        <f>(BB163-BB164)/BB145</f>
        <v>1.0208019450245043</v>
      </c>
      <c r="BD148" s="167">
        <f>D148-BB161</f>
        <v>34.489999999999952</v>
      </c>
      <c r="BE148" s="164">
        <f>BB163-BB164</f>
        <v>105.66000000000001</v>
      </c>
      <c r="BF148" s="164">
        <f t="shared" si="142"/>
        <v>32.642438008707124</v>
      </c>
      <c r="BG148" s="174">
        <f t="shared" si="143"/>
        <v>33.321464209630037</v>
      </c>
      <c r="BH148" s="129">
        <v>450</v>
      </c>
      <c r="BI148" s="100">
        <v>103.506856070365</v>
      </c>
      <c r="BJ148" s="164">
        <f>(BI163-BI164)/BI145</f>
        <v>1.2603029881548986</v>
      </c>
      <c r="BK148" s="167">
        <f>I148-BI161</f>
        <v>32.029999999999973</v>
      </c>
      <c r="BL148" s="164">
        <f>BI163-BI164</f>
        <v>130.45000000000002</v>
      </c>
      <c r="BM148" s="164">
        <f t="shared" si="144"/>
        <v>24.553468761977744</v>
      </c>
      <c r="BN148" s="174">
        <f t="shared" si="145"/>
        <v>30.94481005028851</v>
      </c>
      <c r="BO148" s="129">
        <v>450</v>
      </c>
      <c r="BP148" s="180">
        <v>103.506856070365</v>
      </c>
      <c r="BQ148" s="164">
        <f>(BP163-BP164)/BP145</f>
        <v>1.1491026248458691</v>
      </c>
      <c r="BR148" s="167">
        <f>N148-BP161</f>
        <v>33.069999999999993</v>
      </c>
      <c r="BS148" s="164">
        <f>BP163-BP164</f>
        <v>118.94</v>
      </c>
      <c r="BT148" s="164">
        <f t="shared" si="146"/>
        <v>27.803934757020343</v>
      </c>
      <c r="BU148" s="187">
        <f t="shared" si="147"/>
        <v>31.949574410335369</v>
      </c>
      <c r="BV148" s="129">
        <v>450</v>
      </c>
      <c r="BW148" s="100">
        <v>103.506856070365</v>
      </c>
      <c r="BX148" s="164">
        <f>(BW163-BW164)/BW145</f>
        <v>1.468501756991526</v>
      </c>
      <c r="BY148" s="167">
        <f>S148-BW161</f>
        <v>33.5</v>
      </c>
      <c r="BZ148" s="164">
        <f>BW163-BW164</f>
        <v>152</v>
      </c>
      <c r="CA148" s="164">
        <f t="shared" si="148"/>
        <v>22.039473684210524</v>
      </c>
      <c r="CB148" s="174">
        <f t="shared" si="149"/>
        <v>32.365005828431656</v>
      </c>
      <c r="CC148" s="81"/>
    </row>
    <row r="149" spans="1:81" ht="15.75">
      <c r="A149" s="64"/>
      <c r="B149" s="95" t="s">
        <v>42</v>
      </c>
      <c r="C149" s="80">
        <v>550</v>
      </c>
      <c r="D149" s="80">
        <v>425.09</v>
      </c>
      <c r="E149" s="100">
        <v>2.64</v>
      </c>
      <c r="F149" s="100">
        <v>1.98</v>
      </c>
      <c r="G149" s="100">
        <v>1.89</v>
      </c>
      <c r="H149" s="129">
        <v>550</v>
      </c>
      <c r="I149" s="80">
        <v>446.6</v>
      </c>
      <c r="J149" s="100">
        <v>2.72</v>
      </c>
      <c r="K149" s="100">
        <v>1.68</v>
      </c>
      <c r="L149" s="80">
        <v>1.85</v>
      </c>
      <c r="M149" s="129">
        <v>550</v>
      </c>
      <c r="N149" s="80">
        <v>436.61</v>
      </c>
      <c r="O149" s="80">
        <v>5.14</v>
      </c>
      <c r="P149" s="80">
        <v>5.42</v>
      </c>
      <c r="Q149" s="80">
        <v>6.03</v>
      </c>
      <c r="R149" s="129">
        <v>550</v>
      </c>
      <c r="S149" s="80">
        <v>471.75</v>
      </c>
      <c r="T149" s="80">
        <v>0.78</v>
      </c>
      <c r="U149" s="80">
        <v>1.26</v>
      </c>
      <c r="V149" s="80">
        <v>1.4</v>
      </c>
      <c r="W149" s="64"/>
      <c r="X149" s="129">
        <v>550</v>
      </c>
      <c r="Y149" s="151">
        <f t="shared" si="126"/>
        <v>0.217</v>
      </c>
      <c r="Z149" s="100">
        <v>9.6440000000000001</v>
      </c>
      <c r="AA149" s="100">
        <v>4.5170000000000003</v>
      </c>
      <c r="AB149" s="100">
        <f t="shared" si="127"/>
        <v>4.91</v>
      </c>
      <c r="AC149" s="100">
        <f t="shared" si="128"/>
        <v>33.666000000000004</v>
      </c>
      <c r="AD149" s="152">
        <f t="shared" si="129"/>
        <v>69.904568873700001</v>
      </c>
      <c r="AE149" s="129">
        <v>550</v>
      </c>
      <c r="AF149" s="100">
        <f t="shared" si="130"/>
        <v>0.20833333333333334</v>
      </c>
      <c r="AG149" s="100">
        <v>9.6440000000000001</v>
      </c>
      <c r="AH149" s="100">
        <v>4.5170000000000003</v>
      </c>
      <c r="AI149" s="100">
        <f t="shared" si="131"/>
        <v>4.9186666666666667</v>
      </c>
      <c r="AJ149" s="100">
        <f t="shared" si="132"/>
        <v>33.657333333333341</v>
      </c>
      <c r="AK149" s="152">
        <f t="shared" si="133"/>
        <v>70.009930437626664</v>
      </c>
      <c r="AL149" s="129">
        <v>550</v>
      </c>
      <c r="AM149" s="100">
        <f t="shared" si="134"/>
        <v>0.55300000000000005</v>
      </c>
      <c r="AN149" s="100">
        <v>9.6440000000000001</v>
      </c>
      <c r="AO149" s="100">
        <v>4.5170000000000003</v>
      </c>
      <c r="AP149" s="100">
        <f t="shared" si="135"/>
        <v>4.5739999999999998</v>
      </c>
      <c r="AQ149" s="100">
        <f t="shared" si="136"/>
        <v>34.002000000000002</v>
      </c>
      <c r="AR149" s="160">
        <f t="shared" si="137"/>
        <v>65.770807463459988</v>
      </c>
      <c r="AS149" s="129">
        <v>550</v>
      </c>
      <c r="AT149" s="100">
        <f t="shared" si="138"/>
        <v>0.11466666666666667</v>
      </c>
      <c r="AU149" s="100">
        <v>9.6440000000000001</v>
      </c>
      <c r="AV149" s="100">
        <v>4.5170000000000003</v>
      </c>
      <c r="AW149" s="100">
        <f t="shared" si="139"/>
        <v>5.0123333333333333</v>
      </c>
      <c r="AX149" s="100">
        <f t="shared" si="140"/>
        <v>33.56366666666667</v>
      </c>
      <c r="AY149" s="160">
        <f t="shared" si="141"/>
        <v>71.144592259051663</v>
      </c>
      <c r="AZ149" s="166"/>
      <c r="BA149" s="129">
        <v>550</v>
      </c>
      <c r="BB149" s="100">
        <v>103.506856070365</v>
      </c>
      <c r="BC149" s="164">
        <f>(BB163-BB164)/BB145</f>
        <v>1.0208019450245043</v>
      </c>
      <c r="BD149" s="167">
        <f>D149-BB161</f>
        <v>31.88999999999993</v>
      </c>
      <c r="BE149" s="164">
        <f>BB163-BB164</f>
        <v>105.66000000000001</v>
      </c>
      <c r="BF149" s="164">
        <f t="shared" si="142"/>
        <v>30.181714934696124</v>
      </c>
      <c r="BG149" s="174">
        <f t="shared" si="143"/>
        <v>30.809553309512932</v>
      </c>
      <c r="BH149" s="129">
        <v>550</v>
      </c>
      <c r="BI149" s="100">
        <v>103.506856070365</v>
      </c>
      <c r="BJ149" s="164">
        <f>(BI163-BI164)/BI145</f>
        <v>1.2603029881548986</v>
      </c>
      <c r="BK149" s="167">
        <f>I149-BI161</f>
        <v>29.019999999999982</v>
      </c>
      <c r="BL149" s="164">
        <f>BI163-BI164</f>
        <v>130.45000000000002</v>
      </c>
      <c r="BM149" s="164">
        <f t="shared" si="144"/>
        <v>22.246071291682622</v>
      </c>
      <c r="BN149" s="174">
        <f t="shared" si="145"/>
        <v>28.036790123614512</v>
      </c>
      <c r="BO149" s="129">
        <v>550</v>
      </c>
      <c r="BP149" s="180">
        <v>103.506856070365</v>
      </c>
      <c r="BQ149" s="164">
        <f>(BP163-BP164)/BP145</f>
        <v>1.1491026248458691</v>
      </c>
      <c r="BR149" s="167">
        <f>N149-BP161</f>
        <v>30.79000000000002</v>
      </c>
      <c r="BS149" s="164">
        <f>BP163-BP164</f>
        <v>118.94</v>
      </c>
      <c r="BT149" s="164">
        <f t="shared" si="146"/>
        <v>25.887001849672121</v>
      </c>
      <c r="BU149" s="187">
        <f t="shared" si="147"/>
        <v>29.746821774848105</v>
      </c>
      <c r="BV149" s="129">
        <v>550</v>
      </c>
      <c r="BW149" s="100">
        <v>103.506856070365</v>
      </c>
      <c r="BX149" s="164">
        <f>(BW163-BW164)/BW145</f>
        <v>1.468501756991526</v>
      </c>
      <c r="BY149" s="167">
        <f>S149-BW161</f>
        <v>32.949999999999989</v>
      </c>
      <c r="BZ149" s="164">
        <f>BW163-BW164</f>
        <v>152</v>
      </c>
      <c r="CA149" s="164">
        <f t="shared" si="148"/>
        <v>21.677631578947363</v>
      </c>
      <c r="CB149" s="174">
        <f t="shared" si="149"/>
        <v>31.833640061099189</v>
      </c>
      <c r="CC149" s="81"/>
    </row>
    <row r="150" spans="1:81" ht="15.75">
      <c r="A150" s="64"/>
      <c r="B150" s="95" t="s">
        <v>42</v>
      </c>
      <c r="C150" s="80">
        <v>650</v>
      </c>
      <c r="D150" s="80">
        <v>423.03</v>
      </c>
      <c r="E150" s="100">
        <v>2.85</v>
      </c>
      <c r="F150" s="100">
        <v>2.2200000000000002</v>
      </c>
      <c r="G150" s="100">
        <v>1.91</v>
      </c>
      <c r="H150" s="129">
        <v>650</v>
      </c>
      <c r="I150" s="80">
        <v>444.35</v>
      </c>
      <c r="J150" s="100">
        <v>3.19</v>
      </c>
      <c r="K150" s="100">
        <v>2.81</v>
      </c>
      <c r="L150" s="80">
        <v>2.41</v>
      </c>
      <c r="M150" s="129">
        <v>650</v>
      </c>
      <c r="N150" s="80">
        <v>434.86</v>
      </c>
      <c r="O150" s="80">
        <v>5.24</v>
      </c>
      <c r="P150" s="80">
        <v>5.83</v>
      </c>
      <c r="Q150" s="80">
        <v>6.33</v>
      </c>
      <c r="R150" s="129">
        <v>650</v>
      </c>
      <c r="S150" s="80">
        <v>471.21</v>
      </c>
      <c r="T150" s="80">
        <v>1.07</v>
      </c>
      <c r="U150" s="80">
        <v>1.8</v>
      </c>
      <c r="V150" s="80">
        <v>1.68</v>
      </c>
      <c r="W150" s="64"/>
      <c r="X150" s="129">
        <v>650</v>
      </c>
      <c r="Y150" s="151">
        <f t="shared" si="126"/>
        <v>0.23266666666666666</v>
      </c>
      <c r="Z150" s="100">
        <v>9.6440000000000001</v>
      </c>
      <c r="AA150" s="100">
        <v>4.5170000000000003</v>
      </c>
      <c r="AB150" s="100">
        <f t="shared" si="127"/>
        <v>4.894333333333333</v>
      </c>
      <c r="AC150" s="100">
        <f t="shared" si="128"/>
        <v>33.681666666666672</v>
      </c>
      <c r="AD150" s="152">
        <f t="shared" si="129"/>
        <v>97.369065588491651</v>
      </c>
      <c r="AE150" s="129">
        <v>650</v>
      </c>
      <c r="AF150" s="100">
        <f t="shared" si="130"/>
        <v>0.28033333333333332</v>
      </c>
      <c r="AG150" s="100">
        <v>9.6440000000000001</v>
      </c>
      <c r="AH150" s="100">
        <v>4.5170000000000003</v>
      </c>
      <c r="AI150" s="100">
        <f t="shared" si="131"/>
        <v>4.8466666666666667</v>
      </c>
      <c r="AJ150" s="100">
        <f t="shared" si="132"/>
        <v>33.729333333333336</v>
      </c>
      <c r="AK150" s="152">
        <f t="shared" si="133"/>
        <v>96.557228995066666</v>
      </c>
      <c r="AL150" s="129">
        <v>650</v>
      </c>
      <c r="AM150" s="100">
        <f t="shared" si="134"/>
        <v>0.57999999999999996</v>
      </c>
      <c r="AN150" s="100">
        <v>9.6440000000000001</v>
      </c>
      <c r="AO150" s="100">
        <v>4.5170000000000003</v>
      </c>
      <c r="AP150" s="100">
        <f t="shared" si="135"/>
        <v>4.5469999999999997</v>
      </c>
      <c r="AQ150" s="100">
        <f t="shared" si="136"/>
        <v>34.029000000000003</v>
      </c>
      <c r="AR150" s="160">
        <f t="shared" si="137"/>
        <v>91.391967230264996</v>
      </c>
      <c r="AS150" s="129">
        <v>650</v>
      </c>
      <c r="AT150" s="100">
        <f t="shared" si="138"/>
        <v>0.15166666666666667</v>
      </c>
      <c r="AU150" s="100">
        <v>9.6440000000000001</v>
      </c>
      <c r="AV150" s="100">
        <v>4.5170000000000003</v>
      </c>
      <c r="AW150" s="100">
        <f t="shared" si="139"/>
        <v>4.9753333333333334</v>
      </c>
      <c r="AX150" s="100">
        <f t="shared" si="140"/>
        <v>33.600666666666669</v>
      </c>
      <c r="AY150" s="160">
        <f t="shared" si="141"/>
        <v>98.742464273006661</v>
      </c>
      <c r="AZ150" s="166"/>
      <c r="BA150" s="129">
        <v>650</v>
      </c>
      <c r="BB150" s="100">
        <v>103.506856070365</v>
      </c>
      <c r="BC150" s="164">
        <f>(BB163-BB164)/BB145</f>
        <v>1.0208019450245043</v>
      </c>
      <c r="BD150" s="167">
        <f>D150-BB161</f>
        <v>29.829999999999927</v>
      </c>
      <c r="BE150" s="164">
        <f>BB163-BB164</f>
        <v>105.66000000000001</v>
      </c>
      <c r="BF150" s="164">
        <f t="shared" si="142"/>
        <v>28.232065114518196</v>
      </c>
      <c r="BG150" s="174">
        <f t="shared" si="143"/>
        <v>28.819346980958628</v>
      </c>
      <c r="BH150" s="129">
        <v>650</v>
      </c>
      <c r="BI150" s="100">
        <v>103.506856070365</v>
      </c>
      <c r="BJ150" s="164">
        <f>(BI163-BI164)/BI145</f>
        <v>1.2603029881548986</v>
      </c>
      <c r="BK150" s="167">
        <f>I150-BI161</f>
        <v>26.769999999999982</v>
      </c>
      <c r="BL150" s="164">
        <f>BI163-BI164</f>
        <v>130.45000000000002</v>
      </c>
      <c r="BM150" s="164">
        <f t="shared" si="144"/>
        <v>20.521272518206192</v>
      </c>
      <c r="BN150" s="174">
        <f t="shared" si="145"/>
        <v>25.863021075436265</v>
      </c>
      <c r="BO150" s="129">
        <v>650</v>
      </c>
      <c r="BP150" s="180">
        <v>103.506856070365</v>
      </c>
      <c r="BQ150" s="164">
        <f>(BP163-BP164)/BP145</f>
        <v>1.1491026248458691</v>
      </c>
      <c r="BR150" s="167">
        <f>N150-BP161</f>
        <v>29.04000000000002</v>
      </c>
      <c r="BS150" s="164">
        <f>BP163-BP164</f>
        <v>118.94</v>
      </c>
      <c r="BT150" s="164">
        <f t="shared" si="146"/>
        <v>24.415671767277637</v>
      </c>
      <c r="BU150" s="187">
        <f t="shared" si="147"/>
        <v>28.056112515153913</v>
      </c>
      <c r="BV150" s="129">
        <v>650</v>
      </c>
      <c r="BW150" s="100">
        <v>103.506856070365</v>
      </c>
      <c r="BX150" s="164">
        <f>(BW163-BW164)/BW145</f>
        <v>1.468501756991526</v>
      </c>
      <c r="BY150" s="167">
        <f>S150-BW161</f>
        <v>32.409999999999968</v>
      </c>
      <c r="BZ150" s="164">
        <f>BW163-BW164</f>
        <v>152</v>
      </c>
      <c r="CA150" s="164">
        <f t="shared" si="148"/>
        <v>21.322368421052609</v>
      </c>
      <c r="CB150" s="174">
        <f t="shared" si="149"/>
        <v>31.311935489536385</v>
      </c>
      <c r="CC150" s="81"/>
    </row>
    <row r="151" spans="1:81" ht="15.75">
      <c r="A151" s="64"/>
      <c r="B151" s="95" t="s">
        <v>42</v>
      </c>
      <c r="C151" s="80">
        <v>750</v>
      </c>
      <c r="D151" s="80">
        <v>421.35</v>
      </c>
      <c r="E151" s="100">
        <v>3.48</v>
      </c>
      <c r="F151" s="100">
        <v>2.5299999999999998</v>
      </c>
      <c r="G151" s="100">
        <v>2.77</v>
      </c>
      <c r="H151" s="129">
        <v>750</v>
      </c>
      <c r="I151" s="80">
        <v>442.53</v>
      </c>
      <c r="J151" s="100">
        <v>3.71</v>
      </c>
      <c r="K151" s="100">
        <v>2.48</v>
      </c>
      <c r="L151" s="80">
        <v>3.53</v>
      </c>
      <c r="M151" s="129">
        <v>750</v>
      </c>
      <c r="N151" s="80">
        <v>433.45</v>
      </c>
      <c r="O151" s="80">
        <v>6.3</v>
      </c>
      <c r="P151" s="80">
        <v>6</v>
      </c>
      <c r="Q151" s="80">
        <v>7.25</v>
      </c>
      <c r="R151" s="129">
        <v>750</v>
      </c>
      <c r="S151" s="80">
        <v>469.65</v>
      </c>
      <c r="T151" s="80">
        <v>1.25</v>
      </c>
      <c r="U151" s="80">
        <v>2.13</v>
      </c>
      <c r="V151" s="80">
        <v>1.9</v>
      </c>
      <c r="W151" s="64"/>
      <c r="X151" s="129">
        <v>750</v>
      </c>
      <c r="Y151" s="151">
        <f t="shared" si="126"/>
        <v>0.29266666666666663</v>
      </c>
      <c r="Z151" s="100">
        <v>9.6440000000000001</v>
      </c>
      <c r="AA151" s="100">
        <v>4.5170000000000003</v>
      </c>
      <c r="AB151" s="100">
        <f t="shared" si="127"/>
        <v>4.8343333333333334</v>
      </c>
      <c r="AC151" s="100">
        <f t="shared" si="128"/>
        <v>33.741666666666674</v>
      </c>
      <c r="AD151" s="152">
        <f t="shared" si="129"/>
        <v>128.27228204062502</v>
      </c>
      <c r="AE151" s="129">
        <v>750</v>
      </c>
      <c r="AF151" s="100">
        <f t="shared" si="130"/>
        <v>0.32399999999999995</v>
      </c>
      <c r="AG151" s="100">
        <v>9.6440000000000001</v>
      </c>
      <c r="AH151" s="100">
        <v>4.5170000000000003</v>
      </c>
      <c r="AI151" s="100">
        <f t="shared" si="131"/>
        <v>4.8029999999999999</v>
      </c>
      <c r="AJ151" s="100">
        <f t="shared" si="132"/>
        <v>33.773000000000003</v>
      </c>
      <c r="AK151" s="152">
        <f t="shared" si="133"/>
        <v>127.559240528625</v>
      </c>
      <c r="AL151" s="129">
        <v>750</v>
      </c>
      <c r="AM151" s="100">
        <f t="shared" si="134"/>
        <v>0.65166666666666662</v>
      </c>
      <c r="AN151" s="100">
        <v>9.6440000000000001</v>
      </c>
      <c r="AO151" s="100">
        <v>4.5170000000000003</v>
      </c>
      <c r="AP151" s="100">
        <f t="shared" si="135"/>
        <v>4.4753333333333334</v>
      </c>
      <c r="AQ151" s="100">
        <f t="shared" si="136"/>
        <v>34.100666666666669</v>
      </c>
      <c r="AR151" s="160">
        <f t="shared" si="137"/>
        <v>120.01014371849999</v>
      </c>
      <c r="AS151" s="129">
        <v>750</v>
      </c>
      <c r="AT151" s="100">
        <f t="shared" si="138"/>
        <v>0.17599999999999999</v>
      </c>
      <c r="AU151" s="100">
        <v>9.6440000000000001</v>
      </c>
      <c r="AV151" s="100">
        <v>4.5170000000000003</v>
      </c>
      <c r="AW151" s="100">
        <f t="shared" si="139"/>
        <v>4.9509999999999996</v>
      </c>
      <c r="AX151" s="100">
        <f t="shared" si="140"/>
        <v>33.625000000000007</v>
      </c>
      <c r="AY151" s="160">
        <f t="shared" si="141"/>
        <v>130.91364576562501</v>
      </c>
      <c r="AZ151" s="166"/>
      <c r="BA151" s="129">
        <v>750</v>
      </c>
      <c r="BB151" s="100">
        <v>103.506856070365</v>
      </c>
      <c r="BC151" s="164">
        <f>(BB163-BB164)/BB145</f>
        <v>1.0208019450245043</v>
      </c>
      <c r="BD151" s="167">
        <f>D151-BB161</f>
        <v>28.149999999999977</v>
      </c>
      <c r="BE151" s="164">
        <f>BB163-BB164</f>
        <v>105.66000000000001</v>
      </c>
      <c r="BF151" s="164">
        <f t="shared" si="142"/>
        <v>26.642059435926534</v>
      </c>
      <c r="BG151" s="174">
        <f t="shared" si="143"/>
        <v>27.196266091652252</v>
      </c>
      <c r="BH151" s="129">
        <v>750</v>
      </c>
      <c r="BI151" s="100">
        <v>103.506856070365</v>
      </c>
      <c r="BJ151" s="164">
        <f>(BI163-BI164)/BI145</f>
        <v>1.2603029881548986</v>
      </c>
      <c r="BK151" s="167">
        <f>I151-BI161</f>
        <v>24.949999999999932</v>
      </c>
      <c r="BL151" s="164">
        <f>BI163-BI164</f>
        <v>130.45000000000002</v>
      </c>
      <c r="BM151" s="164">
        <f t="shared" si="144"/>
        <v>19.126101954771887</v>
      </c>
      <c r="BN151" s="174">
        <f t="shared" si="145"/>
        <v>24.104683445354254</v>
      </c>
      <c r="BO151" s="129">
        <v>750</v>
      </c>
      <c r="BP151" s="180">
        <v>103.506856070365</v>
      </c>
      <c r="BQ151" s="164">
        <f>(BP163-BP164)/BP145</f>
        <v>1.1491026248458691</v>
      </c>
      <c r="BR151" s="167">
        <f>N151-BP161</f>
        <v>27.629999999999995</v>
      </c>
      <c r="BS151" s="164">
        <f>BP163-BP164</f>
        <v>118.94</v>
      </c>
      <c r="BT151" s="164">
        <f t="shared" si="146"/>
        <v>23.230200100891203</v>
      </c>
      <c r="BU151" s="187">
        <f t="shared" si="147"/>
        <v>26.693883911628856</v>
      </c>
      <c r="BV151" s="129">
        <v>750</v>
      </c>
      <c r="BW151" s="100">
        <v>103.506856070365</v>
      </c>
      <c r="BX151" s="164">
        <f>(BW163-BW164)/BW145</f>
        <v>1.468501756991526</v>
      </c>
      <c r="BY151" s="167">
        <f>S151-BW161</f>
        <v>30.849999999999966</v>
      </c>
      <c r="BZ151" s="164">
        <f>BW163-BW164</f>
        <v>152</v>
      </c>
      <c r="CA151" s="164">
        <f t="shared" si="148"/>
        <v>20.296052631578927</v>
      </c>
      <c r="CB151" s="174">
        <f t="shared" si="149"/>
        <v>29.80478894946614</v>
      </c>
      <c r="CC151" s="81"/>
    </row>
    <row r="152" spans="1:81" ht="15.75">
      <c r="A152" s="64"/>
      <c r="B152" s="95" t="s">
        <v>42</v>
      </c>
      <c r="C152" s="80">
        <v>850</v>
      </c>
      <c r="D152" s="80">
        <v>419.92</v>
      </c>
      <c r="E152" s="100">
        <v>3.89</v>
      </c>
      <c r="F152" s="100">
        <v>2.86</v>
      </c>
      <c r="G152" s="100">
        <v>2.83</v>
      </c>
      <c r="H152" s="129">
        <v>850</v>
      </c>
      <c r="I152" s="80">
        <v>440.81</v>
      </c>
      <c r="J152" s="100">
        <v>3.77</v>
      </c>
      <c r="K152" s="100">
        <v>3.24</v>
      </c>
      <c r="L152" s="80">
        <v>3.1</v>
      </c>
      <c r="M152" s="129">
        <v>850</v>
      </c>
      <c r="N152" s="80">
        <v>432.07</v>
      </c>
      <c r="O152" s="80">
        <v>5.8</v>
      </c>
      <c r="P152" s="80">
        <v>6.56</v>
      </c>
      <c r="Q152" s="80">
        <v>7.58</v>
      </c>
      <c r="R152" s="129">
        <v>850</v>
      </c>
      <c r="S152" s="80">
        <v>468.63</v>
      </c>
      <c r="T152" s="80">
        <v>1.56</v>
      </c>
      <c r="U152" s="80">
        <v>2.5299999999999998</v>
      </c>
      <c r="V152" s="80">
        <v>2.58</v>
      </c>
      <c r="W152" s="64"/>
      <c r="X152" s="129">
        <v>850</v>
      </c>
      <c r="Y152" s="151">
        <f t="shared" si="126"/>
        <v>0.31933333333333336</v>
      </c>
      <c r="Z152" s="100">
        <v>9.6440000000000001</v>
      </c>
      <c r="AA152" s="100">
        <v>4.5170000000000003</v>
      </c>
      <c r="AB152" s="100">
        <f t="shared" si="127"/>
        <v>4.8076666666666661</v>
      </c>
      <c r="AC152" s="100">
        <f t="shared" si="128"/>
        <v>33.768333333333338</v>
      </c>
      <c r="AD152" s="152">
        <f t="shared" si="129"/>
        <v>163.97928854009166</v>
      </c>
      <c r="AE152" s="129">
        <v>850</v>
      </c>
      <c r="AF152" s="100">
        <f t="shared" si="130"/>
        <v>0.33699999999999997</v>
      </c>
      <c r="AG152" s="100">
        <v>9.6440000000000001</v>
      </c>
      <c r="AH152" s="100">
        <v>4.5170000000000003</v>
      </c>
      <c r="AI152" s="100">
        <f t="shared" si="131"/>
        <v>4.79</v>
      </c>
      <c r="AJ152" s="100">
        <f t="shared" si="132"/>
        <v>33.786000000000008</v>
      </c>
      <c r="AK152" s="152">
        <f t="shared" si="133"/>
        <v>163.46219032170004</v>
      </c>
      <c r="AL152" s="129">
        <v>850</v>
      </c>
      <c r="AM152" s="100">
        <f t="shared" si="134"/>
        <v>0.66466666666666652</v>
      </c>
      <c r="AN152" s="100">
        <v>9.6440000000000001</v>
      </c>
      <c r="AO152" s="100">
        <v>4.5170000000000003</v>
      </c>
      <c r="AP152" s="100">
        <f t="shared" si="135"/>
        <v>4.4623333333333335</v>
      </c>
      <c r="AQ152" s="100">
        <f t="shared" si="136"/>
        <v>34.113666666666674</v>
      </c>
      <c r="AR152" s="160">
        <f t="shared" si="137"/>
        <v>153.75718986813172</v>
      </c>
      <c r="AS152" s="129">
        <v>850</v>
      </c>
      <c r="AT152" s="100">
        <f t="shared" si="138"/>
        <v>0.22233333333333333</v>
      </c>
      <c r="AU152" s="100">
        <v>9.6440000000000001</v>
      </c>
      <c r="AV152" s="100">
        <v>4.5170000000000003</v>
      </c>
      <c r="AW152" s="100">
        <f t="shared" si="139"/>
        <v>4.9046666666666665</v>
      </c>
      <c r="AX152" s="100">
        <f t="shared" si="140"/>
        <v>33.671333333333337</v>
      </c>
      <c r="AY152" s="160">
        <f t="shared" si="141"/>
        <v>166.80721595108668</v>
      </c>
      <c r="AZ152" s="166"/>
      <c r="BA152" s="129">
        <v>850</v>
      </c>
      <c r="BB152" s="100">
        <v>103.506856070365</v>
      </c>
      <c r="BC152" s="164">
        <f>(BB163-BB164)/BB145</f>
        <v>1.0208019450245043</v>
      </c>
      <c r="BD152" s="167">
        <f>D152-BB161</f>
        <v>26.71999999999997</v>
      </c>
      <c r="BE152" s="164">
        <f>BB163-BB164</f>
        <v>105.66000000000001</v>
      </c>
      <c r="BF152" s="164">
        <f t="shared" si="142"/>
        <v>25.288661745220487</v>
      </c>
      <c r="BG152" s="174">
        <f t="shared" si="143"/>
        <v>25.814715096587847</v>
      </c>
      <c r="BH152" s="129">
        <v>850</v>
      </c>
      <c r="BI152" s="100">
        <v>103.506856070365</v>
      </c>
      <c r="BJ152" s="164">
        <f>(BI163-BI164)/BI145</f>
        <v>1.2603029881548986</v>
      </c>
      <c r="BK152" s="167">
        <f>I152-BI161</f>
        <v>23.229999999999961</v>
      </c>
      <c r="BL152" s="164">
        <f>BI163-BI164</f>
        <v>130.45000000000002</v>
      </c>
      <c r="BM152" s="164">
        <f t="shared" si="144"/>
        <v>17.807589114603264</v>
      </c>
      <c r="BN152" s="174">
        <f t="shared" si="145"/>
        <v>22.442957772969137</v>
      </c>
      <c r="BO152" s="129">
        <v>850</v>
      </c>
      <c r="BP152" s="180">
        <v>103.506856070365</v>
      </c>
      <c r="BQ152" s="164">
        <f>(BP163-BP164)/BP145</f>
        <v>1.1491026248458691</v>
      </c>
      <c r="BR152" s="167">
        <f>N152-BP161</f>
        <v>26.25</v>
      </c>
      <c r="BS152" s="164">
        <f>BP163-BP164</f>
        <v>118.94</v>
      </c>
      <c r="BT152" s="164">
        <f t="shared" si="146"/>
        <v>22.069951235917269</v>
      </c>
      <c r="BU152" s="187">
        <f t="shared" si="147"/>
        <v>25.360638895412869</v>
      </c>
      <c r="BV152" s="129">
        <v>850</v>
      </c>
      <c r="BW152" s="100">
        <v>103.506856070365</v>
      </c>
      <c r="BX152" s="164">
        <f>(BW163-BW164)/BW145</f>
        <v>1.468501756991526</v>
      </c>
      <c r="BY152" s="167">
        <f>S152-BW161</f>
        <v>29.829999999999984</v>
      </c>
      <c r="BZ152" s="164">
        <f>BW163-BW164</f>
        <v>152</v>
      </c>
      <c r="CA152" s="164">
        <f t="shared" si="148"/>
        <v>19.624999999999989</v>
      </c>
      <c r="CB152" s="174">
        <f t="shared" si="149"/>
        <v>28.819346980958681</v>
      </c>
      <c r="CC152" s="81"/>
    </row>
    <row r="153" spans="1:81" ht="15.75">
      <c r="A153" s="64"/>
      <c r="B153" s="95" t="s">
        <v>42</v>
      </c>
      <c r="C153" s="80">
        <v>950</v>
      </c>
      <c r="D153" s="80">
        <v>418.82</v>
      </c>
      <c r="E153" s="100">
        <v>4.3</v>
      </c>
      <c r="F153" s="100">
        <v>3.2</v>
      </c>
      <c r="G153" s="100">
        <v>3.02</v>
      </c>
      <c r="H153" s="129">
        <v>950</v>
      </c>
      <c r="I153" s="80">
        <v>439.69</v>
      </c>
      <c r="J153" s="100">
        <v>3.75</v>
      </c>
      <c r="K153" s="100">
        <v>3.63</v>
      </c>
      <c r="L153" s="80">
        <v>3.21</v>
      </c>
      <c r="M153" s="129">
        <v>950</v>
      </c>
      <c r="N153" s="80">
        <v>431.08</v>
      </c>
      <c r="O153" s="80">
        <v>6.53</v>
      </c>
      <c r="P153" s="80">
        <v>6.77</v>
      </c>
      <c r="Q153" s="80">
        <v>7.9</v>
      </c>
      <c r="R153" s="129">
        <v>950</v>
      </c>
      <c r="S153" s="80">
        <v>467.64</v>
      </c>
      <c r="T153" s="80">
        <v>1.65</v>
      </c>
      <c r="U153" s="80">
        <v>2.85</v>
      </c>
      <c r="V153" s="80">
        <v>2.54</v>
      </c>
      <c r="W153" s="64"/>
      <c r="X153" s="129">
        <v>950</v>
      </c>
      <c r="Y153" s="151">
        <f t="shared" si="126"/>
        <v>0.35066666666666663</v>
      </c>
      <c r="Z153" s="100">
        <v>9.6440000000000001</v>
      </c>
      <c r="AA153" s="100">
        <v>4.5170000000000003</v>
      </c>
      <c r="AB153" s="100">
        <f t="shared" si="127"/>
        <v>4.7763333333333335</v>
      </c>
      <c r="AC153" s="100">
        <f t="shared" si="128"/>
        <v>33.799666666666674</v>
      </c>
      <c r="AD153" s="152">
        <f t="shared" si="129"/>
        <v>203.68611615437169</v>
      </c>
      <c r="AE153" s="129">
        <v>950</v>
      </c>
      <c r="AF153" s="100">
        <f t="shared" si="130"/>
        <v>0.35299999999999998</v>
      </c>
      <c r="AG153" s="100">
        <v>9.6440000000000001</v>
      </c>
      <c r="AH153" s="100">
        <v>4.5170000000000003</v>
      </c>
      <c r="AI153" s="100">
        <f t="shared" si="131"/>
        <v>4.774</v>
      </c>
      <c r="AJ153" s="100">
        <f t="shared" si="132"/>
        <v>33.802000000000007</v>
      </c>
      <c r="AK153" s="152">
        <f t="shared" si="133"/>
        <v>203.60066589786001</v>
      </c>
      <c r="AL153" s="129">
        <v>950</v>
      </c>
      <c r="AM153" s="100">
        <f t="shared" si="134"/>
        <v>0.70666666666666678</v>
      </c>
      <c r="AN153" s="100">
        <v>9.6440000000000001</v>
      </c>
      <c r="AO153" s="100">
        <v>4.5170000000000003</v>
      </c>
      <c r="AP153" s="100">
        <f t="shared" si="135"/>
        <v>4.4203333333333328</v>
      </c>
      <c r="AQ153" s="100">
        <f t="shared" si="136"/>
        <v>34.155666666666669</v>
      </c>
      <c r="AR153" s="160">
        <f t="shared" si="137"/>
        <v>190.48999431705161</v>
      </c>
      <c r="AS153" s="129">
        <v>950</v>
      </c>
      <c r="AT153" s="100">
        <f t="shared" si="138"/>
        <v>0.23466666666666666</v>
      </c>
      <c r="AU153" s="100">
        <v>9.6440000000000001</v>
      </c>
      <c r="AV153" s="100">
        <v>4.5170000000000003</v>
      </c>
      <c r="AW153" s="100">
        <f t="shared" si="139"/>
        <v>4.8923333333333332</v>
      </c>
      <c r="AX153" s="100">
        <f t="shared" si="140"/>
        <v>33.683666666666674</v>
      </c>
      <c r="AY153" s="160">
        <f t="shared" si="141"/>
        <v>207.91689575425167</v>
      </c>
      <c r="AZ153" s="166"/>
      <c r="BA153" s="129">
        <v>950</v>
      </c>
      <c r="BB153" s="100">
        <v>103.506856070365</v>
      </c>
      <c r="BC153" s="164">
        <f>(BB163-BB164)/BB145</f>
        <v>1.0208019450245043</v>
      </c>
      <c r="BD153" s="167">
        <f>D153-BB161</f>
        <v>25.619999999999948</v>
      </c>
      <c r="BE153" s="164">
        <f>BB163-BB164</f>
        <v>105.66000000000001</v>
      </c>
      <c r="BF153" s="164">
        <f t="shared" si="142"/>
        <v>24.247586598523512</v>
      </c>
      <c r="BG153" s="174">
        <f t="shared" si="143"/>
        <v>24.751983561922906</v>
      </c>
      <c r="BH153" s="129">
        <v>950</v>
      </c>
      <c r="BI153" s="100">
        <v>103.506856070365</v>
      </c>
      <c r="BJ153" s="164">
        <f>(BI163-BI164)/BI145</f>
        <v>1.2603029881548986</v>
      </c>
      <c r="BK153" s="167">
        <f>I153-BI161</f>
        <v>22.109999999999957</v>
      </c>
      <c r="BL153" s="164">
        <f>BI163-BI164</f>
        <v>130.45000000000002</v>
      </c>
      <c r="BM153" s="164">
        <f t="shared" si="144"/>
        <v>16.949022614028326</v>
      </c>
      <c r="BN153" s="174">
        <f t="shared" si="145"/>
        <v>21.360903846764849</v>
      </c>
      <c r="BO153" s="129">
        <v>950</v>
      </c>
      <c r="BP153" s="180">
        <v>103.506856070365</v>
      </c>
      <c r="BQ153" s="164">
        <f>(BP163-BP164)/BP145</f>
        <v>1.1491026248458691</v>
      </c>
      <c r="BR153" s="167">
        <f>N153-BP161</f>
        <v>25.259999999999991</v>
      </c>
      <c r="BS153" s="164">
        <f>BP163-BP164</f>
        <v>118.94</v>
      </c>
      <c r="BT153" s="164">
        <f t="shared" si="146"/>
        <v>21.237598789305526</v>
      </c>
      <c r="BU153" s="187">
        <f t="shared" si="147"/>
        <v>24.404180514214431</v>
      </c>
      <c r="BV153" s="129">
        <v>950</v>
      </c>
      <c r="BW153" s="100">
        <v>103.506856070365</v>
      </c>
      <c r="BX153" s="164">
        <f>(BW163-BW164)/BW145</f>
        <v>1.468501756991526</v>
      </c>
      <c r="BY153" s="167">
        <f>S153-BW161</f>
        <v>28.839999999999975</v>
      </c>
      <c r="BZ153" s="164">
        <f>BW163-BW164</f>
        <v>152</v>
      </c>
      <c r="CA153" s="164">
        <f t="shared" si="148"/>
        <v>18.973684210526297</v>
      </c>
      <c r="CB153" s="174">
        <f t="shared" si="149"/>
        <v>27.862888599760243</v>
      </c>
      <c r="CC153" s="81"/>
    </row>
    <row r="154" spans="1:81" ht="15.75">
      <c r="A154" s="64"/>
      <c r="B154" s="95" t="s">
        <v>42</v>
      </c>
      <c r="C154" s="80">
        <v>1000</v>
      </c>
      <c r="D154" s="80">
        <v>418.04</v>
      </c>
      <c r="E154" s="100">
        <v>4.62</v>
      </c>
      <c r="F154" s="100">
        <v>3.28</v>
      </c>
      <c r="G154" s="100">
        <v>3.3</v>
      </c>
      <c r="H154" s="129">
        <v>1000</v>
      </c>
      <c r="I154" s="80">
        <v>438.99</v>
      </c>
      <c r="J154" s="80">
        <v>3.96</v>
      </c>
      <c r="K154" s="80">
        <v>3.87</v>
      </c>
      <c r="L154" s="80">
        <v>3.9</v>
      </c>
      <c r="M154" s="129">
        <v>1000</v>
      </c>
      <c r="N154" s="80">
        <v>430.37</v>
      </c>
      <c r="O154" s="80">
        <v>6.5</v>
      </c>
      <c r="P154" s="80">
        <v>6.98</v>
      </c>
      <c r="Q154" s="80">
        <v>8.67</v>
      </c>
      <c r="R154" s="129">
        <v>1000</v>
      </c>
      <c r="S154" s="80">
        <v>466.96</v>
      </c>
      <c r="T154" s="80">
        <v>1.91</v>
      </c>
      <c r="U154" s="80">
        <v>3.37</v>
      </c>
      <c r="V154" s="80">
        <v>3.05</v>
      </c>
      <c r="W154" s="64"/>
      <c r="X154" s="129">
        <v>1000</v>
      </c>
      <c r="Y154" s="151">
        <f t="shared" si="126"/>
        <v>0.37333333333333329</v>
      </c>
      <c r="Z154" s="100">
        <v>9.6440000000000001</v>
      </c>
      <c r="AA154" s="100">
        <v>4.5170000000000003</v>
      </c>
      <c r="AB154" s="100">
        <f t="shared" si="127"/>
        <v>4.7536666666666667</v>
      </c>
      <c r="AC154" s="100">
        <f t="shared" si="128"/>
        <v>33.82233333333334</v>
      </c>
      <c r="AD154" s="152">
        <f t="shared" si="129"/>
        <v>224.77057778066666</v>
      </c>
      <c r="AE154" s="129">
        <v>1000</v>
      </c>
      <c r="AF154" s="100">
        <f t="shared" si="130"/>
        <v>0.39100000000000001</v>
      </c>
      <c r="AG154" s="100">
        <v>9.6440000000000001</v>
      </c>
      <c r="AH154" s="100">
        <v>4.5170000000000003</v>
      </c>
      <c r="AI154" s="100">
        <f t="shared" si="131"/>
        <v>4.7359999999999998</v>
      </c>
      <c r="AJ154" s="100">
        <f t="shared" si="132"/>
        <v>33.840000000000003</v>
      </c>
      <c r="AK154" s="152">
        <f t="shared" si="133"/>
        <v>224.05220351999998</v>
      </c>
      <c r="AL154" s="129">
        <v>1000</v>
      </c>
      <c r="AM154" s="100">
        <f t="shared" si="134"/>
        <v>0.73833333333333329</v>
      </c>
      <c r="AN154" s="100">
        <v>9.6440000000000001</v>
      </c>
      <c r="AO154" s="100">
        <v>4.5170000000000003</v>
      </c>
      <c r="AP154" s="100">
        <f t="shared" si="135"/>
        <v>4.3886666666666665</v>
      </c>
      <c r="AQ154" s="100">
        <f t="shared" si="136"/>
        <v>34.187333333333342</v>
      </c>
      <c r="AR154" s="160">
        <f t="shared" si="137"/>
        <v>209.75146069066665</v>
      </c>
      <c r="AS154" s="129">
        <v>1000</v>
      </c>
      <c r="AT154" s="100">
        <f t="shared" si="138"/>
        <v>0.27766666666666667</v>
      </c>
      <c r="AU154" s="100">
        <v>9.6440000000000001</v>
      </c>
      <c r="AV154" s="100">
        <v>4.5170000000000003</v>
      </c>
      <c r="AW154" s="100">
        <f t="shared" si="139"/>
        <v>4.8493333333333331</v>
      </c>
      <c r="AX154" s="100">
        <f t="shared" si="140"/>
        <v>33.726666666666674</v>
      </c>
      <c r="AY154" s="160">
        <f t="shared" si="141"/>
        <v>228.64548474666665</v>
      </c>
      <c r="AZ154" s="166"/>
      <c r="BA154" s="129">
        <v>1000</v>
      </c>
      <c r="BB154" s="100">
        <v>103.506856070365</v>
      </c>
      <c r="BC154" s="164">
        <f>(BB163-BB164)/BB145</f>
        <v>1.0208019450245043</v>
      </c>
      <c r="BD154" s="167">
        <f>D154-BB161</f>
        <v>24.839999999999975</v>
      </c>
      <c r="BE154" s="164">
        <f>BB163-BB164</f>
        <v>105.66000000000001</v>
      </c>
      <c r="BF154" s="164">
        <f t="shared" si="142"/>
        <v>23.509369676320247</v>
      </c>
      <c r="BG154" s="174">
        <f t="shared" si="143"/>
        <v>23.998410291887808</v>
      </c>
      <c r="BH154" s="129">
        <v>1000</v>
      </c>
      <c r="BI154" s="100">
        <v>103.506856070365</v>
      </c>
      <c r="BJ154" s="164">
        <f>(BI163-BI164)/BI145</f>
        <v>1.2603029881548986</v>
      </c>
      <c r="BK154" s="167">
        <f>I154-BI161</f>
        <v>21.409999999999968</v>
      </c>
      <c r="BL154" s="164">
        <f>BI163-BI164</f>
        <v>130.45000000000002</v>
      </c>
      <c r="BM154" s="164">
        <f t="shared" si="144"/>
        <v>16.412418551169004</v>
      </c>
      <c r="BN154" s="174">
        <f t="shared" si="145"/>
        <v>20.684620142887187</v>
      </c>
      <c r="BO154" s="129">
        <v>1000</v>
      </c>
      <c r="BP154" s="180">
        <v>103.506856070365</v>
      </c>
      <c r="BQ154" s="164">
        <f>(BP163-BP164)/BP145</f>
        <v>1.1491026248458691</v>
      </c>
      <c r="BR154" s="167">
        <f>N154-BP161</f>
        <v>24.550000000000011</v>
      </c>
      <c r="BS154" s="164">
        <f>BP163-BP164</f>
        <v>118.94</v>
      </c>
      <c r="BT154" s="164">
        <f t="shared" si="146"/>
        <v>20.640659155876921</v>
      </c>
      <c r="BU154" s="187">
        <f t="shared" si="147"/>
        <v>23.718235614567092</v>
      </c>
      <c r="BV154" s="129">
        <v>1000</v>
      </c>
      <c r="BW154" s="100">
        <v>103.506856070365</v>
      </c>
      <c r="BX154" s="164">
        <f>(BW163-BW164)/BW145</f>
        <v>1.468501756991526</v>
      </c>
      <c r="BY154" s="167">
        <f>S154-BW161</f>
        <v>28.159999999999968</v>
      </c>
      <c r="BZ154" s="164">
        <f>BW163-BW164</f>
        <v>152</v>
      </c>
      <c r="CA154" s="164">
        <f t="shared" si="148"/>
        <v>18.526315789473664</v>
      </c>
      <c r="CB154" s="174">
        <f t="shared" si="149"/>
        <v>27.205927287421925</v>
      </c>
      <c r="CC154" s="81"/>
    </row>
    <row r="155" spans="1:81" ht="15.75">
      <c r="A155" s="64"/>
      <c r="B155" s="95" t="s">
        <v>42</v>
      </c>
      <c r="C155" s="80">
        <v>1350</v>
      </c>
      <c r="D155" s="80">
        <v>416.02</v>
      </c>
      <c r="E155" s="100">
        <v>5.77</v>
      </c>
      <c r="F155" s="100">
        <v>4.08</v>
      </c>
      <c r="G155" s="100">
        <v>3.97</v>
      </c>
      <c r="H155" s="129">
        <v>1350</v>
      </c>
      <c r="I155" s="80">
        <v>436.72</v>
      </c>
      <c r="J155" s="80">
        <v>4.47</v>
      </c>
      <c r="K155" s="80">
        <v>4.5199999999999996</v>
      </c>
      <c r="L155" s="80">
        <v>3.97</v>
      </c>
      <c r="M155" s="129">
        <v>1350</v>
      </c>
      <c r="N155" s="80">
        <v>428.36</v>
      </c>
      <c r="O155" s="80">
        <v>7.04</v>
      </c>
      <c r="P155" s="80">
        <v>7.08</v>
      </c>
      <c r="Q155" s="80">
        <v>8.91</v>
      </c>
      <c r="R155" s="129">
        <v>1350</v>
      </c>
      <c r="S155" s="80">
        <v>463.6</v>
      </c>
      <c r="T155" s="80">
        <v>2.06</v>
      </c>
      <c r="U155" s="80">
        <v>3.29</v>
      </c>
      <c r="V155" s="80">
        <v>3.05</v>
      </c>
      <c r="W155" s="64"/>
      <c r="X155" s="129">
        <v>1350</v>
      </c>
      <c r="Y155" s="151">
        <f t="shared" si="126"/>
        <v>0.46066666666666667</v>
      </c>
      <c r="Z155" s="100">
        <v>9.6440000000000001</v>
      </c>
      <c r="AA155" s="100">
        <v>4.5170000000000003</v>
      </c>
      <c r="AB155" s="100">
        <f t="shared" si="127"/>
        <v>4.6663333333333332</v>
      </c>
      <c r="AC155" s="100">
        <f t="shared" si="128"/>
        <v>33.909666666666674</v>
      </c>
      <c r="AD155" s="152">
        <f t="shared" si="129"/>
        <v>403.15679859874501</v>
      </c>
      <c r="AE155" s="129">
        <v>1350</v>
      </c>
      <c r="AF155" s="100">
        <f t="shared" si="130"/>
        <v>0.43199999999999994</v>
      </c>
      <c r="AG155" s="100">
        <v>9.6440000000000001</v>
      </c>
      <c r="AH155" s="100">
        <v>4.5170000000000003</v>
      </c>
      <c r="AI155" s="100">
        <f t="shared" si="131"/>
        <v>4.6950000000000003</v>
      </c>
      <c r="AJ155" s="100">
        <f t="shared" si="132"/>
        <v>33.881000000000007</v>
      </c>
      <c r="AK155" s="152">
        <f t="shared" si="133"/>
        <v>405.2905943222251</v>
      </c>
      <c r="AL155" s="129">
        <v>1350</v>
      </c>
      <c r="AM155" s="100">
        <f t="shared" si="134"/>
        <v>0.76766666666666672</v>
      </c>
      <c r="AN155" s="100">
        <v>9.6440000000000001</v>
      </c>
      <c r="AO155" s="100">
        <v>4.5170000000000003</v>
      </c>
      <c r="AP155" s="100">
        <f t="shared" si="135"/>
        <v>4.3593333333333328</v>
      </c>
      <c r="AQ155" s="100">
        <f t="shared" si="136"/>
        <v>34.216666666666669</v>
      </c>
      <c r="AR155" s="160">
        <f t="shared" si="137"/>
        <v>380.04277948649997</v>
      </c>
      <c r="AS155" s="129">
        <v>1350</v>
      </c>
      <c r="AT155" s="100">
        <f t="shared" si="138"/>
        <v>0.27999999999999992</v>
      </c>
      <c r="AU155" s="100">
        <v>9.6440000000000001</v>
      </c>
      <c r="AV155" s="100">
        <v>4.5170000000000003</v>
      </c>
      <c r="AW155" s="100">
        <f t="shared" si="139"/>
        <v>4.8469999999999995</v>
      </c>
      <c r="AX155" s="100">
        <f t="shared" si="140"/>
        <v>33.729000000000006</v>
      </c>
      <c r="AY155" s="160">
        <f t="shared" si="141"/>
        <v>416.53470647686498</v>
      </c>
      <c r="AZ155" s="166"/>
      <c r="BA155" s="129">
        <v>1350</v>
      </c>
      <c r="BB155" s="100">
        <v>103.506856070365</v>
      </c>
      <c r="BC155" s="164">
        <f>(BB163-BB164)/BB145</f>
        <v>1.0208019450245043</v>
      </c>
      <c r="BD155" s="167">
        <f>D155-BB161</f>
        <v>22.819999999999936</v>
      </c>
      <c r="BE155" s="164">
        <f>BB163-BB164</f>
        <v>105.66000000000001</v>
      </c>
      <c r="BF155" s="164">
        <f t="shared" si="142"/>
        <v>21.597577134203988</v>
      </c>
      <c r="BG155" s="174">
        <f t="shared" si="143"/>
        <v>22.046848746412191</v>
      </c>
      <c r="BH155" s="129">
        <v>1350</v>
      </c>
      <c r="BI155" s="100">
        <v>103.506856070365</v>
      </c>
      <c r="BJ155" s="164">
        <f>(BI163-BI164)/BI145</f>
        <v>1.2603029881548986</v>
      </c>
      <c r="BK155" s="167">
        <f>I155-BI161</f>
        <v>19.139999999999986</v>
      </c>
      <c r="BL155" s="164">
        <f>BI163-BI164</f>
        <v>130.45000000000002</v>
      </c>
      <c r="BM155" s="164">
        <f t="shared" si="144"/>
        <v>14.672288233039465</v>
      </c>
      <c r="BN155" s="174">
        <f t="shared" si="145"/>
        <v>18.491528703169596</v>
      </c>
      <c r="BO155" s="129">
        <v>1350</v>
      </c>
      <c r="BP155" s="180">
        <v>103.506856070365</v>
      </c>
      <c r="BQ155" s="164">
        <f>(BP163-BP164)/BP145</f>
        <v>1.1491026248458691</v>
      </c>
      <c r="BR155" s="167">
        <f>N155-BP161</f>
        <v>22.54000000000002</v>
      </c>
      <c r="BS155" s="164">
        <f>BP163-BP164</f>
        <v>118.94</v>
      </c>
      <c r="BT155" s="164">
        <f t="shared" si="146"/>
        <v>18.950731461240981</v>
      </c>
      <c r="BU155" s="187">
        <f t="shared" si="147"/>
        <v>21.776335264861203</v>
      </c>
      <c r="BV155" s="129">
        <v>1350</v>
      </c>
      <c r="BW155" s="100">
        <v>103.506856070365</v>
      </c>
      <c r="BX155" s="164">
        <f>(BW163-BW164)/BW145</f>
        <v>1.468501756991526</v>
      </c>
      <c r="BY155" s="167">
        <f>S155-BW161</f>
        <v>24.800000000000011</v>
      </c>
      <c r="BZ155" s="164">
        <f>BW163-BW164</f>
        <v>152</v>
      </c>
      <c r="CA155" s="164">
        <f t="shared" si="148"/>
        <v>16.315789473684216</v>
      </c>
      <c r="CB155" s="174">
        <f t="shared" si="149"/>
        <v>23.959765508809117</v>
      </c>
      <c r="CC155" s="81"/>
    </row>
    <row r="156" spans="1:81" ht="15.75">
      <c r="A156" s="64"/>
      <c r="B156" s="95" t="s">
        <v>42</v>
      </c>
      <c r="C156" s="80">
        <v>2500</v>
      </c>
      <c r="D156" s="80">
        <v>411.5</v>
      </c>
      <c r="E156" s="100">
        <v>9.4</v>
      </c>
      <c r="F156" s="100">
        <v>7.03</v>
      </c>
      <c r="G156" s="100">
        <v>7.19</v>
      </c>
      <c r="H156" s="129">
        <v>2500</v>
      </c>
      <c r="I156" s="80">
        <v>432.66</v>
      </c>
      <c r="J156" s="80">
        <v>5.77</v>
      </c>
      <c r="K156" s="80">
        <v>4.55</v>
      </c>
      <c r="L156" s="80">
        <v>4.9000000000000004</v>
      </c>
      <c r="M156" s="129">
        <v>2500</v>
      </c>
      <c r="N156" s="80">
        <v>423.79</v>
      </c>
      <c r="O156" s="80">
        <v>8.0299999999999994</v>
      </c>
      <c r="P156" s="80">
        <v>8.3800000000000008</v>
      </c>
      <c r="Q156" s="80">
        <v>10.029999999999999</v>
      </c>
      <c r="R156" s="129">
        <v>2500</v>
      </c>
      <c r="S156" s="80">
        <v>456.88</v>
      </c>
      <c r="T156" s="80">
        <v>2.93</v>
      </c>
      <c r="U156" s="80">
        <v>4.1100000000000003</v>
      </c>
      <c r="V156" s="80">
        <v>3.87</v>
      </c>
      <c r="W156" s="64"/>
      <c r="X156" s="129">
        <v>2500</v>
      </c>
      <c r="Y156" s="151">
        <f t="shared" si="126"/>
        <v>0.78733333333333344</v>
      </c>
      <c r="Z156" s="100">
        <v>9.6440000000000001</v>
      </c>
      <c r="AA156" s="100">
        <v>4.5170000000000003</v>
      </c>
      <c r="AB156" s="100">
        <f t="shared" si="127"/>
        <v>4.3396666666666661</v>
      </c>
      <c r="AC156" s="100">
        <f t="shared" si="128"/>
        <v>34.236333333333341</v>
      </c>
      <c r="AD156" s="152">
        <f t="shared" si="129"/>
        <v>1298.1677239291666</v>
      </c>
      <c r="AE156" s="129">
        <v>2500</v>
      </c>
      <c r="AF156" s="100">
        <f t="shared" si="130"/>
        <v>0.5073333333333333</v>
      </c>
      <c r="AG156" s="100">
        <v>9.6440000000000001</v>
      </c>
      <c r="AH156" s="100">
        <v>4.5170000000000003</v>
      </c>
      <c r="AI156" s="100">
        <f t="shared" si="131"/>
        <v>4.6196666666666664</v>
      </c>
      <c r="AJ156" s="100">
        <f t="shared" si="132"/>
        <v>33.95633333333334</v>
      </c>
      <c r="AK156" s="152">
        <f t="shared" si="133"/>
        <v>1370.6248989291666</v>
      </c>
      <c r="AL156" s="129">
        <v>2500</v>
      </c>
      <c r="AM156" s="100">
        <f t="shared" si="134"/>
        <v>0.8813333333333333</v>
      </c>
      <c r="AN156" s="100">
        <v>9.6440000000000001</v>
      </c>
      <c r="AO156" s="100">
        <v>4.5170000000000003</v>
      </c>
      <c r="AP156" s="100">
        <f t="shared" si="135"/>
        <v>4.2456666666666667</v>
      </c>
      <c r="AQ156" s="100">
        <f t="shared" si="136"/>
        <v>34.330333333333336</v>
      </c>
      <c r="AR156" s="160">
        <f t="shared" si="137"/>
        <v>1273.5356396291666</v>
      </c>
      <c r="AS156" s="129">
        <v>2500</v>
      </c>
      <c r="AT156" s="100">
        <f t="shared" si="138"/>
        <v>0.36366666666666669</v>
      </c>
      <c r="AU156" s="100">
        <v>9.6440000000000001</v>
      </c>
      <c r="AV156" s="100">
        <v>4.5170000000000003</v>
      </c>
      <c r="AW156" s="100">
        <f t="shared" si="139"/>
        <v>4.7633333333333328</v>
      </c>
      <c r="AX156" s="100">
        <f t="shared" si="140"/>
        <v>33.812666666666672</v>
      </c>
      <c r="AY156" s="160">
        <f t="shared" si="141"/>
        <v>1407.2705069166666</v>
      </c>
      <c r="AZ156" s="166"/>
      <c r="BA156" s="129">
        <v>2500</v>
      </c>
      <c r="BB156" s="100">
        <v>103.506856070365</v>
      </c>
      <c r="BC156" s="164">
        <f>(BB163-BB164)/BB145</f>
        <v>1.0208019450245043</v>
      </c>
      <c r="BD156" s="167">
        <f>D156-BB161</f>
        <v>18.299999999999955</v>
      </c>
      <c r="BE156" s="164">
        <f>BB163-BB164</f>
        <v>105.66000000000001</v>
      </c>
      <c r="BF156" s="164">
        <f t="shared" si="142"/>
        <v>17.319704713231072</v>
      </c>
      <c r="BG156" s="174">
        <f t="shared" si="143"/>
        <v>17.679988258516353</v>
      </c>
      <c r="BH156" s="129">
        <v>2500</v>
      </c>
      <c r="BI156" s="100">
        <v>103.506856070365</v>
      </c>
      <c r="BJ156" s="164">
        <f>(BI163-BI164)/BI145</f>
        <v>1.2603029881548986</v>
      </c>
      <c r="BK156" s="167">
        <f>I156-BI161</f>
        <v>15.079999999999984</v>
      </c>
      <c r="BL156" s="164">
        <f>BI163-BI164</f>
        <v>130.45000000000002</v>
      </c>
      <c r="BM156" s="164">
        <f t="shared" si="144"/>
        <v>11.559984668455334</v>
      </c>
      <c r="BN156" s="174">
        <f t="shared" si="145"/>
        <v>14.569083220679072</v>
      </c>
      <c r="BO156" s="129">
        <v>2500</v>
      </c>
      <c r="BP156" s="180">
        <v>103.506856070365</v>
      </c>
      <c r="BQ156" s="164">
        <f>(BP163-BP164)/BP145</f>
        <v>1.1491026248458691</v>
      </c>
      <c r="BR156" s="167">
        <f>N156-BP161</f>
        <v>17.970000000000027</v>
      </c>
      <c r="BS156" s="164">
        <f>BP163-BP164</f>
        <v>118.94</v>
      </c>
      <c r="BT156" s="164">
        <f t="shared" si="146"/>
        <v>15.108458046073675</v>
      </c>
      <c r="BU156" s="187">
        <f t="shared" si="147"/>
        <v>17.36116879811695</v>
      </c>
      <c r="BV156" s="129">
        <v>2500</v>
      </c>
      <c r="BW156" s="100">
        <v>103.506856070365</v>
      </c>
      <c r="BX156" s="164">
        <f>(BW163-BW164)/BW145</f>
        <v>1.468501756991526</v>
      </c>
      <c r="BY156" s="167">
        <f>S156-BW161</f>
        <v>18.079999999999984</v>
      </c>
      <c r="BZ156" s="164">
        <f>BW163-BW164</f>
        <v>152</v>
      </c>
      <c r="CA156" s="164">
        <f t="shared" si="148"/>
        <v>11.894736842105253</v>
      </c>
      <c r="CB156" s="174">
        <f t="shared" si="149"/>
        <v>17.4674419515834</v>
      </c>
      <c r="CC156" s="81"/>
    </row>
    <row r="157" spans="1:81" ht="15.75">
      <c r="A157" s="64"/>
      <c r="B157" s="95" t="s">
        <v>42</v>
      </c>
      <c r="C157" s="80">
        <v>5000</v>
      </c>
      <c r="D157" s="80">
        <v>407.49</v>
      </c>
      <c r="E157" s="100">
        <v>13.97</v>
      </c>
      <c r="F157" s="100">
        <v>11.37</v>
      </c>
      <c r="G157" s="100">
        <v>11.51</v>
      </c>
      <c r="H157" s="129">
        <v>5000</v>
      </c>
      <c r="I157" s="80">
        <v>429.48</v>
      </c>
      <c r="J157" s="80">
        <v>8.39</v>
      </c>
      <c r="K157" s="80">
        <v>8.4</v>
      </c>
      <c r="L157" s="80">
        <v>7.95</v>
      </c>
      <c r="M157" s="129">
        <v>5000</v>
      </c>
      <c r="N157" s="80">
        <v>419.64</v>
      </c>
      <c r="O157" s="80">
        <v>10.46</v>
      </c>
      <c r="P157" s="80">
        <v>9.61</v>
      </c>
      <c r="Q157" s="80">
        <v>11.89</v>
      </c>
      <c r="R157" s="129">
        <v>5000</v>
      </c>
      <c r="S157" s="80">
        <v>452.57</v>
      </c>
      <c r="T157" s="80">
        <v>4.17</v>
      </c>
      <c r="U157" s="80">
        <v>5.03</v>
      </c>
      <c r="V157" s="80">
        <v>4.92</v>
      </c>
      <c r="W157" s="64"/>
      <c r="X157" s="129">
        <v>5000</v>
      </c>
      <c r="Y157" s="151">
        <f t="shared" si="126"/>
        <v>1.2283333333333333</v>
      </c>
      <c r="Z157" s="100">
        <v>9.6440000000000001</v>
      </c>
      <c r="AA157" s="100">
        <v>4.5170000000000003</v>
      </c>
      <c r="AB157" s="100">
        <f t="shared" si="127"/>
        <v>3.8986666666666663</v>
      </c>
      <c r="AC157" s="100">
        <f t="shared" si="128"/>
        <v>34.677333333333337</v>
      </c>
      <c r="AD157" s="152">
        <f t="shared" si="129"/>
        <v>4725.0779562666658</v>
      </c>
      <c r="AE157" s="129">
        <v>5000</v>
      </c>
      <c r="AF157" s="100">
        <f t="shared" si="130"/>
        <v>0.82466666666666666</v>
      </c>
      <c r="AG157" s="100">
        <v>9.6440000000000001</v>
      </c>
      <c r="AH157" s="100">
        <v>4.5170000000000003</v>
      </c>
      <c r="AI157" s="100">
        <f t="shared" si="131"/>
        <v>4.3023333333333333</v>
      </c>
      <c r="AJ157" s="100">
        <f t="shared" si="132"/>
        <v>34.273666666666671</v>
      </c>
      <c r="AK157" s="152">
        <f t="shared" si="133"/>
        <v>5153.6130125166674</v>
      </c>
      <c r="AL157" s="129">
        <v>5000</v>
      </c>
      <c r="AM157" s="100">
        <f t="shared" si="134"/>
        <v>1.0653333333333335</v>
      </c>
      <c r="AN157" s="100">
        <v>9.6440000000000001</v>
      </c>
      <c r="AO157" s="100">
        <v>4.5170000000000003</v>
      </c>
      <c r="AP157" s="100">
        <f t="shared" si="135"/>
        <v>4.0616666666666665</v>
      </c>
      <c r="AQ157" s="100">
        <f t="shared" si="136"/>
        <v>34.51433333333334</v>
      </c>
      <c r="AR157" s="160">
        <f t="shared" si="137"/>
        <v>4899.4908169166665</v>
      </c>
      <c r="AS157" s="129">
        <v>5000</v>
      </c>
      <c r="AT157" s="100">
        <f t="shared" si="138"/>
        <v>0.47066666666666662</v>
      </c>
      <c r="AU157" s="100">
        <v>9.6440000000000001</v>
      </c>
      <c r="AV157" s="100">
        <v>4.5170000000000003</v>
      </c>
      <c r="AW157" s="100">
        <f t="shared" si="139"/>
        <v>4.6563333333333334</v>
      </c>
      <c r="AX157" s="100">
        <f t="shared" si="140"/>
        <v>33.919666666666672</v>
      </c>
      <c r="AY157" s="160">
        <f t="shared" si="141"/>
        <v>5520.0475457166667</v>
      </c>
      <c r="AZ157" s="166"/>
      <c r="BA157" s="129">
        <v>5000</v>
      </c>
      <c r="BB157" s="100">
        <v>103.506856070365</v>
      </c>
      <c r="BC157" s="164">
        <f>(BB163-BB164)/BB145</f>
        <v>1.0208019450245043</v>
      </c>
      <c r="BD157" s="167">
        <f>D157-BB161</f>
        <v>14.289999999999964</v>
      </c>
      <c r="BE157" s="164">
        <f>BB163-BB164</f>
        <v>105.66000000000001</v>
      </c>
      <c r="BF157" s="164">
        <f t="shared" si="142"/>
        <v>13.524512587544921</v>
      </c>
      <c r="BG157" s="174">
        <f t="shared" si="143"/>
        <v>13.805848754874246</v>
      </c>
      <c r="BH157" s="129">
        <v>5000</v>
      </c>
      <c r="BI157" s="100">
        <v>103.506856070365</v>
      </c>
      <c r="BJ157" s="164">
        <f>(BI163-BI164)/BI145</f>
        <v>1.2603029881548986</v>
      </c>
      <c r="BK157" s="167">
        <f>I157-BI161</f>
        <v>11.899999999999977</v>
      </c>
      <c r="BL157" s="164">
        <f>BI163-BI164</f>
        <v>130.45000000000002</v>
      </c>
      <c r="BM157" s="164">
        <f t="shared" si="144"/>
        <v>9.1222690686086434</v>
      </c>
      <c r="BN157" s="174">
        <f t="shared" si="145"/>
        <v>11.496822965920478</v>
      </c>
      <c r="BO157" s="129">
        <v>5000</v>
      </c>
      <c r="BP157" s="180">
        <v>103.506856070365</v>
      </c>
      <c r="BQ157" s="164">
        <f>(BP163-BP164)/BP145</f>
        <v>1.1491026248458691</v>
      </c>
      <c r="BR157" s="167">
        <f>N157-BP161</f>
        <v>13.819999999999993</v>
      </c>
      <c r="BS157" s="164">
        <f>BP163-BP164</f>
        <v>118.94</v>
      </c>
      <c r="BT157" s="164">
        <f t="shared" si="146"/>
        <v>11.61930385068101</v>
      </c>
      <c r="BU157" s="187">
        <f t="shared" si="147"/>
        <v>13.351772553699263</v>
      </c>
      <c r="BV157" s="129">
        <v>5000</v>
      </c>
      <c r="BW157" s="100">
        <v>103.506856070365</v>
      </c>
      <c r="BX157" s="164">
        <f>(BW163-BW164)/BW145</f>
        <v>1.468501756991526</v>
      </c>
      <c r="BY157" s="167">
        <f>S157-BW161</f>
        <v>13.769999999999982</v>
      </c>
      <c r="BZ157" s="164">
        <f>BW163-BW164</f>
        <v>152</v>
      </c>
      <c r="CA157" s="164">
        <f t="shared" si="148"/>
        <v>9.0592105263157787</v>
      </c>
      <c r="CB157" s="174">
        <f t="shared" si="149"/>
        <v>13.303466574850848</v>
      </c>
      <c r="CC157" s="81"/>
    </row>
    <row r="158" spans="1:81" ht="15.75">
      <c r="A158" s="64"/>
      <c r="B158" s="95" t="s">
        <v>42</v>
      </c>
      <c r="C158" s="80">
        <v>7000</v>
      </c>
      <c r="D158" s="80">
        <v>405.7</v>
      </c>
      <c r="E158" s="100">
        <v>15.64</v>
      </c>
      <c r="F158" s="100">
        <v>13.36</v>
      </c>
      <c r="G158" s="100">
        <v>13.35</v>
      </c>
      <c r="H158" s="129">
        <v>7000</v>
      </c>
      <c r="I158" s="80">
        <v>428</v>
      </c>
      <c r="J158" s="80">
        <v>9.83</v>
      </c>
      <c r="K158" s="80">
        <v>9.81</v>
      </c>
      <c r="L158" s="80">
        <v>9.39</v>
      </c>
      <c r="M158" s="129">
        <v>7000</v>
      </c>
      <c r="N158" s="80">
        <v>417.74</v>
      </c>
      <c r="O158" s="80">
        <v>11.9</v>
      </c>
      <c r="P158" s="80">
        <v>11.28</v>
      </c>
      <c r="Q158" s="80">
        <v>12.77</v>
      </c>
      <c r="R158" s="129">
        <v>7000</v>
      </c>
      <c r="S158" s="80">
        <v>450.67</v>
      </c>
      <c r="T158" s="80">
        <v>4.8899999999999997</v>
      </c>
      <c r="U158" s="80">
        <v>5.85</v>
      </c>
      <c r="V158" s="80">
        <v>5.39</v>
      </c>
      <c r="W158" s="64"/>
      <c r="X158" s="129">
        <v>7000</v>
      </c>
      <c r="Y158" s="151">
        <f t="shared" si="126"/>
        <v>1.4116666666666666</v>
      </c>
      <c r="Z158" s="100">
        <v>9.6440000000000001</v>
      </c>
      <c r="AA158" s="100">
        <v>4.5170000000000003</v>
      </c>
      <c r="AB158" s="100">
        <f t="shared" si="127"/>
        <v>3.7153333333333336</v>
      </c>
      <c r="AC158" s="100">
        <f t="shared" si="128"/>
        <v>34.860666666666674</v>
      </c>
      <c r="AD158" s="152">
        <f t="shared" si="129"/>
        <v>8872.3103248826683</v>
      </c>
      <c r="AE158" s="129">
        <v>7000</v>
      </c>
      <c r="AF158" s="100">
        <f t="shared" si="130"/>
        <v>0.96766666666666679</v>
      </c>
      <c r="AG158" s="100">
        <v>9.6440000000000001</v>
      </c>
      <c r="AH158" s="100">
        <v>4.5170000000000003</v>
      </c>
      <c r="AI158" s="100">
        <f t="shared" si="131"/>
        <v>4.1593333333333327</v>
      </c>
      <c r="AJ158" s="100">
        <f t="shared" si="132"/>
        <v>34.416666666666671</v>
      </c>
      <c r="AK158" s="152">
        <f t="shared" si="133"/>
        <v>9806.0879396666642</v>
      </c>
      <c r="AL158" s="129">
        <v>7000</v>
      </c>
      <c r="AM158" s="100">
        <f t="shared" si="134"/>
        <v>1.1983333333333335</v>
      </c>
      <c r="AN158" s="100">
        <v>9.6440000000000001</v>
      </c>
      <c r="AO158" s="100">
        <v>4.5170000000000003</v>
      </c>
      <c r="AP158" s="100">
        <f t="shared" si="135"/>
        <v>3.9286666666666665</v>
      </c>
      <c r="AQ158" s="100">
        <f t="shared" si="136"/>
        <v>34.647333333333336</v>
      </c>
      <c r="AR158" s="160">
        <f t="shared" si="137"/>
        <v>9324.3431492026666</v>
      </c>
      <c r="AS158" s="129">
        <v>7000</v>
      </c>
      <c r="AT158" s="100">
        <f t="shared" si="138"/>
        <v>0.53766666666666663</v>
      </c>
      <c r="AU158" s="100">
        <v>9.6440000000000001</v>
      </c>
      <c r="AV158" s="100">
        <v>4.5170000000000003</v>
      </c>
      <c r="AW158" s="100">
        <f t="shared" si="139"/>
        <v>4.5893333333333333</v>
      </c>
      <c r="AX158" s="100">
        <f t="shared" si="140"/>
        <v>33.986666666666672</v>
      </c>
      <c r="AY158" s="160">
        <f t="shared" si="141"/>
        <v>10684.677694506669</v>
      </c>
      <c r="AZ158" s="166"/>
      <c r="BA158" s="129">
        <v>7000</v>
      </c>
      <c r="BB158" s="100">
        <v>103.506856070365</v>
      </c>
      <c r="BC158" s="164">
        <f>(BB163-BB164)/BB145</f>
        <v>1.0208019450245043</v>
      </c>
      <c r="BD158" s="167">
        <f>D158-BB161</f>
        <v>12.499999999999943</v>
      </c>
      <c r="BE158" s="164">
        <f>BB163-BB164</f>
        <v>105.66000000000001</v>
      </c>
      <c r="BF158" s="164">
        <f t="shared" si="142"/>
        <v>11.830399394283496</v>
      </c>
      <c r="BG158" s="174">
        <f t="shared" si="143"/>
        <v>12.07649471210131</v>
      </c>
      <c r="BH158" s="129">
        <v>7000</v>
      </c>
      <c r="BI158" s="100">
        <v>103.506856070365</v>
      </c>
      <c r="BJ158" s="164">
        <f>(BI163-BI164)/BI145</f>
        <v>1.2603029881548986</v>
      </c>
      <c r="BK158" s="167">
        <f>I158-BI161</f>
        <v>10.419999999999959</v>
      </c>
      <c r="BL158" s="164">
        <f>BI163-BI164</f>
        <v>130.45000000000002</v>
      </c>
      <c r="BM158" s="164">
        <f t="shared" si="144"/>
        <v>7.9877347642774685</v>
      </c>
      <c r="BN158" s="174">
        <f t="shared" si="145"/>
        <v>10.066965992007658</v>
      </c>
      <c r="BO158" s="129">
        <v>7000</v>
      </c>
      <c r="BP158" s="180">
        <v>103.506856070365</v>
      </c>
      <c r="BQ158" s="164">
        <f>(BP163-BP164)/BP145</f>
        <v>1.1491026248458691</v>
      </c>
      <c r="BR158" s="167">
        <f>N158-BP161</f>
        <v>11.920000000000016</v>
      </c>
      <c r="BS158" s="164">
        <f>BP163-BP164</f>
        <v>118.94</v>
      </c>
      <c r="BT158" s="164">
        <f t="shared" si="146"/>
        <v>10.02185976122416</v>
      </c>
      <c r="BU158" s="187">
        <f t="shared" si="147"/>
        <v>11.516145357459878</v>
      </c>
      <c r="BV158" s="129">
        <v>7000</v>
      </c>
      <c r="BW158" s="100">
        <v>103.506856070365</v>
      </c>
      <c r="BX158" s="164">
        <f>(BW163-BW164)/BW145</f>
        <v>1.468501756991526</v>
      </c>
      <c r="BY158" s="167">
        <f>S158-BW161</f>
        <v>11.870000000000005</v>
      </c>
      <c r="BZ158" s="164">
        <f>BW163-BW164</f>
        <v>152</v>
      </c>
      <c r="CA158" s="164">
        <f t="shared" si="148"/>
        <v>7.809210526315792</v>
      </c>
      <c r="CB158" s="174">
        <f t="shared" si="149"/>
        <v>11.46783937861146</v>
      </c>
      <c r="CC158" s="81"/>
    </row>
    <row r="159" spans="1:81" ht="15.75">
      <c r="A159" s="64"/>
      <c r="B159" s="95" t="s">
        <v>42</v>
      </c>
      <c r="C159" s="80">
        <v>9000</v>
      </c>
      <c r="D159" s="80">
        <v>404.46</v>
      </c>
      <c r="E159" s="189">
        <v>17.25</v>
      </c>
      <c r="F159" s="189">
        <v>15.72</v>
      </c>
      <c r="G159" s="189">
        <v>14.91</v>
      </c>
      <c r="H159" s="129">
        <v>9000</v>
      </c>
      <c r="I159" s="80">
        <v>427.02</v>
      </c>
      <c r="J159" s="80">
        <v>10.94</v>
      </c>
      <c r="K159" s="80">
        <v>11.3</v>
      </c>
      <c r="L159" s="80">
        <v>10.89</v>
      </c>
      <c r="M159" s="129">
        <v>9000</v>
      </c>
      <c r="N159" s="80">
        <v>416.46</v>
      </c>
      <c r="O159" s="80">
        <v>13.04</v>
      </c>
      <c r="P159" s="80">
        <v>12.72</v>
      </c>
      <c r="Q159" s="80">
        <v>14.17</v>
      </c>
      <c r="R159" s="129">
        <v>9000</v>
      </c>
      <c r="S159" s="80">
        <v>449.44</v>
      </c>
      <c r="T159" s="80">
        <v>5.75</v>
      </c>
      <c r="U159" s="80">
        <v>6.55</v>
      </c>
      <c r="V159" s="80">
        <v>6.51</v>
      </c>
      <c r="W159" s="64"/>
      <c r="X159" s="129">
        <v>9000</v>
      </c>
      <c r="Y159" s="151">
        <f t="shared" si="126"/>
        <v>1.5959999999999999</v>
      </c>
      <c r="Z159" s="100">
        <v>9.6440000000000001</v>
      </c>
      <c r="AA159" s="100">
        <v>4.5170000000000003</v>
      </c>
      <c r="AB159" s="100">
        <f t="shared" si="127"/>
        <v>3.5309999999999997</v>
      </c>
      <c r="AC159" s="100">
        <f t="shared" si="128"/>
        <v>35.045000000000002</v>
      </c>
      <c r="AD159" s="152">
        <f t="shared" si="129"/>
        <v>14012.511182009997</v>
      </c>
      <c r="AE159" s="129">
        <v>9000</v>
      </c>
      <c r="AF159" s="100">
        <f t="shared" si="130"/>
        <v>1.1043333333333334</v>
      </c>
      <c r="AG159" s="100">
        <v>9.6440000000000001</v>
      </c>
      <c r="AH159" s="100">
        <v>4.5170000000000003</v>
      </c>
      <c r="AI159" s="100">
        <f t="shared" si="131"/>
        <v>4.0226666666666659</v>
      </c>
      <c r="AJ159" s="100">
        <f t="shared" si="132"/>
        <v>34.553333333333342</v>
      </c>
      <c r="AK159" s="152">
        <f t="shared" si="133"/>
        <v>15739.690448159998</v>
      </c>
      <c r="AL159" s="129">
        <v>9000</v>
      </c>
      <c r="AM159" s="100">
        <f t="shared" si="134"/>
        <v>1.331</v>
      </c>
      <c r="AN159" s="100">
        <v>9.6440000000000001</v>
      </c>
      <c r="AO159" s="100">
        <v>4.5170000000000003</v>
      </c>
      <c r="AP159" s="100">
        <f t="shared" si="135"/>
        <v>3.7959999999999994</v>
      </c>
      <c r="AQ159" s="100">
        <f t="shared" si="136"/>
        <v>34.780000000000008</v>
      </c>
      <c r="AR159" s="160">
        <f t="shared" si="137"/>
        <v>14950.233361439999</v>
      </c>
      <c r="AS159" s="129">
        <v>9000</v>
      </c>
      <c r="AT159" s="100">
        <f t="shared" si="138"/>
        <v>0.627</v>
      </c>
      <c r="AU159" s="100">
        <v>9.6440000000000001</v>
      </c>
      <c r="AV159" s="100">
        <v>4.5170000000000003</v>
      </c>
      <c r="AW159" s="100">
        <f t="shared" si="139"/>
        <v>4.5</v>
      </c>
      <c r="AX159" s="100">
        <f t="shared" si="140"/>
        <v>34.076000000000008</v>
      </c>
      <c r="AY159" s="160">
        <f t="shared" si="141"/>
        <v>17364.141396000003</v>
      </c>
      <c r="AZ159" s="166"/>
      <c r="BA159" s="129">
        <v>9000</v>
      </c>
      <c r="BB159" s="100">
        <v>103.506856070365</v>
      </c>
      <c r="BC159" s="164">
        <f>(BB163-BB164)/BB145</f>
        <v>1.0208019450245043</v>
      </c>
      <c r="BD159" s="167">
        <f>D159-BB161</f>
        <v>11.259999999999934</v>
      </c>
      <c r="BE159" s="164">
        <f>BB163-BB164</f>
        <v>105.66000000000001</v>
      </c>
      <c r="BF159" s="164">
        <f t="shared" si="142"/>
        <v>10.65682377437056</v>
      </c>
      <c r="BG159" s="174">
        <f t="shared" si="143"/>
        <v>10.878506436660846</v>
      </c>
      <c r="BH159" s="129">
        <v>9000</v>
      </c>
      <c r="BI159" s="100">
        <v>103.506856070365</v>
      </c>
      <c r="BJ159" s="164">
        <f>(BI163-BI164)/BI145</f>
        <v>1.2603029881548986</v>
      </c>
      <c r="BK159" s="167">
        <f>I159-BI161</f>
        <v>9.4399999999999409</v>
      </c>
      <c r="BL159" s="164">
        <f>BI163-BI164</f>
        <v>130.45000000000002</v>
      </c>
      <c r="BM159" s="164">
        <f t="shared" si="144"/>
        <v>7.2364890762743883</v>
      </c>
      <c r="BN159" s="174">
        <f t="shared" si="145"/>
        <v>9.1201688065788939</v>
      </c>
      <c r="BO159" s="129">
        <v>9000</v>
      </c>
      <c r="BP159" s="180">
        <v>103.506856070365</v>
      </c>
      <c r="BQ159" s="164">
        <f>(BP163-BP164)/BP145</f>
        <v>1.1491026248458691</v>
      </c>
      <c r="BR159" s="167">
        <f>N159-BP161</f>
        <v>10.639999999999986</v>
      </c>
      <c r="BS159" s="164">
        <f>BP163-BP164</f>
        <v>118.94</v>
      </c>
      <c r="BT159" s="164">
        <f t="shared" si="146"/>
        <v>8.9456869009584548</v>
      </c>
      <c r="BU159" s="187">
        <f t="shared" si="147"/>
        <v>10.279512298940668</v>
      </c>
      <c r="BV159" s="129">
        <v>9000</v>
      </c>
      <c r="BW159" s="100">
        <v>103.506856070365</v>
      </c>
      <c r="BX159" s="164">
        <f>(BW163-BW164)/BW145</f>
        <v>1.468501756991526</v>
      </c>
      <c r="BY159" s="167">
        <f>S159-BW161</f>
        <v>10.639999999999986</v>
      </c>
      <c r="BZ159" s="164">
        <f>BW163-BW164</f>
        <v>152</v>
      </c>
      <c r="CA159" s="164">
        <f t="shared" si="148"/>
        <v>6.9999999999999911</v>
      </c>
      <c r="CB159" s="174">
        <f t="shared" si="149"/>
        <v>10.279512298940668</v>
      </c>
      <c r="CC159" s="81"/>
    </row>
    <row r="160" spans="1:81" ht="15.75">
      <c r="A160" s="64"/>
      <c r="B160" s="102" t="s">
        <v>42</v>
      </c>
      <c r="C160" s="104">
        <v>10000</v>
      </c>
      <c r="D160" s="80">
        <v>403.68</v>
      </c>
      <c r="E160" s="80">
        <v>17.89</v>
      </c>
      <c r="F160" s="80">
        <v>16.62</v>
      </c>
      <c r="G160" s="80">
        <v>15.55</v>
      </c>
      <c r="H160" s="137">
        <v>10000</v>
      </c>
      <c r="I160" s="80">
        <v>426.36</v>
      </c>
      <c r="J160" s="80">
        <v>11.87</v>
      </c>
      <c r="K160" s="80">
        <v>12.05</v>
      </c>
      <c r="L160" s="80">
        <v>11.27</v>
      </c>
      <c r="M160" s="137">
        <v>10000</v>
      </c>
      <c r="N160" s="80">
        <v>415.64</v>
      </c>
      <c r="O160" s="80">
        <v>13.52</v>
      </c>
      <c r="P160" s="80">
        <v>13.38</v>
      </c>
      <c r="Q160" s="80">
        <v>14.26</v>
      </c>
      <c r="R160" s="137">
        <v>10000</v>
      </c>
      <c r="S160" s="80">
        <v>448.61</v>
      </c>
      <c r="T160" s="80">
        <v>6.17</v>
      </c>
      <c r="U160" s="80">
        <v>6.87</v>
      </c>
      <c r="V160" s="80">
        <v>6.47</v>
      </c>
      <c r="W160" s="64"/>
      <c r="X160" s="137">
        <v>10000</v>
      </c>
      <c r="Y160" s="153">
        <f t="shared" si="126"/>
        <v>1.6686666666666667</v>
      </c>
      <c r="Z160" s="105">
        <v>9.6440000000000001</v>
      </c>
      <c r="AA160" s="105">
        <v>4.5170000000000003</v>
      </c>
      <c r="AB160" s="105">
        <f t="shared" si="127"/>
        <v>3.458333333333333</v>
      </c>
      <c r="AC160" s="105">
        <f t="shared" si="128"/>
        <v>35.117666666666672</v>
      </c>
      <c r="AD160" s="154">
        <f t="shared" si="129"/>
        <v>16978.513891666666</v>
      </c>
      <c r="AE160" s="137">
        <v>10000</v>
      </c>
      <c r="AF160" s="105">
        <f t="shared" si="130"/>
        <v>1.1729999999999998</v>
      </c>
      <c r="AG160" s="105">
        <v>9.6440000000000001</v>
      </c>
      <c r="AH160" s="105">
        <v>4.5170000000000003</v>
      </c>
      <c r="AI160" s="105">
        <f t="shared" si="131"/>
        <v>3.9539999999999997</v>
      </c>
      <c r="AJ160" s="105">
        <f t="shared" si="132"/>
        <v>34.622000000000007</v>
      </c>
      <c r="AK160" s="154">
        <f t="shared" si="133"/>
        <v>19137.9752424</v>
      </c>
      <c r="AL160" s="137">
        <v>10000</v>
      </c>
      <c r="AM160" s="105">
        <f t="shared" si="134"/>
        <v>1.3719999999999999</v>
      </c>
      <c r="AN160" s="105">
        <v>9.6440000000000001</v>
      </c>
      <c r="AO160" s="105">
        <v>4.5170000000000003</v>
      </c>
      <c r="AP160" s="105">
        <f t="shared" si="135"/>
        <v>3.7549999999999999</v>
      </c>
      <c r="AQ160" s="105">
        <f t="shared" si="136"/>
        <v>34.821000000000005</v>
      </c>
      <c r="AR160" s="161">
        <f t="shared" si="137"/>
        <v>18279.249129</v>
      </c>
      <c r="AS160" s="137">
        <v>10000</v>
      </c>
      <c r="AT160" s="105">
        <f t="shared" si="138"/>
        <v>0.65033333333333332</v>
      </c>
      <c r="AU160" s="105">
        <v>9.6440000000000001</v>
      </c>
      <c r="AV160" s="105">
        <v>4.5170000000000003</v>
      </c>
      <c r="AW160" s="105">
        <f t="shared" si="139"/>
        <v>4.4766666666666666</v>
      </c>
      <c r="AX160" s="105">
        <f t="shared" si="140"/>
        <v>34.099333333333341</v>
      </c>
      <c r="AY160" s="161">
        <f t="shared" si="141"/>
        <v>21340.658574666671</v>
      </c>
      <c r="AZ160" s="166"/>
      <c r="BA160" s="137">
        <v>10000</v>
      </c>
      <c r="BB160" s="105">
        <v>103.506856070365</v>
      </c>
      <c r="BC160" s="164">
        <f>(BB163-BB164)/BB145</f>
        <v>1.0208019450245043</v>
      </c>
      <c r="BD160" s="167">
        <f>D160-BB161</f>
        <v>10.479999999999961</v>
      </c>
      <c r="BE160" s="165">
        <f>BB163-BB164</f>
        <v>105.66000000000001</v>
      </c>
      <c r="BF160" s="165">
        <f t="shared" si="142"/>
        <v>9.9186068521672919</v>
      </c>
      <c r="BG160" s="175">
        <f t="shared" si="143"/>
        <v>10.124933166625746</v>
      </c>
      <c r="BH160" s="137">
        <v>10000</v>
      </c>
      <c r="BI160" s="105">
        <v>103.506856070365</v>
      </c>
      <c r="BJ160" s="164">
        <f>(BI163-BI164)/BI145</f>
        <v>1.2603029881548986</v>
      </c>
      <c r="BK160" s="167">
        <f>I160-BI161</f>
        <v>8.7799999999999727</v>
      </c>
      <c r="BL160" s="165">
        <f>BI163-BI164</f>
        <v>130.45000000000002</v>
      </c>
      <c r="BM160" s="165">
        <f t="shared" si="144"/>
        <v>6.7305481027213272</v>
      </c>
      <c r="BN160" s="175">
        <f t="shared" si="145"/>
        <v>8.4825298857799716</v>
      </c>
      <c r="BO160" s="137">
        <v>10000</v>
      </c>
      <c r="BP160" s="181">
        <v>103.506856070365</v>
      </c>
      <c r="BQ160" s="164">
        <f>(BP163-BP164)/BP145</f>
        <v>1.1491026248458691</v>
      </c>
      <c r="BR160" s="167">
        <f>N160-BP161</f>
        <v>9.8199999999999932</v>
      </c>
      <c r="BS160" s="165">
        <f>BP163-BP164</f>
        <v>118.94</v>
      </c>
      <c r="BT160" s="165">
        <f t="shared" si="146"/>
        <v>8.2562636623507597</v>
      </c>
      <c r="BU160" s="201">
        <f t="shared" si="147"/>
        <v>9.4872942458268259</v>
      </c>
      <c r="BV160" s="137">
        <v>10000</v>
      </c>
      <c r="BW160" s="105">
        <v>103.506856070365</v>
      </c>
      <c r="BX160" s="164">
        <f>(BW163-BW164)/BW145</f>
        <v>1.468501756991526</v>
      </c>
      <c r="BY160" s="167">
        <f>S160-BW161</f>
        <v>9.8100000000000023</v>
      </c>
      <c r="BZ160" s="165">
        <f>BW163-BW164</f>
        <v>152</v>
      </c>
      <c r="CA160" s="165">
        <f t="shared" si="148"/>
        <v>6.4539473684210531</v>
      </c>
      <c r="CB160" s="175">
        <f t="shared" si="149"/>
        <v>9.4776330500571522</v>
      </c>
      <c r="CC160" s="81"/>
    </row>
    <row r="161" spans="1:81" ht="30">
      <c r="X161" s="81"/>
      <c r="Y161" s="81"/>
      <c r="Z161" s="81"/>
      <c r="AA161" s="81"/>
      <c r="AB161" s="81"/>
      <c r="AC161" s="81"/>
      <c r="AD161" s="81"/>
      <c r="AE161" s="80"/>
      <c r="AF161" s="80"/>
      <c r="AG161" s="80"/>
      <c r="AH161" s="80"/>
      <c r="AI161" s="80"/>
      <c r="AJ161" s="80"/>
      <c r="AK161" s="80"/>
      <c r="AL161" s="81"/>
      <c r="AM161" s="81"/>
      <c r="AN161" s="80"/>
      <c r="AO161" s="80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328" t="s">
        <v>46</v>
      </c>
      <c r="BA161" s="108" t="s">
        <v>47</v>
      </c>
      <c r="BB161" s="82">
        <f>BB163+BB162</f>
        <v>393.20000000000005</v>
      </c>
      <c r="BC161" s="80"/>
      <c r="BD161" s="80"/>
      <c r="BE161" s="80"/>
      <c r="BF161" s="80"/>
      <c r="BG161" s="80"/>
      <c r="BH161" s="108" t="s">
        <v>47</v>
      </c>
      <c r="BI161" s="82">
        <f>BI163+BI162</f>
        <v>417.58000000000004</v>
      </c>
      <c r="BJ161" s="80"/>
      <c r="BK161" s="86"/>
      <c r="BL161" s="86"/>
      <c r="BM161" s="86"/>
      <c r="BN161" s="86"/>
      <c r="BO161" s="108" t="s">
        <v>47</v>
      </c>
      <c r="BP161" s="162">
        <f>BP162+BP163</f>
        <v>405.82</v>
      </c>
      <c r="BQ161" s="81"/>
      <c r="BR161" s="80"/>
      <c r="BS161" s="80"/>
      <c r="BT161" s="80"/>
      <c r="BU161" s="80"/>
      <c r="BV161" s="108" t="s">
        <v>47</v>
      </c>
      <c r="BW161" s="64">
        <f>BW162+BW163</f>
        <v>438.8</v>
      </c>
      <c r="BX161" s="81"/>
      <c r="BY161" s="81"/>
      <c r="BZ161" s="81"/>
      <c r="CA161" s="81"/>
      <c r="CB161" s="81"/>
      <c r="CC161" s="81"/>
    </row>
    <row r="162" spans="1:81" ht="15">
      <c r="X162" s="81"/>
      <c r="Y162" s="81"/>
      <c r="Z162" s="81"/>
      <c r="AA162" s="81"/>
      <c r="AB162" s="81"/>
      <c r="AC162" s="81"/>
      <c r="AD162" s="81"/>
      <c r="AE162" s="80"/>
      <c r="AF162" s="80"/>
      <c r="AG162" s="80"/>
      <c r="AH162" s="80"/>
      <c r="AI162" s="80"/>
      <c r="AJ162" s="80"/>
      <c r="AK162" s="80"/>
      <c r="AL162" s="81"/>
      <c r="AM162" s="81"/>
      <c r="AN162" s="80"/>
      <c r="AO162" s="80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328"/>
      <c r="BA162" s="80" t="s">
        <v>48</v>
      </c>
      <c r="BB162" s="86">
        <v>215.12</v>
      </c>
      <c r="BC162" s="80"/>
      <c r="BD162" s="80"/>
      <c r="BE162" s="80"/>
      <c r="BF162" s="80"/>
      <c r="BG162" s="80"/>
      <c r="BH162" s="80" t="s">
        <v>48</v>
      </c>
      <c r="BI162" s="86">
        <v>215.03</v>
      </c>
      <c r="BJ162" s="80"/>
      <c r="BK162" s="86"/>
      <c r="BL162" s="86"/>
      <c r="BM162" s="86"/>
      <c r="BN162" s="86"/>
      <c r="BO162" s="80" t="s">
        <v>48</v>
      </c>
      <c r="BP162" s="80">
        <v>214.88</v>
      </c>
      <c r="BQ162" s="81"/>
      <c r="BR162" s="80"/>
      <c r="BS162" s="80"/>
      <c r="BT162" s="100"/>
      <c r="BU162" s="100"/>
      <c r="BV162" s="80" t="s">
        <v>48</v>
      </c>
      <c r="BW162" s="81">
        <v>214.58</v>
      </c>
      <c r="BX162" s="81"/>
      <c r="BY162" s="81"/>
      <c r="BZ162" s="81"/>
      <c r="CA162" s="81"/>
      <c r="CB162" s="81"/>
      <c r="CC162" s="81"/>
    </row>
    <row r="163" spans="1:81" ht="15">
      <c r="X163" s="81"/>
      <c r="Y163" s="81"/>
      <c r="Z163" s="81"/>
      <c r="AA163" s="81"/>
      <c r="AB163" s="81"/>
      <c r="AC163" s="81"/>
      <c r="AD163" s="81"/>
      <c r="AE163" s="80"/>
      <c r="AF163" s="80"/>
      <c r="AG163" s="80"/>
      <c r="AH163" s="80"/>
      <c r="AI163" s="80"/>
      <c r="AJ163" s="80"/>
      <c r="AK163" s="80"/>
      <c r="AL163" s="81"/>
      <c r="AM163" s="81"/>
      <c r="AN163" s="80"/>
      <c r="AO163" s="80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328"/>
      <c r="BA163" s="80" t="s">
        <v>50</v>
      </c>
      <c r="BB163" s="82">
        <v>178.08</v>
      </c>
      <c r="BC163" s="80"/>
      <c r="BD163" s="80"/>
      <c r="BE163" s="80"/>
      <c r="BF163" s="80"/>
      <c r="BG163" s="80"/>
      <c r="BH163" s="80" t="s">
        <v>50</v>
      </c>
      <c r="BI163" s="82">
        <v>202.55</v>
      </c>
      <c r="BJ163" s="80"/>
      <c r="BK163" s="86"/>
      <c r="BL163" s="86"/>
      <c r="BM163" s="86"/>
      <c r="BN163" s="86"/>
      <c r="BO163" s="80" t="s">
        <v>50</v>
      </c>
      <c r="BP163" s="162">
        <v>190.94</v>
      </c>
      <c r="BQ163" s="81"/>
      <c r="BR163" s="80"/>
      <c r="BS163" s="80"/>
      <c r="BT163" s="100"/>
      <c r="BU163" s="100"/>
      <c r="BV163" s="80" t="s">
        <v>50</v>
      </c>
      <c r="BW163" s="162">
        <v>224.22</v>
      </c>
      <c r="BX163" s="81"/>
      <c r="BY163" s="81"/>
      <c r="BZ163" s="81"/>
      <c r="CA163" s="81"/>
      <c r="CB163" s="81"/>
      <c r="CC163" s="81"/>
    </row>
    <row r="164" spans="1:81" ht="15">
      <c r="X164" s="81"/>
      <c r="Y164" s="81"/>
      <c r="Z164" s="81"/>
      <c r="AA164" s="81"/>
      <c r="AB164" s="81"/>
      <c r="AC164" s="81"/>
      <c r="AD164" s="81"/>
      <c r="AE164" s="80"/>
      <c r="AF164" s="80"/>
      <c r="AG164" s="80"/>
      <c r="AH164" s="80"/>
      <c r="AI164" s="80"/>
      <c r="AJ164" s="80"/>
      <c r="AK164" s="80"/>
      <c r="AL164" s="81"/>
      <c r="AM164" s="81"/>
      <c r="AN164" s="80"/>
      <c r="AO164" s="80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328"/>
      <c r="BA164" s="80" t="s">
        <v>52</v>
      </c>
      <c r="BB164" s="86">
        <v>72.42</v>
      </c>
      <c r="BC164" s="80"/>
      <c r="BD164" s="81"/>
      <c r="BE164" s="81"/>
      <c r="BF164" s="81"/>
      <c r="BG164" s="81"/>
      <c r="BH164" s="80" t="s">
        <v>52</v>
      </c>
      <c r="BI164" s="86">
        <v>72.099999999999994</v>
      </c>
      <c r="BJ164" s="80"/>
      <c r="BK164" s="81"/>
      <c r="BL164" s="81"/>
      <c r="BM164" s="81"/>
      <c r="BN164" s="81"/>
      <c r="BO164" s="80" t="s">
        <v>52</v>
      </c>
      <c r="BP164" s="80">
        <v>72</v>
      </c>
      <c r="BQ164" s="81"/>
      <c r="BR164" s="81"/>
      <c r="BS164" s="81"/>
      <c r="BT164" s="81"/>
      <c r="BU164" s="81"/>
      <c r="BV164" s="80" t="s">
        <v>52</v>
      </c>
      <c r="BW164" s="81">
        <v>72.22</v>
      </c>
      <c r="BX164" s="81"/>
      <c r="BY164" s="81"/>
      <c r="BZ164" s="81"/>
      <c r="CA164" s="81"/>
      <c r="CB164" s="81"/>
      <c r="CC164" s="81"/>
    </row>
    <row r="165" spans="1:81" ht="15">
      <c r="X165" s="81"/>
      <c r="Y165" s="81"/>
      <c r="Z165" s="81"/>
      <c r="AA165" s="81"/>
      <c r="AB165" s="81"/>
      <c r="AC165" s="81"/>
      <c r="AD165" s="81"/>
      <c r="AE165" s="80"/>
      <c r="AF165" s="80"/>
      <c r="AG165" s="80"/>
      <c r="AH165" s="80"/>
      <c r="AI165" s="80"/>
      <c r="AJ165" s="80"/>
      <c r="AK165" s="80"/>
      <c r="AL165" s="81"/>
      <c r="AM165" s="81"/>
      <c r="AN165" s="80"/>
      <c r="AO165" s="80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BA165" s="81"/>
      <c r="BB165" s="81"/>
      <c r="BC165" s="80"/>
      <c r="BD165" s="81"/>
      <c r="BE165" s="81"/>
      <c r="BF165" s="81"/>
      <c r="BG165" s="81"/>
      <c r="BH165" s="81"/>
      <c r="BI165" s="81"/>
      <c r="BJ165" s="80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</row>
    <row r="166" spans="1:81" ht="18">
      <c r="A166" s="110" t="s">
        <v>77</v>
      </c>
      <c r="B166" s="111"/>
      <c r="X166" s="81"/>
      <c r="Y166" s="81"/>
      <c r="Z166" s="81"/>
      <c r="AA166" s="81"/>
      <c r="AB166" s="81"/>
      <c r="AC166" s="81"/>
      <c r="AD166" s="81"/>
      <c r="AE166" s="80"/>
      <c r="AF166" s="80"/>
      <c r="AG166" s="80"/>
      <c r="AH166" s="80"/>
      <c r="AI166" s="80"/>
      <c r="AJ166" s="80"/>
      <c r="AK166" s="80"/>
      <c r="AL166" s="81"/>
      <c r="AM166" s="81"/>
      <c r="AN166" s="80"/>
      <c r="AO166" s="80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BA166" s="81"/>
      <c r="BB166" s="81"/>
      <c r="BC166" s="80"/>
      <c r="BD166" s="81"/>
      <c r="BE166" s="81"/>
      <c r="BF166" s="81"/>
      <c r="BG166" s="81"/>
      <c r="BH166" s="81"/>
      <c r="BI166" s="81"/>
      <c r="BJ166" s="80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</row>
    <row r="167" spans="1:81" ht="18">
      <c r="A167" s="324" t="s">
        <v>74</v>
      </c>
      <c r="B167" s="324"/>
      <c r="C167" s="324"/>
      <c r="D167" s="324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112"/>
      <c r="P167" s="112"/>
      <c r="Q167" s="112"/>
      <c r="R167" s="77"/>
      <c r="S167" s="77"/>
      <c r="T167" s="77"/>
      <c r="U167" s="77"/>
      <c r="V167" s="77"/>
      <c r="W167" s="77"/>
      <c r="X167" s="113"/>
      <c r="Y167" s="113"/>
      <c r="Z167" s="113"/>
      <c r="AA167" s="113"/>
      <c r="AB167" s="113"/>
      <c r="AC167" s="113"/>
      <c r="AD167" s="113"/>
      <c r="AE167" s="134"/>
      <c r="AF167" s="134"/>
      <c r="AG167" s="134"/>
      <c r="AH167" s="134"/>
      <c r="AI167" s="134"/>
      <c r="AJ167" s="134"/>
      <c r="AK167" s="134"/>
      <c r="AL167" s="113"/>
      <c r="AM167" s="113"/>
      <c r="AN167" s="134"/>
      <c r="AO167" s="134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2"/>
      <c r="BA167" s="113"/>
      <c r="BB167" s="113"/>
      <c r="BC167" s="134"/>
      <c r="BD167" s="113"/>
      <c r="BE167" s="113"/>
      <c r="BF167" s="113"/>
      <c r="BG167" s="113"/>
      <c r="BH167" s="113"/>
      <c r="BI167" s="113"/>
      <c r="BJ167" s="134"/>
      <c r="BK167" s="113"/>
      <c r="BL167" s="113"/>
      <c r="BM167" s="113"/>
      <c r="BN167" s="113"/>
      <c r="BO167" s="113"/>
      <c r="BP167" s="113"/>
      <c r="BQ167" s="113"/>
      <c r="BR167" s="113"/>
      <c r="BS167" s="113"/>
      <c r="BT167" s="113"/>
      <c r="BU167" s="113"/>
      <c r="BV167" s="113"/>
      <c r="BW167" s="113"/>
      <c r="BX167" s="113"/>
      <c r="BY167" s="113"/>
      <c r="BZ167" s="113"/>
      <c r="CA167" s="113"/>
      <c r="CB167" s="113"/>
      <c r="CC167" s="81"/>
    </row>
    <row r="168" spans="1:81" ht="15">
      <c r="X168" s="81"/>
      <c r="Y168" s="81"/>
      <c r="Z168" s="81"/>
      <c r="AA168" s="81"/>
      <c r="AB168" s="81"/>
      <c r="AC168" s="81"/>
      <c r="AD168" s="81"/>
      <c r="AE168" s="80"/>
      <c r="AF168" s="80"/>
      <c r="AG168" s="80"/>
      <c r="AH168" s="80"/>
      <c r="AI168" s="80"/>
      <c r="AJ168" s="80"/>
      <c r="AK168" s="80"/>
      <c r="AL168" s="81"/>
      <c r="AM168" s="81"/>
      <c r="AN168" s="80"/>
      <c r="AO168" s="80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BA168" s="81"/>
      <c r="BB168" s="81"/>
      <c r="BC168" s="80"/>
      <c r="BD168" s="81"/>
      <c r="BE168" s="81"/>
      <c r="BF168" s="81"/>
      <c r="BG168" s="81"/>
      <c r="BH168" s="81"/>
      <c r="BI168" s="81"/>
      <c r="BJ168" s="80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</row>
    <row r="169" spans="1:81" ht="15">
      <c r="A169" s="73" t="s">
        <v>10</v>
      </c>
      <c r="B169" s="118" t="s">
        <v>11</v>
      </c>
      <c r="C169" s="119" t="s">
        <v>12</v>
      </c>
      <c r="D169" s="120" t="s">
        <v>13</v>
      </c>
      <c r="E169" s="70"/>
      <c r="F169" s="70"/>
      <c r="G169" s="121"/>
      <c r="H169" s="118" t="s">
        <v>11</v>
      </c>
      <c r="I169" s="120" t="s">
        <v>12</v>
      </c>
      <c r="J169" s="120" t="s">
        <v>13</v>
      </c>
      <c r="K169" s="70"/>
      <c r="L169" s="70"/>
      <c r="M169" s="138" t="s">
        <v>11</v>
      </c>
      <c r="N169" s="120" t="s">
        <v>12</v>
      </c>
      <c r="O169" s="119" t="s">
        <v>13</v>
      </c>
      <c r="R169" s="138" t="s">
        <v>11</v>
      </c>
      <c r="S169" s="120" t="s">
        <v>12</v>
      </c>
      <c r="T169" s="120" t="s">
        <v>13</v>
      </c>
      <c r="U169" s="70"/>
      <c r="V169" s="70"/>
      <c r="W169" s="73" t="s">
        <v>15</v>
      </c>
      <c r="X169" s="130" t="s">
        <v>11</v>
      </c>
      <c r="Y169" s="85" t="s">
        <v>12</v>
      </c>
      <c r="Z169" s="85" t="s">
        <v>13</v>
      </c>
      <c r="AA169" s="86"/>
      <c r="AB169" s="86"/>
      <c r="AC169" s="86"/>
      <c r="AD169" s="87"/>
      <c r="AE169" s="83" t="s">
        <v>11</v>
      </c>
      <c r="AF169" s="85" t="s">
        <v>12</v>
      </c>
      <c r="AG169" s="85" t="s">
        <v>13</v>
      </c>
      <c r="AH169" s="86"/>
      <c r="AI169" s="86"/>
      <c r="AJ169" s="86"/>
      <c r="AK169" s="87"/>
      <c r="AL169" s="130" t="s">
        <v>11</v>
      </c>
      <c r="AM169" s="85" t="s">
        <v>12</v>
      </c>
      <c r="AN169" s="85" t="s">
        <v>13</v>
      </c>
      <c r="AO169" s="86"/>
      <c r="AP169" s="86"/>
      <c r="AQ169" s="86"/>
      <c r="AR169" s="157"/>
      <c r="AS169" s="130" t="s">
        <v>11</v>
      </c>
      <c r="AT169" s="85" t="s">
        <v>12</v>
      </c>
      <c r="AU169" s="85" t="s">
        <v>13</v>
      </c>
      <c r="AV169" s="86"/>
      <c r="AW169" s="86"/>
      <c r="AX169" s="86"/>
      <c r="AY169" s="157"/>
      <c r="AZ169" s="73" t="s">
        <v>16</v>
      </c>
      <c r="BA169" s="83" t="s">
        <v>11</v>
      </c>
      <c r="BB169" s="85" t="s">
        <v>12</v>
      </c>
      <c r="BC169" s="85" t="s">
        <v>13</v>
      </c>
      <c r="BD169" s="86"/>
      <c r="BE169" s="86"/>
      <c r="BF169" s="86"/>
      <c r="BG169" s="86"/>
      <c r="BH169" s="83" t="s">
        <v>11</v>
      </c>
      <c r="BI169" s="84" t="s">
        <v>12</v>
      </c>
      <c r="BJ169" s="84" t="s">
        <v>13</v>
      </c>
      <c r="BK169" s="86"/>
      <c r="BL169" s="86"/>
      <c r="BM169" s="86"/>
      <c r="BN169" s="86"/>
      <c r="BO169" s="130" t="s">
        <v>11</v>
      </c>
      <c r="BP169" s="85" t="s">
        <v>12</v>
      </c>
      <c r="BQ169" s="85" t="s">
        <v>13</v>
      </c>
      <c r="BR169" s="81"/>
      <c r="BS169" s="86"/>
      <c r="BT169" s="86"/>
      <c r="BU169" s="86"/>
      <c r="BV169" s="184" t="s">
        <v>11</v>
      </c>
      <c r="BW169" s="84" t="s">
        <v>12</v>
      </c>
      <c r="BX169" s="84" t="s">
        <v>13</v>
      </c>
      <c r="BY169" s="80"/>
      <c r="BZ169" s="80"/>
      <c r="CA169" s="80"/>
      <c r="CB169" s="87"/>
      <c r="CC169" s="81"/>
    </row>
    <row r="170" spans="1:81" ht="15">
      <c r="A170" s="73"/>
      <c r="B170" s="122" t="s">
        <v>17</v>
      </c>
      <c r="C170" s="68" t="s">
        <v>78</v>
      </c>
      <c r="D170" s="123" t="s">
        <v>19</v>
      </c>
      <c r="E170" s="70"/>
      <c r="F170" s="70"/>
      <c r="G170" s="121"/>
      <c r="H170" s="118" t="s">
        <v>17</v>
      </c>
      <c r="I170" s="68" t="s">
        <v>78</v>
      </c>
      <c r="J170" s="139" t="s">
        <v>20</v>
      </c>
      <c r="K170" s="70"/>
      <c r="L170" s="70"/>
      <c r="M170" s="138" t="s">
        <v>17</v>
      </c>
      <c r="N170" s="139" t="s">
        <v>79</v>
      </c>
      <c r="O170" s="72" t="s">
        <v>23</v>
      </c>
      <c r="R170" s="138" t="s">
        <v>17</v>
      </c>
      <c r="S170" s="139" t="s">
        <v>79</v>
      </c>
      <c r="T170" s="139" t="s">
        <v>20</v>
      </c>
      <c r="U170" s="325"/>
      <c r="V170" s="325"/>
      <c r="W170" s="73"/>
      <c r="X170" s="142" t="s">
        <v>17</v>
      </c>
      <c r="Y170" s="89" t="s">
        <v>78</v>
      </c>
      <c r="Z170" s="90" t="s">
        <v>19</v>
      </c>
      <c r="AA170" s="86"/>
      <c r="AB170" s="86"/>
      <c r="AC170" s="86"/>
      <c r="AD170" s="87"/>
      <c r="AE170" s="83" t="s">
        <v>17</v>
      </c>
      <c r="AF170" s="89" t="s">
        <v>78</v>
      </c>
      <c r="AG170" s="131" t="s">
        <v>20</v>
      </c>
      <c r="AH170" s="86"/>
      <c r="AI170" s="86"/>
      <c r="AJ170" s="86"/>
      <c r="AK170" s="87"/>
      <c r="AL170" s="130" t="s">
        <v>17</v>
      </c>
      <c r="AM170" s="131" t="s">
        <v>79</v>
      </c>
      <c r="AN170" s="131" t="s">
        <v>19</v>
      </c>
      <c r="AO170" s="86"/>
      <c r="AP170" s="86"/>
      <c r="AQ170" s="86"/>
      <c r="AR170" s="157"/>
      <c r="AS170" s="130" t="s">
        <v>17</v>
      </c>
      <c r="AT170" s="131" t="s">
        <v>79</v>
      </c>
      <c r="AU170" s="200" t="s">
        <v>68</v>
      </c>
      <c r="AV170" s="319"/>
      <c r="AW170" s="319"/>
      <c r="AX170" s="86"/>
      <c r="AY170" s="157"/>
      <c r="AZ170" s="73"/>
      <c r="BA170" s="83" t="s">
        <v>17</v>
      </c>
      <c r="BB170" s="89" t="s">
        <v>78</v>
      </c>
      <c r="BC170" s="131" t="s">
        <v>19</v>
      </c>
      <c r="BD170" s="86"/>
      <c r="BE170" s="86"/>
      <c r="BF170" s="171"/>
      <c r="BG170" s="156"/>
      <c r="BH170" s="83" t="s">
        <v>17</v>
      </c>
      <c r="BI170" s="89" t="s">
        <v>78</v>
      </c>
      <c r="BJ170" s="135" t="s">
        <v>20</v>
      </c>
      <c r="BK170" s="86" t="s">
        <v>24</v>
      </c>
      <c r="BL170" s="86"/>
      <c r="BM170" s="86"/>
      <c r="BN170" s="86"/>
      <c r="BO170" s="130" t="s">
        <v>17</v>
      </c>
      <c r="BP170" s="131" t="s">
        <v>79</v>
      </c>
      <c r="BQ170" s="135" t="s">
        <v>23</v>
      </c>
      <c r="BR170" s="81"/>
      <c r="BS170" s="86"/>
      <c r="BT170" s="86"/>
      <c r="BU170" s="86"/>
      <c r="BV170" s="184" t="s">
        <v>17</v>
      </c>
      <c r="BW170" s="131" t="s">
        <v>79</v>
      </c>
      <c r="BX170" s="135" t="s">
        <v>20</v>
      </c>
      <c r="BY170" s="320"/>
      <c r="BZ170" s="320"/>
      <c r="CA170" s="80"/>
      <c r="CB170" s="87"/>
      <c r="CC170" s="81"/>
    </row>
    <row r="171" spans="1:81" ht="47.25">
      <c r="A171" s="25"/>
      <c r="B171" s="193" t="s">
        <v>26</v>
      </c>
      <c r="C171" s="194" t="s">
        <v>27</v>
      </c>
      <c r="D171" s="140" t="s">
        <v>56</v>
      </c>
      <c r="E171" s="321" t="s">
        <v>57</v>
      </c>
      <c r="F171" s="321"/>
      <c r="G171" s="322"/>
      <c r="H171" s="124" t="s">
        <v>27</v>
      </c>
      <c r="I171" s="140" t="s">
        <v>56</v>
      </c>
      <c r="J171" s="321" t="s">
        <v>57</v>
      </c>
      <c r="K171" s="321"/>
      <c r="L171" s="322"/>
      <c r="M171" s="124" t="s">
        <v>27</v>
      </c>
      <c r="N171" s="140" t="s">
        <v>56</v>
      </c>
      <c r="O171" s="321" t="s">
        <v>57</v>
      </c>
      <c r="P171" s="321"/>
      <c r="Q171" s="322"/>
      <c r="R171" s="124" t="s">
        <v>27</v>
      </c>
      <c r="S171" s="140" t="s">
        <v>56</v>
      </c>
      <c r="T171" s="321" t="s">
        <v>57</v>
      </c>
      <c r="U171" s="321"/>
      <c r="V171" s="322"/>
      <c r="W171" s="25"/>
      <c r="X171" s="94" t="s">
        <v>27</v>
      </c>
      <c r="Y171" s="148" t="s">
        <v>30</v>
      </c>
      <c r="Z171" s="149" t="s">
        <v>31</v>
      </c>
      <c r="AA171" s="149" t="s">
        <v>32</v>
      </c>
      <c r="AB171" s="149" t="s">
        <v>33</v>
      </c>
      <c r="AC171" s="149" t="s">
        <v>34</v>
      </c>
      <c r="AD171" s="150" t="s">
        <v>35</v>
      </c>
      <c r="AE171" s="94" t="s">
        <v>27</v>
      </c>
      <c r="AF171" s="149" t="s">
        <v>30</v>
      </c>
      <c r="AG171" s="149" t="s">
        <v>31</v>
      </c>
      <c r="AH171" s="149" t="s">
        <v>32</v>
      </c>
      <c r="AI171" s="149" t="s">
        <v>33</v>
      </c>
      <c r="AJ171" s="149" t="s">
        <v>34</v>
      </c>
      <c r="AK171" s="150" t="s">
        <v>35</v>
      </c>
      <c r="AL171" s="94" t="s">
        <v>27</v>
      </c>
      <c r="AM171" s="149" t="s">
        <v>30</v>
      </c>
      <c r="AN171" s="149" t="s">
        <v>31</v>
      </c>
      <c r="AO171" s="149" t="s">
        <v>32</v>
      </c>
      <c r="AP171" s="149" t="s">
        <v>33</v>
      </c>
      <c r="AQ171" s="149" t="s">
        <v>34</v>
      </c>
      <c r="AR171" s="158" t="s">
        <v>35</v>
      </c>
      <c r="AS171" s="94" t="s">
        <v>27</v>
      </c>
      <c r="AT171" s="149" t="s">
        <v>30</v>
      </c>
      <c r="AU171" s="159" t="s">
        <v>31</v>
      </c>
      <c r="AV171" s="159" t="s">
        <v>32</v>
      </c>
      <c r="AW171" s="149" t="s">
        <v>33</v>
      </c>
      <c r="AX171" s="149" t="s">
        <v>34</v>
      </c>
      <c r="AY171" s="158" t="s">
        <v>35</v>
      </c>
      <c r="AZ171" s="166"/>
      <c r="BA171" s="163" t="s">
        <v>27</v>
      </c>
      <c r="BB171" s="149" t="s">
        <v>24</v>
      </c>
      <c r="BC171" s="149" t="s">
        <v>36</v>
      </c>
      <c r="BD171" s="149" t="s">
        <v>37</v>
      </c>
      <c r="BE171" s="149" t="s">
        <v>38</v>
      </c>
      <c r="BF171" s="173" t="s">
        <v>39</v>
      </c>
      <c r="BG171" s="173" t="s">
        <v>40</v>
      </c>
      <c r="BH171" s="163" t="s">
        <v>27</v>
      </c>
      <c r="BI171" s="149" t="s">
        <v>24</v>
      </c>
      <c r="BJ171" s="149" t="s">
        <v>36</v>
      </c>
      <c r="BK171" s="149" t="s">
        <v>37</v>
      </c>
      <c r="BL171" s="149" t="s">
        <v>38</v>
      </c>
      <c r="BM171" s="173" t="s">
        <v>39</v>
      </c>
      <c r="BN171" s="173" t="s">
        <v>40</v>
      </c>
      <c r="BO171" s="163" t="s">
        <v>27</v>
      </c>
      <c r="BP171" s="149" t="s">
        <v>24</v>
      </c>
      <c r="BQ171" s="149" t="s">
        <v>36</v>
      </c>
      <c r="BR171" s="149" t="s">
        <v>37</v>
      </c>
      <c r="BS171" s="149" t="s">
        <v>38</v>
      </c>
      <c r="BT171" s="173" t="s">
        <v>39</v>
      </c>
      <c r="BU171" s="173" t="s">
        <v>40</v>
      </c>
      <c r="BV171" s="163" t="s">
        <v>27</v>
      </c>
      <c r="BW171" s="149" t="s">
        <v>24</v>
      </c>
      <c r="BX171" s="149" t="s">
        <v>36</v>
      </c>
      <c r="BY171" s="149" t="s">
        <v>37</v>
      </c>
      <c r="BZ171" s="149" t="s">
        <v>38</v>
      </c>
      <c r="CA171" s="173" t="s">
        <v>39</v>
      </c>
      <c r="CB171" s="173" t="s">
        <v>40</v>
      </c>
      <c r="CC171" s="81"/>
    </row>
    <row r="172" spans="1:81" ht="15.75">
      <c r="A172" s="25"/>
      <c r="B172" s="125" t="s">
        <v>41</v>
      </c>
      <c r="C172" s="78">
        <v>0</v>
      </c>
      <c r="D172" s="126">
        <v>460.44</v>
      </c>
      <c r="E172" s="189">
        <v>0</v>
      </c>
      <c r="F172" s="189">
        <v>0</v>
      </c>
      <c r="G172" s="189">
        <v>0</v>
      </c>
      <c r="H172" s="128">
        <v>0</v>
      </c>
      <c r="I172" s="126">
        <v>464.21</v>
      </c>
      <c r="J172" s="189">
        <v>0</v>
      </c>
      <c r="K172" s="189">
        <v>0</v>
      </c>
      <c r="L172" s="189">
        <v>0</v>
      </c>
      <c r="M172" s="128">
        <v>0</v>
      </c>
      <c r="N172" s="78">
        <v>443.53</v>
      </c>
      <c r="O172" s="189">
        <v>0</v>
      </c>
      <c r="P172" s="189">
        <v>0</v>
      </c>
      <c r="Q172" s="78">
        <v>0</v>
      </c>
      <c r="R172" s="128">
        <v>0</v>
      </c>
      <c r="S172" s="78">
        <v>459.8</v>
      </c>
      <c r="T172" s="78">
        <v>0</v>
      </c>
      <c r="U172" s="78">
        <v>0</v>
      </c>
      <c r="V172" s="78">
        <v>0</v>
      </c>
      <c r="W172" s="25"/>
      <c r="X172" s="129">
        <v>0</v>
      </c>
      <c r="Y172" s="151">
        <f t="shared" ref="Y172:Y187" si="150">AVERAGE(E172:G172)/10</f>
        <v>0</v>
      </c>
      <c r="Z172" s="100">
        <v>9.6440000000000001</v>
      </c>
      <c r="AA172" s="100">
        <v>4.5170000000000003</v>
      </c>
      <c r="AB172" s="100">
        <f t="shared" ref="AB172:AB187" si="151">Z172-(AA172+Y172)</f>
        <v>5.1269999999999998</v>
      </c>
      <c r="AC172" s="100">
        <f t="shared" ref="AC172:AC187" si="152">3*Z172+AA172+Y172</f>
        <v>33.449000000000005</v>
      </c>
      <c r="AD172" s="152">
        <f t="shared" ref="AD172:AD187" si="153">1.398*(10^-6)*(X172^2)*AB172*AC172</f>
        <v>0</v>
      </c>
      <c r="AE172" s="129">
        <v>0</v>
      </c>
      <c r="AF172" s="100">
        <f t="shared" ref="AF172:AF187" si="154">AVERAGE(J172:L172)/10</f>
        <v>0</v>
      </c>
      <c r="AG172" s="100">
        <v>9.6440000000000001</v>
      </c>
      <c r="AH172" s="100">
        <v>4.5170000000000003</v>
      </c>
      <c r="AI172" s="100">
        <f t="shared" ref="AI172:AI187" si="155">AG172-(AH172+AF172)</f>
        <v>5.1269999999999998</v>
      </c>
      <c r="AJ172" s="100">
        <f t="shared" ref="AJ172:AJ187" si="156">3*AG172+AH172+AF172</f>
        <v>33.449000000000005</v>
      </c>
      <c r="AK172" s="152">
        <f t="shared" ref="AK172:AK187" si="157">1.398*(10^-6)*(AE172^2)*AI172*AJ172</f>
        <v>0</v>
      </c>
      <c r="AL172" s="129">
        <v>0</v>
      </c>
      <c r="AM172" s="100">
        <f t="shared" ref="AM172:AM187" si="158">AVERAGE(O172:Q172)/10</f>
        <v>0</v>
      </c>
      <c r="AN172" s="100">
        <v>9.6440000000000001</v>
      </c>
      <c r="AO172" s="100">
        <v>4.5170000000000003</v>
      </c>
      <c r="AP172" s="100">
        <f t="shared" ref="AP172:AP187" si="159">AN172-(AO172+AM172)</f>
        <v>5.1269999999999998</v>
      </c>
      <c r="AQ172" s="100">
        <f t="shared" ref="AQ172:AQ187" si="160">3*AN172+AO172+AM172</f>
        <v>33.449000000000005</v>
      </c>
      <c r="AR172" s="160">
        <f t="shared" ref="AR172:AR187" si="161">1.398*(10^-6)*(AL172^2)*AP172*AQ172</f>
        <v>0</v>
      </c>
      <c r="AS172" s="129">
        <v>0</v>
      </c>
      <c r="AT172" s="100">
        <f t="shared" ref="AT172:AT187" si="162">AVERAGE(T172:V172)/10</f>
        <v>0</v>
      </c>
      <c r="AU172" s="100">
        <v>9.6440000000000001</v>
      </c>
      <c r="AV172" s="100">
        <v>4.5170000000000003</v>
      </c>
      <c r="AW172" s="100">
        <f t="shared" ref="AW172:AW187" si="163">AU172-(AV172+AT172)</f>
        <v>5.1269999999999998</v>
      </c>
      <c r="AX172" s="100">
        <f t="shared" ref="AX172:AX187" si="164">3*AU172+AV172+AT172</f>
        <v>33.449000000000005</v>
      </c>
      <c r="AY172" s="160">
        <f t="shared" ref="AY172:AY187" si="165">1.398*(10^-6)*(AS172^2)*AW172*AX172</f>
        <v>0</v>
      </c>
      <c r="AZ172" s="166"/>
      <c r="BA172" s="129">
        <v>0</v>
      </c>
      <c r="BB172" s="100">
        <v>103.506856070365</v>
      </c>
      <c r="BC172" s="164">
        <f>(BB190-BB191)/BB172</f>
        <v>1.3041648169492506</v>
      </c>
      <c r="BD172" s="167">
        <f>D172-BB188</f>
        <v>38.349999999999966</v>
      </c>
      <c r="BE172" s="164">
        <f>BB190-BB191</f>
        <v>134.99</v>
      </c>
      <c r="BF172" s="164">
        <f t="shared" ref="BF172:BF187" si="166">BD172/BE172*100</f>
        <v>28.409511815690024</v>
      </c>
      <c r="BG172" s="174">
        <f t="shared" ref="BG172:BG187" si="167">BF172*BC172</f>
        <v>37.050685776726951</v>
      </c>
      <c r="BH172" s="129">
        <v>0</v>
      </c>
      <c r="BI172" s="100">
        <v>103.506856070365</v>
      </c>
      <c r="BJ172" s="164">
        <f>(BI190-BI191)/BI172</f>
        <v>1.3690880525215072</v>
      </c>
      <c r="BK172" s="167">
        <f>I172-BI188</f>
        <v>35.609999999999957</v>
      </c>
      <c r="BL172" s="164">
        <f>BI190-BI191</f>
        <v>141.70999999999998</v>
      </c>
      <c r="BM172" s="164">
        <f t="shared" ref="BM172:BM187" si="168">BK172/BL172*100</f>
        <v>25.128784136617011</v>
      </c>
      <c r="BN172" s="174">
        <f t="shared" ref="BN172:BN187" si="169">BM172*BJ172</f>
        <v>34.403518135834325</v>
      </c>
      <c r="BO172" s="129">
        <v>0</v>
      </c>
      <c r="BP172" s="180">
        <v>103.506856070365</v>
      </c>
      <c r="BQ172" s="164">
        <f>(BP190-BP191)/BP172</f>
        <v>1.038288709367627</v>
      </c>
      <c r="BR172" s="167">
        <f>N172-BP188</f>
        <v>49.189999999999941</v>
      </c>
      <c r="BS172" s="164">
        <f>BP190-BP191</f>
        <v>107.47000000000001</v>
      </c>
      <c r="BT172" s="164">
        <f t="shared" ref="BT172:BT187" si="170">BR172/BS172*100</f>
        <v>45.770912812877953</v>
      </c>
      <c r="BU172" s="187">
        <f t="shared" ref="BU172:BU187" si="171">BT172*BQ172</f>
        <v>47.523421991061227</v>
      </c>
      <c r="BV172" s="129">
        <v>0</v>
      </c>
      <c r="BW172" s="100">
        <v>103.506856070365</v>
      </c>
      <c r="BX172" s="164">
        <f>(BW190-BW191)/BW172</f>
        <v>1.2694811241360955</v>
      </c>
      <c r="BY172" s="167">
        <f>S172-BW188</f>
        <v>41.699999999999989</v>
      </c>
      <c r="BZ172" s="164">
        <f>BW190-BW191</f>
        <v>131.4</v>
      </c>
      <c r="CA172" s="164">
        <f t="shared" ref="CA172:CA187" si="172">BY172/BZ172*100</f>
        <v>31.735159817351587</v>
      </c>
      <c r="CB172" s="174">
        <f t="shared" ref="CB172:CB187" si="173">CA172*BX172</f>
        <v>40.287186359570136</v>
      </c>
      <c r="CC172" s="81"/>
    </row>
    <row r="173" spans="1:81" ht="15.75">
      <c r="A173" s="25"/>
      <c r="B173" s="125" t="s">
        <v>42</v>
      </c>
      <c r="C173" s="80">
        <v>300</v>
      </c>
      <c r="D173" s="126">
        <v>460.44</v>
      </c>
      <c r="E173" s="189">
        <v>0</v>
      </c>
      <c r="F173" s="189">
        <v>0</v>
      </c>
      <c r="G173" s="189">
        <v>0</v>
      </c>
      <c r="H173" s="129">
        <v>300</v>
      </c>
      <c r="I173" s="78">
        <v>464.21</v>
      </c>
      <c r="J173" s="189">
        <v>0</v>
      </c>
      <c r="K173" s="189">
        <v>0</v>
      </c>
      <c r="L173" s="189">
        <v>0</v>
      </c>
      <c r="M173" s="129">
        <v>300</v>
      </c>
      <c r="N173" s="78">
        <v>440.94</v>
      </c>
      <c r="O173" s="189">
        <v>0</v>
      </c>
      <c r="P173" s="189">
        <v>0</v>
      </c>
      <c r="Q173" s="78">
        <v>0</v>
      </c>
      <c r="R173" s="129">
        <v>300</v>
      </c>
      <c r="S173" s="78">
        <v>459.8</v>
      </c>
      <c r="T173" s="78">
        <v>0</v>
      </c>
      <c r="U173" s="78">
        <v>0</v>
      </c>
      <c r="V173" s="78">
        <v>0</v>
      </c>
      <c r="W173" s="25"/>
      <c r="X173" s="129">
        <v>300</v>
      </c>
      <c r="Y173" s="151">
        <f t="shared" si="150"/>
        <v>0</v>
      </c>
      <c r="Z173" s="100">
        <v>9.6440000000000001</v>
      </c>
      <c r="AA173" s="100">
        <v>4.5170000000000003</v>
      </c>
      <c r="AB173" s="100">
        <f t="shared" si="151"/>
        <v>5.1269999999999998</v>
      </c>
      <c r="AC173" s="100">
        <f t="shared" si="152"/>
        <v>33.449000000000005</v>
      </c>
      <c r="AD173" s="152">
        <f t="shared" si="153"/>
        <v>21.577252153859998</v>
      </c>
      <c r="AE173" s="129">
        <v>300</v>
      </c>
      <c r="AF173" s="100">
        <f t="shared" si="154"/>
        <v>0</v>
      </c>
      <c r="AG173" s="100">
        <v>9.6440000000000001</v>
      </c>
      <c r="AH173" s="100">
        <v>4.5170000000000003</v>
      </c>
      <c r="AI173" s="100">
        <f t="shared" si="155"/>
        <v>5.1269999999999998</v>
      </c>
      <c r="AJ173" s="100">
        <f t="shared" si="156"/>
        <v>33.449000000000005</v>
      </c>
      <c r="AK173" s="152">
        <f t="shared" si="157"/>
        <v>21.577252153859998</v>
      </c>
      <c r="AL173" s="129">
        <v>300</v>
      </c>
      <c r="AM173" s="100">
        <f t="shared" si="158"/>
        <v>0</v>
      </c>
      <c r="AN173" s="100">
        <v>9.6440000000000001</v>
      </c>
      <c r="AO173" s="100">
        <v>4.5170000000000003</v>
      </c>
      <c r="AP173" s="100">
        <f t="shared" si="159"/>
        <v>5.1269999999999998</v>
      </c>
      <c r="AQ173" s="100">
        <f t="shared" si="160"/>
        <v>33.449000000000005</v>
      </c>
      <c r="AR173" s="160">
        <f t="shared" si="161"/>
        <v>21.577252153859998</v>
      </c>
      <c r="AS173" s="129">
        <v>300</v>
      </c>
      <c r="AT173" s="100">
        <f t="shared" si="162"/>
        <v>0</v>
      </c>
      <c r="AU173" s="100">
        <v>9.6440000000000001</v>
      </c>
      <c r="AV173" s="100">
        <v>4.5170000000000003</v>
      </c>
      <c r="AW173" s="100">
        <f t="shared" si="163"/>
        <v>5.1269999999999998</v>
      </c>
      <c r="AX173" s="100">
        <f t="shared" si="164"/>
        <v>33.449000000000005</v>
      </c>
      <c r="AY173" s="160">
        <f t="shared" si="165"/>
        <v>21.577252153859998</v>
      </c>
      <c r="AZ173" s="166"/>
      <c r="BA173" s="129">
        <v>300</v>
      </c>
      <c r="BB173" s="100">
        <v>103.506856070365</v>
      </c>
      <c r="BC173" s="164">
        <f>(BB190-BB191)/BB172</f>
        <v>1.3041648169492506</v>
      </c>
      <c r="BD173" s="167">
        <f>D173-BB188</f>
        <v>38.349999999999966</v>
      </c>
      <c r="BE173" s="164">
        <f>BB190-BB191</f>
        <v>134.99</v>
      </c>
      <c r="BF173" s="164">
        <f t="shared" si="166"/>
        <v>28.409511815690024</v>
      </c>
      <c r="BG173" s="174">
        <f t="shared" si="167"/>
        <v>37.050685776726951</v>
      </c>
      <c r="BH173" s="129">
        <v>300</v>
      </c>
      <c r="BI173" s="100">
        <v>103.506856070365</v>
      </c>
      <c r="BJ173" s="164">
        <f>(BI190-BI191)/BI172</f>
        <v>1.3690880525215072</v>
      </c>
      <c r="BK173" s="167">
        <f>I173-BI188</f>
        <v>35.609999999999957</v>
      </c>
      <c r="BL173" s="164">
        <f>BI190-BI191</f>
        <v>141.70999999999998</v>
      </c>
      <c r="BM173" s="164">
        <f t="shared" si="168"/>
        <v>25.128784136617011</v>
      </c>
      <c r="BN173" s="174">
        <f t="shared" si="169"/>
        <v>34.403518135834325</v>
      </c>
      <c r="BO173" s="129">
        <v>300</v>
      </c>
      <c r="BP173" s="180">
        <v>103.506856070365</v>
      </c>
      <c r="BQ173" s="164">
        <f>(BP190-BP191)/BP172</f>
        <v>1.038288709367627</v>
      </c>
      <c r="BR173" s="167">
        <f>N173-BP188</f>
        <v>46.599999999999966</v>
      </c>
      <c r="BS173" s="164">
        <f>BP190-BP191</f>
        <v>107.47000000000001</v>
      </c>
      <c r="BT173" s="164">
        <f t="shared" si="170"/>
        <v>43.360937936168199</v>
      </c>
      <c r="BU173" s="187">
        <f t="shared" si="171"/>
        <v>45.021172286713856</v>
      </c>
      <c r="BV173" s="129">
        <v>300</v>
      </c>
      <c r="BW173" s="100">
        <v>103.506856070365</v>
      </c>
      <c r="BX173" s="164">
        <f>(BW190-BW191)/BW172</f>
        <v>1.2694811241360955</v>
      </c>
      <c r="BY173" s="167">
        <f>S173-BW188</f>
        <v>41.699999999999989</v>
      </c>
      <c r="BZ173" s="164">
        <f>BW190-BW191</f>
        <v>131.4</v>
      </c>
      <c r="CA173" s="164">
        <f t="shared" si="172"/>
        <v>31.735159817351587</v>
      </c>
      <c r="CB173" s="174">
        <f t="shared" si="173"/>
        <v>40.287186359570136</v>
      </c>
      <c r="CC173" s="81"/>
    </row>
    <row r="174" spans="1:81" ht="15.75">
      <c r="A174" s="25"/>
      <c r="B174" s="125" t="s">
        <v>42</v>
      </c>
      <c r="C174" s="80">
        <v>350</v>
      </c>
      <c r="D174" s="78">
        <v>460.42</v>
      </c>
      <c r="E174" s="100">
        <v>0.74</v>
      </c>
      <c r="F174" s="100">
        <v>0.6</v>
      </c>
      <c r="G174" s="100">
        <v>0.47</v>
      </c>
      <c r="H174" s="129">
        <v>350</v>
      </c>
      <c r="I174" s="78">
        <v>464.2</v>
      </c>
      <c r="J174" s="189">
        <v>0</v>
      </c>
      <c r="K174" s="189">
        <v>0</v>
      </c>
      <c r="L174" s="189">
        <v>0</v>
      </c>
      <c r="M174" s="129">
        <v>350</v>
      </c>
      <c r="N174" s="78">
        <v>438.77</v>
      </c>
      <c r="O174" s="189">
        <v>0</v>
      </c>
      <c r="P174" s="189">
        <v>0</v>
      </c>
      <c r="Q174" s="78">
        <v>0</v>
      </c>
      <c r="R174" s="129">
        <v>350</v>
      </c>
      <c r="S174" s="78">
        <v>459.8</v>
      </c>
      <c r="T174" s="78">
        <v>0</v>
      </c>
      <c r="U174" s="78">
        <v>0</v>
      </c>
      <c r="V174" s="78">
        <v>0</v>
      </c>
      <c r="W174" s="25"/>
      <c r="X174" s="129">
        <v>350</v>
      </c>
      <c r="Y174" s="151">
        <f t="shared" si="150"/>
        <v>6.0333333333333329E-2</v>
      </c>
      <c r="Z174" s="100">
        <v>9.6440000000000001</v>
      </c>
      <c r="AA174" s="100">
        <v>4.5170000000000003</v>
      </c>
      <c r="AB174" s="100">
        <f t="shared" si="151"/>
        <v>5.0666666666666664</v>
      </c>
      <c r="AC174" s="100">
        <f t="shared" si="152"/>
        <v>33.509333333333338</v>
      </c>
      <c r="AD174" s="152">
        <f t="shared" si="153"/>
        <v>29.075780458666664</v>
      </c>
      <c r="AE174" s="129">
        <v>350</v>
      </c>
      <c r="AF174" s="100">
        <f t="shared" si="154"/>
        <v>0</v>
      </c>
      <c r="AG174" s="100">
        <v>9.6440000000000001</v>
      </c>
      <c r="AH174" s="100">
        <v>4.5170000000000003</v>
      </c>
      <c r="AI174" s="100">
        <f t="shared" si="155"/>
        <v>5.1269999999999998</v>
      </c>
      <c r="AJ174" s="100">
        <f t="shared" si="156"/>
        <v>33.449000000000005</v>
      </c>
      <c r="AK174" s="152">
        <f t="shared" si="157"/>
        <v>29.369037653864996</v>
      </c>
      <c r="AL174" s="129">
        <v>350</v>
      </c>
      <c r="AM174" s="100">
        <f t="shared" si="158"/>
        <v>0</v>
      </c>
      <c r="AN174" s="100">
        <v>9.6440000000000001</v>
      </c>
      <c r="AO174" s="100">
        <v>4.5170000000000003</v>
      </c>
      <c r="AP174" s="100">
        <f t="shared" si="159"/>
        <v>5.1269999999999998</v>
      </c>
      <c r="AQ174" s="100">
        <f t="shared" si="160"/>
        <v>33.449000000000005</v>
      </c>
      <c r="AR174" s="160">
        <f t="shared" si="161"/>
        <v>29.369037653864996</v>
      </c>
      <c r="AS174" s="129">
        <v>350</v>
      </c>
      <c r="AT174" s="100">
        <f t="shared" si="162"/>
        <v>0</v>
      </c>
      <c r="AU174" s="100">
        <v>9.6440000000000001</v>
      </c>
      <c r="AV174" s="100">
        <v>4.5170000000000003</v>
      </c>
      <c r="AW174" s="100">
        <f t="shared" si="163"/>
        <v>5.1269999999999998</v>
      </c>
      <c r="AX174" s="100">
        <f t="shared" si="164"/>
        <v>33.449000000000005</v>
      </c>
      <c r="AY174" s="160">
        <f t="shared" si="165"/>
        <v>29.369037653864996</v>
      </c>
      <c r="AZ174" s="166"/>
      <c r="BA174" s="129">
        <v>350</v>
      </c>
      <c r="BB174" s="100">
        <v>103.506856070365</v>
      </c>
      <c r="BC174" s="164">
        <f>(BB190-BB191)/BB172</f>
        <v>1.3041648169492506</v>
      </c>
      <c r="BD174" s="167">
        <f>D174-BB188</f>
        <v>38.329999999999984</v>
      </c>
      <c r="BE174" s="164">
        <f>BB190-BB191</f>
        <v>134.99</v>
      </c>
      <c r="BF174" s="164">
        <f t="shared" si="166"/>
        <v>28.394695903400237</v>
      </c>
      <c r="BG174" s="174">
        <f t="shared" si="167"/>
        <v>37.031363385187603</v>
      </c>
      <c r="BH174" s="129">
        <v>350</v>
      </c>
      <c r="BI174" s="100">
        <v>103.506856070365</v>
      </c>
      <c r="BJ174" s="164">
        <f>(BI190-BI191)/BI172</f>
        <v>1.3690880525215072</v>
      </c>
      <c r="BK174" s="167">
        <f>I174-BI188</f>
        <v>35.599999999999966</v>
      </c>
      <c r="BL174" s="164">
        <f>BI190-BI191</f>
        <v>141.70999999999998</v>
      </c>
      <c r="BM174" s="164">
        <f t="shared" si="168"/>
        <v>25.121727471596905</v>
      </c>
      <c r="BN174" s="174">
        <f t="shared" si="169"/>
        <v>34.393856940064659</v>
      </c>
      <c r="BO174" s="129">
        <v>350</v>
      </c>
      <c r="BP174" s="180">
        <v>103.506856070365</v>
      </c>
      <c r="BQ174" s="164">
        <f>(BP190-BP191)/BP172</f>
        <v>1.038288709367627</v>
      </c>
      <c r="BR174" s="167">
        <f>N174-BP188</f>
        <v>44.42999999999995</v>
      </c>
      <c r="BS174" s="164">
        <f>BP190-BP191</f>
        <v>107.47000000000001</v>
      </c>
      <c r="BT174" s="164">
        <f t="shared" si="170"/>
        <v>41.341769796222152</v>
      </c>
      <c r="BU174" s="187">
        <f t="shared" si="171"/>
        <v>42.924692804693038</v>
      </c>
      <c r="BV174" s="129">
        <v>350</v>
      </c>
      <c r="BW174" s="100">
        <v>103.506856070365</v>
      </c>
      <c r="BX174" s="164">
        <f>(BW190-BW191)/BW172</f>
        <v>1.2694811241360955</v>
      </c>
      <c r="BY174" s="167">
        <f>S174-BW188</f>
        <v>41.699999999999989</v>
      </c>
      <c r="BZ174" s="164">
        <f>BW190-BW191</f>
        <v>131.4</v>
      </c>
      <c r="CA174" s="164">
        <f t="shared" si="172"/>
        <v>31.735159817351587</v>
      </c>
      <c r="CB174" s="174">
        <f t="shared" si="173"/>
        <v>40.287186359570136</v>
      </c>
      <c r="CC174" s="81"/>
    </row>
    <row r="175" spans="1:81" ht="15.75">
      <c r="A175" s="25"/>
      <c r="B175" s="125" t="s">
        <v>42</v>
      </c>
      <c r="C175" s="80">
        <v>450</v>
      </c>
      <c r="D175" s="78">
        <v>459.72</v>
      </c>
      <c r="E175" s="100">
        <v>1.22</v>
      </c>
      <c r="F175" s="100">
        <v>0.79</v>
      </c>
      <c r="G175" s="100">
        <v>0.99</v>
      </c>
      <c r="H175" s="129">
        <v>450</v>
      </c>
      <c r="I175" s="126">
        <v>463.05</v>
      </c>
      <c r="J175" s="100">
        <v>1.26</v>
      </c>
      <c r="K175" s="100">
        <v>1.17</v>
      </c>
      <c r="L175" s="78">
        <v>0.83</v>
      </c>
      <c r="M175" s="129">
        <v>450</v>
      </c>
      <c r="N175" s="78">
        <v>437.57</v>
      </c>
      <c r="O175" s="78">
        <v>0.92</v>
      </c>
      <c r="P175" s="78">
        <v>1.1299999999999999</v>
      </c>
      <c r="Q175" s="78">
        <v>0.77</v>
      </c>
      <c r="R175" s="129">
        <v>450</v>
      </c>
      <c r="S175" s="78">
        <v>458.86</v>
      </c>
      <c r="T175" s="78">
        <v>0</v>
      </c>
      <c r="U175" s="78">
        <v>0</v>
      </c>
      <c r="V175" s="78">
        <v>0</v>
      </c>
      <c r="W175" s="25"/>
      <c r="X175" s="129">
        <v>450</v>
      </c>
      <c r="Y175" s="151">
        <f t="shared" si="150"/>
        <v>0.1</v>
      </c>
      <c r="Z175" s="100">
        <v>9.6440000000000001</v>
      </c>
      <c r="AA175" s="100">
        <v>4.5170000000000003</v>
      </c>
      <c r="AB175" s="100">
        <f t="shared" si="151"/>
        <v>5.0270000000000001</v>
      </c>
      <c r="AC175" s="100">
        <f t="shared" si="152"/>
        <v>33.549000000000007</v>
      </c>
      <c r="AD175" s="152">
        <f t="shared" si="153"/>
        <v>47.744204737185001</v>
      </c>
      <c r="AE175" s="129">
        <v>450</v>
      </c>
      <c r="AF175" s="100">
        <f t="shared" si="154"/>
        <v>0.10866666666666666</v>
      </c>
      <c r="AG175" s="100">
        <v>9.6440000000000001</v>
      </c>
      <c r="AH175" s="100">
        <v>4.5170000000000003</v>
      </c>
      <c r="AI175" s="100">
        <f t="shared" si="155"/>
        <v>5.0183333333333335</v>
      </c>
      <c r="AJ175" s="100">
        <f t="shared" si="156"/>
        <v>33.55766666666667</v>
      </c>
      <c r="AK175" s="152">
        <f t="shared" si="157"/>
        <v>47.674205031824989</v>
      </c>
      <c r="AL175" s="129">
        <v>450</v>
      </c>
      <c r="AM175" s="100">
        <f t="shared" si="158"/>
        <v>9.4E-2</v>
      </c>
      <c r="AN175" s="100">
        <v>9.6440000000000001</v>
      </c>
      <c r="AO175" s="100">
        <v>4.5170000000000003</v>
      </c>
      <c r="AP175" s="100">
        <f t="shared" si="159"/>
        <v>5.0329999999999995</v>
      </c>
      <c r="AQ175" s="100">
        <f t="shared" si="160"/>
        <v>33.543000000000006</v>
      </c>
      <c r="AR175" s="160">
        <f t="shared" si="161"/>
        <v>47.792641159304992</v>
      </c>
      <c r="AS175" s="129">
        <v>450</v>
      </c>
      <c r="AT175" s="100">
        <f t="shared" si="162"/>
        <v>0</v>
      </c>
      <c r="AU175" s="100">
        <v>9.6440000000000001</v>
      </c>
      <c r="AV175" s="100">
        <v>4.5170000000000003</v>
      </c>
      <c r="AW175" s="100">
        <f t="shared" si="163"/>
        <v>5.1269999999999998</v>
      </c>
      <c r="AX175" s="100">
        <f t="shared" si="164"/>
        <v>33.449000000000005</v>
      </c>
      <c r="AY175" s="160">
        <f t="shared" si="165"/>
        <v>48.54881734618499</v>
      </c>
      <c r="AZ175" s="166"/>
      <c r="BA175" s="129">
        <v>450</v>
      </c>
      <c r="BB175" s="100">
        <v>103.506856070365</v>
      </c>
      <c r="BC175" s="164">
        <f>(BB190-BB191)/BB172</f>
        <v>1.3041648169492506</v>
      </c>
      <c r="BD175" s="167">
        <f>D175-BB188</f>
        <v>37.629999999999995</v>
      </c>
      <c r="BE175" s="164">
        <f>BB190-BB191</f>
        <v>134.99</v>
      </c>
      <c r="BF175" s="164">
        <f t="shared" si="166"/>
        <v>27.876138973257277</v>
      </c>
      <c r="BG175" s="174">
        <f t="shared" si="167"/>
        <v>36.355079681309945</v>
      </c>
      <c r="BH175" s="129">
        <v>450</v>
      </c>
      <c r="BI175" s="100">
        <v>103.506856070365</v>
      </c>
      <c r="BJ175" s="164">
        <f>(BI190-BI191)/BI172</f>
        <v>1.3690880525215072</v>
      </c>
      <c r="BK175" s="167">
        <f>I175-BI188</f>
        <v>34.449999999999989</v>
      </c>
      <c r="BL175" s="164">
        <f>BI190-BI191</f>
        <v>141.70999999999998</v>
      </c>
      <c r="BM175" s="164">
        <f t="shared" si="168"/>
        <v>24.310210994284095</v>
      </c>
      <c r="BN175" s="174">
        <f t="shared" si="169"/>
        <v>33.282819426551342</v>
      </c>
      <c r="BO175" s="129">
        <v>450</v>
      </c>
      <c r="BP175" s="180">
        <v>103.506856070365</v>
      </c>
      <c r="BQ175" s="164">
        <f>(BP190-BP191)/BP172</f>
        <v>1.038288709367627</v>
      </c>
      <c r="BR175" s="167">
        <f>N175-BP188</f>
        <v>43.229999999999961</v>
      </c>
      <c r="BS175" s="164">
        <f>BP190-BP191</f>
        <v>107.47000000000001</v>
      </c>
      <c r="BT175" s="164">
        <f t="shared" si="170"/>
        <v>40.225179119754308</v>
      </c>
      <c r="BU175" s="187">
        <f t="shared" si="171"/>
        <v>41.765349312331317</v>
      </c>
      <c r="BV175" s="129">
        <v>450</v>
      </c>
      <c r="BW175" s="100">
        <v>103.506856070365</v>
      </c>
      <c r="BX175" s="164">
        <f>(BW190-BW191)/BW172</f>
        <v>1.2694811241360955</v>
      </c>
      <c r="BY175" s="167">
        <f>S175-BW188</f>
        <v>40.759999999999991</v>
      </c>
      <c r="BZ175" s="164">
        <f>BW190-BW191</f>
        <v>131.4</v>
      </c>
      <c r="CA175" s="164">
        <f t="shared" si="172"/>
        <v>31.019786910197862</v>
      </c>
      <c r="CB175" s="174">
        <f t="shared" si="173"/>
        <v>39.379033957220123</v>
      </c>
      <c r="CC175" s="81"/>
    </row>
    <row r="176" spans="1:81" ht="15.75">
      <c r="A176" s="25"/>
      <c r="B176" s="125" t="s">
        <v>42</v>
      </c>
      <c r="C176" s="80">
        <v>550</v>
      </c>
      <c r="D176" s="78">
        <v>458.46</v>
      </c>
      <c r="E176" s="100">
        <v>1.63</v>
      </c>
      <c r="F176" s="100">
        <v>1.77</v>
      </c>
      <c r="G176" s="100">
        <v>1.66</v>
      </c>
      <c r="H176" s="129">
        <v>550</v>
      </c>
      <c r="I176" s="78">
        <v>462.17</v>
      </c>
      <c r="J176" s="100">
        <v>1.52</v>
      </c>
      <c r="K176" s="100">
        <v>1.68</v>
      </c>
      <c r="L176" s="78">
        <v>1.33</v>
      </c>
      <c r="M176" s="129">
        <v>550</v>
      </c>
      <c r="N176" s="78">
        <v>436</v>
      </c>
      <c r="O176" s="78">
        <v>1.42</v>
      </c>
      <c r="P176" s="78">
        <v>1.25</v>
      </c>
      <c r="Q176" s="78">
        <v>1.1100000000000001</v>
      </c>
      <c r="R176" s="129">
        <v>550</v>
      </c>
      <c r="S176" s="78">
        <v>457.55</v>
      </c>
      <c r="T176" s="78">
        <v>0</v>
      </c>
      <c r="U176" s="78">
        <v>0</v>
      </c>
      <c r="V176" s="78">
        <v>0</v>
      </c>
      <c r="W176" s="25"/>
      <c r="X176" s="129">
        <v>550</v>
      </c>
      <c r="Y176" s="151">
        <f t="shared" si="150"/>
        <v>0.16866666666666666</v>
      </c>
      <c r="Z176" s="100">
        <v>9.6440000000000001</v>
      </c>
      <c r="AA176" s="100">
        <v>4.5170000000000003</v>
      </c>
      <c r="AB176" s="100">
        <f t="shared" si="151"/>
        <v>4.958333333333333</v>
      </c>
      <c r="AC176" s="100">
        <f t="shared" si="152"/>
        <v>33.617666666666672</v>
      </c>
      <c r="AD176" s="152">
        <f t="shared" si="153"/>
        <v>70.491351427291661</v>
      </c>
      <c r="AE176" s="129">
        <v>550</v>
      </c>
      <c r="AF176" s="100">
        <f t="shared" si="154"/>
        <v>0.151</v>
      </c>
      <c r="AG176" s="100">
        <v>9.6440000000000001</v>
      </c>
      <c r="AH176" s="100">
        <v>4.5170000000000003</v>
      </c>
      <c r="AI176" s="100">
        <f t="shared" si="155"/>
        <v>4.976</v>
      </c>
      <c r="AJ176" s="100">
        <f t="shared" si="156"/>
        <v>33.600000000000009</v>
      </c>
      <c r="AK176" s="152">
        <f t="shared" si="157"/>
        <v>70.705337472000011</v>
      </c>
      <c r="AL176" s="129">
        <v>550</v>
      </c>
      <c r="AM176" s="100">
        <f t="shared" si="158"/>
        <v>0.126</v>
      </c>
      <c r="AN176" s="100">
        <v>9.6440000000000001</v>
      </c>
      <c r="AO176" s="100">
        <v>4.5170000000000003</v>
      </c>
      <c r="AP176" s="100">
        <f t="shared" si="159"/>
        <v>5.0009999999999994</v>
      </c>
      <c r="AQ176" s="100">
        <f t="shared" si="160"/>
        <v>33.575000000000003</v>
      </c>
      <c r="AR176" s="160">
        <f t="shared" si="161"/>
        <v>71.007696824624986</v>
      </c>
      <c r="AS176" s="129">
        <v>550</v>
      </c>
      <c r="AT176" s="100">
        <f t="shared" si="162"/>
        <v>0</v>
      </c>
      <c r="AU176" s="100">
        <v>9.6440000000000001</v>
      </c>
      <c r="AV176" s="100">
        <v>4.5170000000000003</v>
      </c>
      <c r="AW176" s="100">
        <f t="shared" si="163"/>
        <v>5.1269999999999998</v>
      </c>
      <c r="AX176" s="100">
        <f t="shared" si="164"/>
        <v>33.449000000000005</v>
      </c>
      <c r="AY176" s="160">
        <f t="shared" si="165"/>
        <v>72.523541961584996</v>
      </c>
      <c r="AZ176" s="166"/>
      <c r="BA176" s="129">
        <v>550</v>
      </c>
      <c r="BB176" s="100">
        <v>103.506856070365</v>
      </c>
      <c r="BC176" s="164">
        <f>(BB190-BB191)/BB172</f>
        <v>1.3041648169492506</v>
      </c>
      <c r="BD176" s="167">
        <f>D176-BB188</f>
        <v>36.369999999999948</v>
      </c>
      <c r="BE176" s="164">
        <f>BB190-BB191</f>
        <v>134.99</v>
      </c>
      <c r="BF176" s="164">
        <f t="shared" si="166"/>
        <v>26.942736498999885</v>
      </c>
      <c r="BG176" s="174">
        <f t="shared" si="167"/>
        <v>35.137769014330075</v>
      </c>
      <c r="BH176" s="129">
        <v>550</v>
      </c>
      <c r="BI176" s="100">
        <v>103.506856070365</v>
      </c>
      <c r="BJ176" s="164">
        <f>(BI190-BI191)/BI172</f>
        <v>1.3690880525215072</v>
      </c>
      <c r="BK176" s="167">
        <f>I176-BI188</f>
        <v>33.569999999999993</v>
      </c>
      <c r="BL176" s="164">
        <f>BI190-BI191</f>
        <v>141.70999999999998</v>
      </c>
      <c r="BM176" s="164">
        <f t="shared" si="168"/>
        <v>23.68922447251429</v>
      </c>
      <c r="BN176" s="174">
        <f t="shared" si="169"/>
        <v>32.432634198819422</v>
      </c>
      <c r="BO176" s="129">
        <v>550</v>
      </c>
      <c r="BP176" s="180">
        <v>103.506856070365</v>
      </c>
      <c r="BQ176" s="164">
        <f>(BP190-BP191)/BP172</f>
        <v>1.038288709367627</v>
      </c>
      <c r="BR176" s="167">
        <f>N176-BP188</f>
        <v>41.659999999999968</v>
      </c>
      <c r="BS176" s="164">
        <f>BP190-BP191</f>
        <v>107.47000000000001</v>
      </c>
      <c r="BT176" s="164">
        <f t="shared" si="170"/>
        <v>38.764306318042209</v>
      </c>
      <c r="BU176" s="187">
        <f t="shared" si="171"/>
        <v>40.248541576491391</v>
      </c>
      <c r="BV176" s="129">
        <v>550</v>
      </c>
      <c r="BW176" s="100">
        <v>103.506856070365</v>
      </c>
      <c r="BX176" s="164">
        <f>(BW190-BW191)/BW172</f>
        <v>1.2694811241360955</v>
      </c>
      <c r="BY176" s="167">
        <f>S176-BW188</f>
        <v>39.449999999999989</v>
      </c>
      <c r="BZ176" s="164">
        <f>BW190-BW191</f>
        <v>131.4</v>
      </c>
      <c r="CA176" s="164">
        <f t="shared" si="172"/>
        <v>30.022831050228298</v>
      </c>
      <c r="CB176" s="174">
        <f t="shared" si="173"/>
        <v>38.113417311391892</v>
      </c>
      <c r="CC176" s="81"/>
    </row>
    <row r="177" spans="1:81" ht="15.75">
      <c r="A177" s="25"/>
      <c r="B177" s="125" t="s">
        <v>42</v>
      </c>
      <c r="C177" s="80">
        <v>650</v>
      </c>
      <c r="D177" s="78">
        <v>457.14</v>
      </c>
      <c r="E177" s="100">
        <v>2.2599999999999998</v>
      </c>
      <c r="F177" s="100">
        <v>1.96</v>
      </c>
      <c r="G177" s="100">
        <v>1.89</v>
      </c>
      <c r="H177" s="129">
        <v>650</v>
      </c>
      <c r="I177" s="78">
        <v>461.17</v>
      </c>
      <c r="J177" s="100">
        <v>1.72</v>
      </c>
      <c r="K177" s="100">
        <v>1.67</v>
      </c>
      <c r="L177" s="78">
        <v>1.55</v>
      </c>
      <c r="M177" s="129">
        <v>650</v>
      </c>
      <c r="N177" s="78">
        <v>434.65</v>
      </c>
      <c r="O177" s="78">
        <v>1.61</v>
      </c>
      <c r="P177" s="78">
        <v>1.45</v>
      </c>
      <c r="Q177" s="78">
        <v>1.5</v>
      </c>
      <c r="R177" s="129">
        <v>650</v>
      </c>
      <c r="S177" s="78">
        <v>456.51</v>
      </c>
      <c r="T177" s="78">
        <v>0.79</v>
      </c>
      <c r="U177" s="78">
        <v>0.86</v>
      </c>
      <c r="V177" s="78">
        <v>0.91</v>
      </c>
      <c r="W177" s="25"/>
      <c r="X177" s="129">
        <v>650</v>
      </c>
      <c r="Y177" s="151">
        <f t="shared" si="150"/>
        <v>0.20366666666666666</v>
      </c>
      <c r="Z177" s="100">
        <v>9.6440000000000001</v>
      </c>
      <c r="AA177" s="100">
        <v>4.5170000000000003</v>
      </c>
      <c r="AB177" s="100">
        <f t="shared" si="151"/>
        <v>4.9233333333333329</v>
      </c>
      <c r="AC177" s="100">
        <f t="shared" si="152"/>
        <v>33.652666666666669</v>
      </c>
      <c r="AD177" s="152">
        <f t="shared" si="153"/>
        <v>97.86166693636666</v>
      </c>
      <c r="AE177" s="129">
        <v>650</v>
      </c>
      <c r="AF177" s="100">
        <f t="shared" si="154"/>
        <v>0.16466666666666666</v>
      </c>
      <c r="AG177" s="100">
        <v>9.6440000000000001</v>
      </c>
      <c r="AH177" s="100">
        <v>4.5170000000000003</v>
      </c>
      <c r="AI177" s="100">
        <f t="shared" si="155"/>
        <v>4.9623333333333335</v>
      </c>
      <c r="AJ177" s="100">
        <f t="shared" si="156"/>
        <v>33.613666666666674</v>
      </c>
      <c r="AK177" s="152">
        <f t="shared" si="157"/>
        <v>98.522564400931685</v>
      </c>
      <c r="AL177" s="129">
        <v>650</v>
      </c>
      <c r="AM177" s="100">
        <f t="shared" si="158"/>
        <v>0.15200000000000002</v>
      </c>
      <c r="AN177" s="100">
        <v>9.6440000000000001</v>
      </c>
      <c r="AO177" s="100">
        <v>4.5170000000000003</v>
      </c>
      <c r="AP177" s="100">
        <f t="shared" si="159"/>
        <v>4.9749999999999996</v>
      </c>
      <c r="AQ177" s="100">
        <f t="shared" si="160"/>
        <v>33.601000000000006</v>
      </c>
      <c r="AR177" s="160">
        <f t="shared" si="161"/>
        <v>98.736828308624993</v>
      </c>
      <c r="AS177" s="129">
        <v>650</v>
      </c>
      <c r="AT177" s="100">
        <f t="shared" si="162"/>
        <v>8.5333333333333344E-2</v>
      </c>
      <c r="AU177" s="100">
        <v>9.6440000000000001</v>
      </c>
      <c r="AV177" s="100">
        <v>4.5170000000000003</v>
      </c>
      <c r="AW177" s="100">
        <f t="shared" si="163"/>
        <v>5.0416666666666661</v>
      </c>
      <c r="AX177" s="100">
        <f t="shared" si="164"/>
        <v>33.534333333333336</v>
      </c>
      <c r="AY177" s="160">
        <f t="shared" si="165"/>
        <v>99.861409177291662</v>
      </c>
      <c r="AZ177" s="166"/>
      <c r="BA177" s="129">
        <v>650</v>
      </c>
      <c r="BB177" s="100">
        <v>103.506856070365</v>
      </c>
      <c r="BC177" s="164">
        <f>(BB190-BB191)/BB172</f>
        <v>1.3041648169492506</v>
      </c>
      <c r="BD177" s="167">
        <f>D177-BB188</f>
        <v>35.049999999999955</v>
      </c>
      <c r="BE177" s="164">
        <f>BB190-BB191</f>
        <v>134.99</v>
      </c>
      <c r="BF177" s="164">
        <f t="shared" si="166"/>
        <v>25.964886287873139</v>
      </c>
      <c r="BG177" s="174">
        <f t="shared" si="167"/>
        <v>33.862491172732177</v>
      </c>
      <c r="BH177" s="129">
        <v>650</v>
      </c>
      <c r="BI177" s="100">
        <v>103.506856070365</v>
      </c>
      <c r="BJ177" s="164">
        <f>(BI190-BI191)/BI172</f>
        <v>1.3690880525215072</v>
      </c>
      <c r="BK177" s="167">
        <f>I177-BI188</f>
        <v>32.569999999999993</v>
      </c>
      <c r="BL177" s="164">
        <f>BI190-BI191</f>
        <v>141.70999999999998</v>
      </c>
      <c r="BM177" s="164">
        <f t="shared" si="168"/>
        <v>22.983557970503139</v>
      </c>
      <c r="BN177" s="174">
        <f t="shared" si="169"/>
        <v>31.466514621851307</v>
      </c>
      <c r="BO177" s="129">
        <v>650</v>
      </c>
      <c r="BP177" s="180">
        <v>103.506856070365</v>
      </c>
      <c r="BQ177" s="164">
        <f>(BP190-BP191)/BP172</f>
        <v>1.038288709367627</v>
      </c>
      <c r="BR177" s="167">
        <f>N177-BP188</f>
        <v>40.309999999999945</v>
      </c>
      <c r="BS177" s="164">
        <f>BP190-BP191</f>
        <v>107.47000000000001</v>
      </c>
      <c r="BT177" s="164">
        <f t="shared" si="170"/>
        <v>37.508141807015853</v>
      </c>
      <c r="BU177" s="187">
        <f t="shared" si="171"/>
        <v>38.944280147584422</v>
      </c>
      <c r="BV177" s="129">
        <v>650</v>
      </c>
      <c r="BW177" s="100">
        <v>103.506856070365</v>
      </c>
      <c r="BX177" s="164">
        <f>(BW190-BW191)/BW172</f>
        <v>1.2694811241360955</v>
      </c>
      <c r="BY177" s="167">
        <f>S177-BW188</f>
        <v>38.409999999999968</v>
      </c>
      <c r="BZ177" s="164">
        <f>BW190-BW191</f>
        <v>131.4</v>
      </c>
      <c r="CA177" s="164">
        <f t="shared" si="172"/>
        <v>29.231354642313523</v>
      </c>
      <c r="CB177" s="174">
        <f t="shared" si="173"/>
        <v>37.108652951345043</v>
      </c>
      <c r="CC177" s="81"/>
    </row>
    <row r="178" spans="1:81" ht="15.75">
      <c r="A178" s="25"/>
      <c r="B178" s="125" t="s">
        <v>42</v>
      </c>
      <c r="C178" s="80">
        <v>750</v>
      </c>
      <c r="D178" s="78">
        <v>455.89</v>
      </c>
      <c r="E178" s="100">
        <v>2.66</v>
      </c>
      <c r="F178" s="100">
        <v>2.72</v>
      </c>
      <c r="G178" s="100">
        <v>2.86</v>
      </c>
      <c r="H178" s="129">
        <v>750</v>
      </c>
      <c r="I178" s="78">
        <v>460.54</v>
      </c>
      <c r="J178" s="100">
        <v>2.56</v>
      </c>
      <c r="K178" s="100">
        <v>2.41</v>
      </c>
      <c r="L178" s="78">
        <v>2.04</v>
      </c>
      <c r="M178" s="129">
        <v>750</v>
      </c>
      <c r="N178" s="78">
        <v>433.41</v>
      </c>
      <c r="O178" s="78">
        <v>2.21</v>
      </c>
      <c r="P178" s="78">
        <v>2.15</v>
      </c>
      <c r="Q178" s="78">
        <v>2</v>
      </c>
      <c r="R178" s="129">
        <v>750</v>
      </c>
      <c r="S178" s="78">
        <v>455.33</v>
      </c>
      <c r="T178" s="78">
        <v>1.33</v>
      </c>
      <c r="U178" s="78">
        <v>1.1000000000000001</v>
      </c>
      <c r="V178" s="78">
        <v>1.25</v>
      </c>
      <c r="W178" s="25"/>
      <c r="X178" s="129">
        <v>750</v>
      </c>
      <c r="Y178" s="151">
        <f t="shared" si="150"/>
        <v>0.27466666666666667</v>
      </c>
      <c r="Z178" s="100">
        <v>9.6440000000000001</v>
      </c>
      <c r="AA178" s="100">
        <v>4.5170000000000003</v>
      </c>
      <c r="AB178" s="100">
        <f t="shared" si="151"/>
        <v>4.8523333333333332</v>
      </c>
      <c r="AC178" s="100">
        <f t="shared" si="152"/>
        <v>33.723666666666674</v>
      </c>
      <c r="AD178" s="152">
        <f t="shared" si="153"/>
        <v>128.68120333162503</v>
      </c>
      <c r="AE178" s="129">
        <v>750</v>
      </c>
      <c r="AF178" s="100">
        <f t="shared" si="154"/>
        <v>0.23366666666666669</v>
      </c>
      <c r="AG178" s="100">
        <v>9.6440000000000001</v>
      </c>
      <c r="AH178" s="100">
        <v>4.5170000000000003</v>
      </c>
      <c r="AI178" s="100">
        <f t="shared" si="155"/>
        <v>4.8933333333333326</v>
      </c>
      <c r="AJ178" s="100">
        <f t="shared" si="156"/>
        <v>33.68266666666667</v>
      </c>
      <c r="AK178" s="152">
        <f t="shared" si="157"/>
        <v>129.61073291999998</v>
      </c>
      <c r="AL178" s="129">
        <v>750</v>
      </c>
      <c r="AM178" s="100">
        <f t="shared" si="158"/>
        <v>0.21199999999999997</v>
      </c>
      <c r="AN178" s="100">
        <v>9.6440000000000001</v>
      </c>
      <c r="AO178" s="100">
        <v>4.5170000000000003</v>
      </c>
      <c r="AP178" s="100">
        <f t="shared" si="159"/>
        <v>4.915</v>
      </c>
      <c r="AQ178" s="100">
        <f t="shared" si="160"/>
        <v>33.661000000000008</v>
      </c>
      <c r="AR178" s="160">
        <f t="shared" si="161"/>
        <v>130.10088002062503</v>
      </c>
      <c r="AS178" s="129">
        <v>750</v>
      </c>
      <c r="AT178" s="100">
        <f t="shared" si="162"/>
        <v>0.12266666666666667</v>
      </c>
      <c r="AU178" s="100">
        <v>9.6440000000000001</v>
      </c>
      <c r="AV178" s="100">
        <v>4.5170000000000003</v>
      </c>
      <c r="AW178" s="100">
        <f t="shared" si="163"/>
        <v>5.0043333333333333</v>
      </c>
      <c r="AX178" s="100">
        <f t="shared" si="164"/>
        <v>33.571666666666673</v>
      </c>
      <c r="AY178" s="160">
        <f t="shared" si="165"/>
        <v>132.11399652562503</v>
      </c>
      <c r="AZ178" s="166"/>
      <c r="BA178" s="129">
        <v>750</v>
      </c>
      <c r="BB178" s="100">
        <v>103.506856070365</v>
      </c>
      <c r="BC178" s="164">
        <f>(BB190-BB191)/BB172</f>
        <v>1.3041648169492506</v>
      </c>
      <c r="BD178" s="167">
        <f>D178-BB188</f>
        <v>33.799999999999955</v>
      </c>
      <c r="BE178" s="164">
        <f>BB190-BB191</f>
        <v>134.99</v>
      </c>
      <c r="BF178" s="164">
        <f t="shared" si="166"/>
        <v>25.038891769760685</v>
      </c>
      <c r="BG178" s="174">
        <f t="shared" si="167"/>
        <v>32.654841701522038</v>
      </c>
      <c r="BH178" s="129">
        <v>750</v>
      </c>
      <c r="BI178" s="100">
        <v>103.506856070365</v>
      </c>
      <c r="BJ178" s="164">
        <f>(BI190-BI191)/BI172</f>
        <v>1.3690880525215072</v>
      </c>
      <c r="BK178" s="167">
        <f>I178-BI188</f>
        <v>31.939999999999998</v>
      </c>
      <c r="BL178" s="164">
        <f>BI190-BI191</f>
        <v>141.70999999999998</v>
      </c>
      <c r="BM178" s="164">
        <f t="shared" si="168"/>
        <v>22.538988074236119</v>
      </c>
      <c r="BN178" s="174">
        <f t="shared" si="169"/>
        <v>30.857859288361404</v>
      </c>
      <c r="BO178" s="129">
        <v>750</v>
      </c>
      <c r="BP178" s="180">
        <v>103.506856070365</v>
      </c>
      <c r="BQ178" s="164">
        <f>(BP190-BP191)/BP172</f>
        <v>1.038288709367627</v>
      </c>
      <c r="BR178" s="167">
        <f>N178-BP188</f>
        <v>39.069999999999993</v>
      </c>
      <c r="BS178" s="164">
        <f>BP190-BP191</f>
        <v>107.47000000000001</v>
      </c>
      <c r="BT178" s="164">
        <f t="shared" si="170"/>
        <v>36.354331441332455</v>
      </c>
      <c r="BU178" s="187">
        <f t="shared" si="171"/>
        <v>37.746291872144013</v>
      </c>
      <c r="BV178" s="129">
        <v>750</v>
      </c>
      <c r="BW178" s="100">
        <v>103.506856070365</v>
      </c>
      <c r="BX178" s="164">
        <f>(BW190-BW191)/BW172</f>
        <v>1.2694811241360955</v>
      </c>
      <c r="BY178" s="167">
        <f>S178-BW188</f>
        <v>37.229999999999961</v>
      </c>
      <c r="BZ178" s="164">
        <f>BW190-BW191</f>
        <v>131.4</v>
      </c>
      <c r="CA178" s="164">
        <f t="shared" si="172"/>
        <v>28.333333333333304</v>
      </c>
      <c r="CB178" s="174">
        <f t="shared" si="173"/>
        <v>35.968631850522669</v>
      </c>
      <c r="CC178" s="81"/>
    </row>
    <row r="179" spans="1:81" ht="15.75">
      <c r="A179" s="25"/>
      <c r="B179" s="125" t="s">
        <v>42</v>
      </c>
      <c r="C179" s="80">
        <v>850</v>
      </c>
      <c r="D179" s="78">
        <v>454.64</v>
      </c>
      <c r="E179" s="100">
        <v>3.02</v>
      </c>
      <c r="F179" s="100">
        <v>2.69</v>
      </c>
      <c r="G179" s="100">
        <v>2.92</v>
      </c>
      <c r="H179" s="129">
        <v>850</v>
      </c>
      <c r="I179" s="78">
        <v>459.82</v>
      </c>
      <c r="J179" s="100">
        <v>2.39</v>
      </c>
      <c r="K179" s="100">
        <v>2.68</v>
      </c>
      <c r="L179" s="78">
        <v>2.19</v>
      </c>
      <c r="M179" s="129">
        <v>850</v>
      </c>
      <c r="N179" s="78">
        <v>432.41</v>
      </c>
      <c r="O179" s="78">
        <v>2.61</v>
      </c>
      <c r="P179" s="78">
        <v>2.71</v>
      </c>
      <c r="Q179" s="78">
        <v>2.65</v>
      </c>
      <c r="R179" s="129">
        <v>850</v>
      </c>
      <c r="S179" s="78">
        <v>454.29</v>
      </c>
      <c r="T179" s="78">
        <v>1.68</v>
      </c>
      <c r="U179" s="78">
        <v>1.78</v>
      </c>
      <c r="V179" s="78">
        <v>1.47</v>
      </c>
      <c r="W179" s="25"/>
      <c r="X179" s="129">
        <v>850</v>
      </c>
      <c r="Y179" s="151">
        <f t="shared" si="150"/>
        <v>0.28766666666666663</v>
      </c>
      <c r="Z179" s="100">
        <v>9.6440000000000001</v>
      </c>
      <c r="AA179" s="100">
        <v>4.5170000000000003</v>
      </c>
      <c r="AB179" s="100">
        <f t="shared" si="151"/>
        <v>4.8393333333333333</v>
      </c>
      <c r="AC179" s="100">
        <f t="shared" si="152"/>
        <v>33.736666666666672</v>
      </c>
      <c r="AD179" s="152">
        <f t="shared" si="153"/>
        <v>164.90458477476668</v>
      </c>
      <c r="AE179" s="129">
        <v>850</v>
      </c>
      <c r="AF179" s="100">
        <f t="shared" si="154"/>
        <v>0.24199999999999999</v>
      </c>
      <c r="AG179" s="100">
        <v>9.6440000000000001</v>
      </c>
      <c r="AH179" s="100">
        <v>4.5170000000000003</v>
      </c>
      <c r="AI179" s="100">
        <f t="shared" si="155"/>
        <v>4.8849999999999998</v>
      </c>
      <c r="AJ179" s="100">
        <f t="shared" si="156"/>
        <v>33.691000000000003</v>
      </c>
      <c r="AK179" s="152">
        <f t="shared" si="157"/>
        <v>166.23539227942501</v>
      </c>
      <c r="AL179" s="129">
        <v>850</v>
      </c>
      <c r="AM179" s="100">
        <f t="shared" si="158"/>
        <v>0.26566666666666666</v>
      </c>
      <c r="AN179" s="100">
        <v>9.6440000000000001</v>
      </c>
      <c r="AO179" s="100">
        <v>4.5170000000000003</v>
      </c>
      <c r="AP179" s="100">
        <f t="shared" si="159"/>
        <v>4.8613333333333335</v>
      </c>
      <c r="AQ179" s="100">
        <f t="shared" si="160"/>
        <v>33.714666666666673</v>
      </c>
      <c r="AR179" s="160">
        <f t="shared" si="161"/>
        <v>165.54622962058667</v>
      </c>
      <c r="AS179" s="129">
        <v>850</v>
      </c>
      <c r="AT179" s="100">
        <f t="shared" si="162"/>
        <v>0.16433333333333333</v>
      </c>
      <c r="AU179" s="100">
        <v>9.6440000000000001</v>
      </c>
      <c r="AV179" s="100">
        <v>4.5170000000000003</v>
      </c>
      <c r="AW179" s="100">
        <f t="shared" si="163"/>
        <v>4.9626666666666663</v>
      </c>
      <c r="AX179" s="100">
        <f t="shared" si="164"/>
        <v>33.613333333333337</v>
      </c>
      <c r="AY179" s="160">
        <f t="shared" si="165"/>
        <v>168.48906122506668</v>
      </c>
      <c r="AZ179" s="166"/>
      <c r="BA179" s="129">
        <v>850</v>
      </c>
      <c r="BB179" s="100">
        <v>103.506856070365</v>
      </c>
      <c r="BC179" s="164">
        <f>(BB190-BB191)/BB172</f>
        <v>1.3041648169492506</v>
      </c>
      <c r="BD179" s="167">
        <f>D179-BB188</f>
        <v>32.549999999999955</v>
      </c>
      <c r="BE179" s="164">
        <f>BB190-BB191</f>
        <v>134.99</v>
      </c>
      <c r="BF179" s="164">
        <f t="shared" si="166"/>
        <v>24.112897251648235</v>
      </c>
      <c r="BG179" s="174">
        <f t="shared" si="167"/>
        <v>31.447192230311906</v>
      </c>
      <c r="BH179" s="129">
        <v>850</v>
      </c>
      <c r="BI179" s="100">
        <v>103.506856070365</v>
      </c>
      <c r="BJ179" s="164">
        <f>(BI190-BI191)/BI172</f>
        <v>1.3690880525215072</v>
      </c>
      <c r="BK179" s="167">
        <f>I179-BI188</f>
        <v>31.21999999999997</v>
      </c>
      <c r="BL179" s="164">
        <f>BI190-BI191</f>
        <v>141.70999999999998</v>
      </c>
      <c r="BM179" s="164">
        <f t="shared" si="168"/>
        <v>22.030908192788072</v>
      </c>
      <c r="BN179" s="174">
        <f t="shared" si="169"/>
        <v>30.162253192944341</v>
      </c>
      <c r="BO179" s="129">
        <v>850</v>
      </c>
      <c r="BP179" s="180">
        <v>103.506856070365</v>
      </c>
      <c r="BQ179" s="164">
        <f>(BP190-BP191)/BP172</f>
        <v>1.038288709367627</v>
      </c>
      <c r="BR179" s="167">
        <f>N179-BP188</f>
        <v>38.069999999999993</v>
      </c>
      <c r="BS179" s="164">
        <f>BP190-BP191</f>
        <v>107.47000000000001</v>
      </c>
      <c r="BT179" s="164">
        <f t="shared" si="170"/>
        <v>35.423839210942575</v>
      </c>
      <c r="BU179" s="187">
        <f t="shared" si="171"/>
        <v>36.780172295175902</v>
      </c>
      <c r="BV179" s="129">
        <v>850</v>
      </c>
      <c r="BW179" s="100">
        <v>103.506856070365</v>
      </c>
      <c r="BX179" s="164">
        <f>(BW190-BW191)/BW172</f>
        <v>1.2694811241360955</v>
      </c>
      <c r="BY179" s="167">
        <f>S179-BW188</f>
        <v>36.19</v>
      </c>
      <c r="BZ179" s="164">
        <f>BW190-BW191</f>
        <v>131.4</v>
      </c>
      <c r="CA179" s="164">
        <f t="shared" si="172"/>
        <v>27.541856925418568</v>
      </c>
      <c r="CB179" s="174">
        <f t="shared" si="173"/>
        <v>34.96386749047587</v>
      </c>
      <c r="CC179" s="81"/>
    </row>
    <row r="180" spans="1:81" ht="15.75">
      <c r="A180" s="25"/>
      <c r="B180" s="125" t="s">
        <v>42</v>
      </c>
      <c r="C180" s="80">
        <v>950</v>
      </c>
      <c r="D180" s="78">
        <v>453.11</v>
      </c>
      <c r="E180" s="100">
        <v>3.33</v>
      </c>
      <c r="F180" s="100">
        <v>3.31</v>
      </c>
      <c r="G180" s="100">
        <v>3.34</v>
      </c>
      <c r="H180" s="129">
        <v>950</v>
      </c>
      <c r="I180" s="78">
        <v>458.81</v>
      </c>
      <c r="J180" s="100">
        <v>3.04</v>
      </c>
      <c r="K180" s="100">
        <v>2.67</v>
      </c>
      <c r="L180" s="78">
        <v>2.4</v>
      </c>
      <c r="M180" s="129">
        <v>950</v>
      </c>
      <c r="N180" s="78">
        <v>431.34</v>
      </c>
      <c r="O180" s="78">
        <v>2.4300000000000002</v>
      </c>
      <c r="P180" s="78">
        <v>3.02</v>
      </c>
      <c r="Q180" s="78">
        <v>2.99</v>
      </c>
      <c r="R180" s="129">
        <v>950</v>
      </c>
      <c r="S180" s="78">
        <v>453.22</v>
      </c>
      <c r="T180" s="78">
        <v>1.87</v>
      </c>
      <c r="U180" s="78">
        <v>2</v>
      </c>
      <c r="V180" s="78">
        <v>2.0299999999999998</v>
      </c>
      <c r="W180" s="25"/>
      <c r="X180" s="129">
        <v>950</v>
      </c>
      <c r="Y180" s="151">
        <f t="shared" si="150"/>
        <v>0.33266666666666667</v>
      </c>
      <c r="Z180" s="100">
        <v>9.6440000000000001</v>
      </c>
      <c r="AA180" s="100">
        <v>4.5170000000000003</v>
      </c>
      <c r="AB180" s="100">
        <f t="shared" si="151"/>
        <v>4.7943333333333333</v>
      </c>
      <c r="AC180" s="100">
        <f t="shared" si="152"/>
        <v>33.781666666666673</v>
      </c>
      <c r="AD180" s="152">
        <f t="shared" si="153"/>
        <v>204.34484206709169</v>
      </c>
      <c r="AE180" s="129">
        <v>950</v>
      </c>
      <c r="AF180" s="100">
        <f t="shared" si="154"/>
        <v>0.27033333333333331</v>
      </c>
      <c r="AG180" s="100">
        <v>9.6440000000000001</v>
      </c>
      <c r="AH180" s="100">
        <v>4.5170000000000003</v>
      </c>
      <c r="AI180" s="100">
        <f t="shared" si="155"/>
        <v>4.8566666666666665</v>
      </c>
      <c r="AJ180" s="100">
        <f t="shared" si="156"/>
        <v>33.719333333333338</v>
      </c>
      <c r="AK180" s="152">
        <f t="shared" si="157"/>
        <v>206.61966763796667</v>
      </c>
      <c r="AL180" s="129">
        <v>950</v>
      </c>
      <c r="AM180" s="100">
        <f t="shared" si="158"/>
        <v>0.28133333333333338</v>
      </c>
      <c r="AN180" s="100">
        <v>9.6440000000000001</v>
      </c>
      <c r="AO180" s="100">
        <v>4.5170000000000003</v>
      </c>
      <c r="AP180" s="100">
        <f t="shared" si="159"/>
        <v>4.8456666666666663</v>
      </c>
      <c r="AQ180" s="100">
        <f t="shared" si="160"/>
        <v>33.730333333333341</v>
      </c>
      <c r="AR180" s="160">
        <f t="shared" si="161"/>
        <v>206.21894026845169</v>
      </c>
      <c r="AS180" s="129">
        <v>950</v>
      </c>
      <c r="AT180" s="100">
        <f t="shared" si="162"/>
        <v>0.19666666666666668</v>
      </c>
      <c r="AU180" s="100">
        <v>9.6440000000000001</v>
      </c>
      <c r="AV180" s="100">
        <v>4.5170000000000003</v>
      </c>
      <c r="AW180" s="100">
        <f t="shared" si="163"/>
        <v>4.9303333333333335</v>
      </c>
      <c r="AX180" s="100">
        <f t="shared" si="164"/>
        <v>33.645666666666671</v>
      </c>
      <c r="AY180" s="160">
        <f t="shared" si="165"/>
        <v>209.29545735645166</v>
      </c>
      <c r="AZ180" s="166"/>
      <c r="BA180" s="129">
        <v>950</v>
      </c>
      <c r="BB180" s="100">
        <v>103.506856070365</v>
      </c>
      <c r="BC180" s="164">
        <f>(BB190-BB191)/BB172</f>
        <v>1.3041648169492506</v>
      </c>
      <c r="BD180" s="167">
        <f>D180-BB188</f>
        <v>31.019999999999982</v>
      </c>
      <c r="BE180" s="164">
        <f>BB190-BB191</f>
        <v>134.99</v>
      </c>
      <c r="BF180" s="164">
        <f t="shared" si="166"/>
        <v>22.979479961478614</v>
      </c>
      <c r="BG180" s="174">
        <f t="shared" si="167"/>
        <v>29.969029277550728</v>
      </c>
      <c r="BH180" s="129">
        <v>950</v>
      </c>
      <c r="BI180" s="100">
        <v>103.506856070365</v>
      </c>
      <c r="BJ180" s="164">
        <f>(BI190-BI191)/BI172</f>
        <v>1.3690880525215072</v>
      </c>
      <c r="BK180" s="167">
        <f>I180-BI188</f>
        <v>30.20999999999998</v>
      </c>
      <c r="BL180" s="164">
        <f>BI190-BI191</f>
        <v>141.70999999999998</v>
      </c>
      <c r="BM180" s="164">
        <f t="shared" si="168"/>
        <v>21.318185025756815</v>
      </c>
      <c r="BN180" s="174">
        <f t="shared" si="169"/>
        <v>29.186472420206556</v>
      </c>
      <c r="BO180" s="129">
        <v>950</v>
      </c>
      <c r="BP180" s="180">
        <v>103.506856070365</v>
      </c>
      <c r="BQ180" s="164">
        <f>(BP190-BP191)/BP172</f>
        <v>1.038288709367627</v>
      </c>
      <c r="BR180" s="167">
        <f>N180-BP188</f>
        <v>36.999999999999943</v>
      </c>
      <c r="BS180" s="164">
        <f>BP190-BP191</f>
        <v>107.47000000000001</v>
      </c>
      <c r="BT180" s="164">
        <f t="shared" si="170"/>
        <v>34.428212524425369</v>
      </c>
      <c r="BU180" s="187">
        <f t="shared" si="171"/>
        <v>35.746424347819989</v>
      </c>
      <c r="BV180" s="129">
        <v>950</v>
      </c>
      <c r="BW180" s="100">
        <v>103.506856070365</v>
      </c>
      <c r="BX180" s="164">
        <f>(BW190-BW191)/BW172</f>
        <v>1.2694811241360955</v>
      </c>
      <c r="BY180" s="167">
        <f>S180-BW188</f>
        <v>35.120000000000005</v>
      </c>
      <c r="BZ180" s="164">
        <f>BW190-BW191</f>
        <v>131.4</v>
      </c>
      <c r="CA180" s="164">
        <f t="shared" si="172"/>
        <v>26.727549467275498</v>
      </c>
      <c r="CB180" s="174">
        <f t="shared" si="173"/>
        <v>33.93011954312</v>
      </c>
      <c r="CC180" s="81"/>
    </row>
    <row r="181" spans="1:81" ht="15.75">
      <c r="A181" s="25"/>
      <c r="B181" s="125" t="s">
        <v>42</v>
      </c>
      <c r="C181" s="80">
        <v>1000</v>
      </c>
      <c r="D181" s="78">
        <v>452.01</v>
      </c>
      <c r="E181" s="100">
        <v>3.49</v>
      </c>
      <c r="F181" s="100">
        <v>3.47</v>
      </c>
      <c r="G181" s="100">
        <v>3.41</v>
      </c>
      <c r="H181" s="129">
        <v>1000</v>
      </c>
      <c r="I181" s="78">
        <v>457.99</v>
      </c>
      <c r="J181" s="78">
        <v>3.09</v>
      </c>
      <c r="K181" s="78">
        <v>3.19</v>
      </c>
      <c r="L181" s="78">
        <v>2.4700000000000002</v>
      </c>
      <c r="M181" s="129">
        <v>1000</v>
      </c>
      <c r="N181" s="78">
        <v>430.57</v>
      </c>
      <c r="O181" s="78">
        <v>2.88</v>
      </c>
      <c r="P181" s="78">
        <v>3.06</v>
      </c>
      <c r="Q181" s="78">
        <v>3.09</v>
      </c>
      <c r="R181" s="129">
        <v>1000</v>
      </c>
      <c r="S181" s="78">
        <v>452.27</v>
      </c>
      <c r="T181" s="78">
        <v>2.21</v>
      </c>
      <c r="U181" s="78">
        <v>2.14</v>
      </c>
      <c r="V181" s="78">
        <v>2.08</v>
      </c>
      <c r="W181" s="25"/>
      <c r="X181" s="129">
        <v>1000</v>
      </c>
      <c r="Y181" s="151">
        <f t="shared" si="150"/>
        <v>0.34566666666666668</v>
      </c>
      <c r="Z181" s="100">
        <v>9.6440000000000001</v>
      </c>
      <c r="AA181" s="100">
        <v>4.5170000000000003</v>
      </c>
      <c r="AB181" s="100">
        <f t="shared" si="151"/>
        <v>4.7813333333333334</v>
      </c>
      <c r="AC181" s="100">
        <f t="shared" si="152"/>
        <v>33.794666666666672</v>
      </c>
      <c r="AD181" s="152">
        <f t="shared" si="153"/>
        <v>225.89382557866665</v>
      </c>
      <c r="AE181" s="129">
        <v>1000</v>
      </c>
      <c r="AF181" s="100">
        <f t="shared" si="154"/>
        <v>0.29166666666666663</v>
      </c>
      <c r="AG181" s="100">
        <v>9.6440000000000001</v>
      </c>
      <c r="AH181" s="100">
        <v>4.5170000000000003</v>
      </c>
      <c r="AI181" s="100">
        <f t="shared" si="155"/>
        <v>4.8353333333333328</v>
      </c>
      <c r="AJ181" s="100">
        <f t="shared" si="156"/>
        <v>33.740666666666669</v>
      </c>
      <c r="AK181" s="152">
        <f t="shared" si="157"/>
        <v>228.08002357066661</v>
      </c>
      <c r="AL181" s="129">
        <v>1000</v>
      </c>
      <c r="AM181" s="100">
        <f t="shared" si="158"/>
        <v>0.30099999999999999</v>
      </c>
      <c r="AN181" s="100">
        <v>9.6440000000000001</v>
      </c>
      <c r="AO181" s="100">
        <v>4.5170000000000003</v>
      </c>
      <c r="AP181" s="100">
        <f t="shared" si="159"/>
        <v>4.8259999999999996</v>
      </c>
      <c r="AQ181" s="100">
        <f t="shared" si="160"/>
        <v>33.750000000000007</v>
      </c>
      <c r="AR181" s="160">
        <f t="shared" si="161"/>
        <v>227.70274499999996</v>
      </c>
      <c r="AS181" s="129">
        <v>1000</v>
      </c>
      <c r="AT181" s="100">
        <f t="shared" si="162"/>
        <v>0.21433333333333332</v>
      </c>
      <c r="AU181" s="100">
        <v>9.6440000000000001</v>
      </c>
      <c r="AV181" s="100">
        <v>4.5170000000000003</v>
      </c>
      <c r="AW181" s="100">
        <f t="shared" si="163"/>
        <v>4.9126666666666665</v>
      </c>
      <c r="AX181" s="100">
        <f t="shared" si="164"/>
        <v>33.663333333333341</v>
      </c>
      <c r="AY181" s="160">
        <f t="shared" si="165"/>
        <v>231.19667630666666</v>
      </c>
      <c r="AZ181" s="166"/>
      <c r="BA181" s="129">
        <v>1000</v>
      </c>
      <c r="BB181" s="100">
        <v>103.506856070365</v>
      </c>
      <c r="BC181" s="164">
        <f>(BB190-BB191)/BB172</f>
        <v>1.3041648169492506</v>
      </c>
      <c r="BD181" s="167">
        <f>D181-BB188</f>
        <v>29.919999999999959</v>
      </c>
      <c r="BE181" s="164">
        <f>BB190-BB191</f>
        <v>134.99</v>
      </c>
      <c r="BF181" s="164">
        <f t="shared" si="166"/>
        <v>22.164604785539638</v>
      </c>
      <c r="BG181" s="174">
        <f t="shared" si="167"/>
        <v>28.906297742885783</v>
      </c>
      <c r="BH181" s="129">
        <v>1000</v>
      </c>
      <c r="BI181" s="100">
        <v>103.506856070365</v>
      </c>
      <c r="BJ181" s="164">
        <f>(BI190-BI191)/BI172</f>
        <v>1.3690880525215072</v>
      </c>
      <c r="BK181" s="167">
        <f>I181-BI188</f>
        <v>29.389999999999986</v>
      </c>
      <c r="BL181" s="164">
        <f>BI190-BI191</f>
        <v>141.70999999999998</v>
      </c>
      <c r="BM181" s="164">
        <f t="shared" si="168"/>
        <v>20.739538494107677</v>
      </c>
      <c r="BN181" s="174">
        <f t="shared" si="169"/>
        <v>28.394254367092714</v>
      </c>
      <c r="BO181" s="129">
        <v>1000</v>
      </c>
      <c r="BP181" s="180">
        <v>103.506856070365</v>
      </c>
      <c r="BQ181" s="164">
        <f>(BP190-BP191)/BP172</f>
        <v>1.038288709367627</v>
      </c>
      <c r="BR181" s="167">
        <f>N181-BP188</f>
        <v>36.229999999999961</v>
      </c>
      <c r="BS181" s="164">
        <f>BP190-BP191</f>
        <v>107.47000000000001</v>
      </c>
      <c r="BT181" s="164">
        <f t="shared" si="170"/>
        <v>33.71173350702518</v>
      </c>
      <c r="BU181" s="187">
        <f t="shared" si="171"/>
        <v>35.002512273554558</v>
      </c>
      <c r="BV181" s="129">
        <v>1000</v>
      </c>
      <c r="BW181" s="100">
        <v>103.506856070365</v>
      </c>
      <c r="BX181" s="164">
        <f>(BW190-BW191)/BW172</f>
        <v>1.2694811241360955</v>
      </c>
      <c r="BY181" s="167">
        <f>S181-BW188</f>
        <v>34.169999999999959</v>
      </c>
      <c r="BZ181" s="164">
        <f>BW190-BW191</f>
        <v>131.4</v>
      </c>
      <c r="CA181" s="164">
        <f t="shared" si="172"/>
        <v>26.004566210045631</v>
      </c>
      <c r="CB181" s="174">
        <f t="shared" si="173"/>
        <v>33.01230594500025</v>
      </c>
      <c r="CC181" s="81"/>
    </row>
    <row r="182" spans="1:81" ht="15.75">
      <c r="A182" s="25"/>
      <c r="B182" s="125" t="s">
        <v>42</v>
      </c>
      <c r="C182" s="80">
        <v>1350</v>
      </c>
      <c r="D182" s="78">
        <v>448.19</v>
      </c>
      <c r="E182" s="100">
        <v>3.84</v>
      </c>
      <c r="F182" s="100">
        <v>3.55</v>
      </c>
      <c r="G182" s="100">
        <v>3.93</v>
      </c>
      <c r="H182" s="129">
        <v>1350</v>
      </c>
      <c r="I182" s="78">
        <v>455.14</v>
      </c>
      <c r="J182" s="78">
        <v>3.76</v>
      </c>
      <c r="K182" s="78">
        <v>3.92</v>
      </c>
      <c r="L182" s="78">
        <v>3.09</v>
      </c>
      <c r="M182" s="129">
        <v>1350</v>
      </c>
      <c r="N182" s="78">
        <v>427.7</v>
      </c>
      <c r="O182" s="78">
        <v>3.95</v>
      </c>
      <c r="P182" s="78">
        <v>3.83</v>
      </c>
      <c r="Q182" s="78">
        <v>3.83</v>
      </c>
      <c r="R182" s="129">
        <v>1350</v>
      </c>
      <c r="S182" s="78">
        <v>449.08</v>
      </c>
      <c r="T182" s="78">
        <v>2.92</v>
      </c>
      <c r="U182" s="78">
        <v>3.02</v>
      </c>
      <c r="V182" s="78">
        <v>2.82</v>
      </c>
      <c r="W182" s="25"/>
      <c r="X182" s="129">
        <v>1350</v>
      </c>
      <c r="Y182" s="151">
        <f t="shared" si="150"/>
        <v>0.37733333333333335</v>
      </c>
      <c r="Z182" s="100">
        <v>9.6440000000000001</v>
      </c>
      <c r="AA182" s="100">
        <v>4.5170000000000003</v>
      </c>
      <c r="AB182" s="100">
        <f t="shared" si="151"/>
        <v>4.7496666666666663</v>
      </c>
      <c r="AC182" s="100">
        <f t="shared" si="152"/>
        <v>33.826333333333338</v>
      </c>
      <c r="AD182" s="152">
        <f t="shared" si="153"/>
        <v>409.34808624874501</v>
      </c>
      <c r="AE182" s="129">
        <v>1350</v>
      </c>
      <c r="AF182" s="100">
        <f t="shared" si="154"/>
        <v>0.35899999999999999</v>
      </c>
      <c r="AG182" s="100">
        <v>9.6440000000000001</v>
      </c>
      <c r="AH182" s="100">
        <v>4.5170000000000003</v>
      </c>
      <c r="AI182" s="100">
        <f t="shared" si="155"/>
        <v>4.7679999999999998</v>
      </c>
      <c r="AJ182" s="100">
        <f t="shared" si="156"/>
        <v>33.808000000000007</v>
      </c>
      <c r="AK182" s="152">
        <f t="shared" si="157"/>
        <v>410.70542061312005</v>
      </c>
      <c r="AL182" s="129">
        <v>1350</v>
      </c>
      <c r="AM182" s="100">
        <f t="shared" si="158"/>
        <v>0.38699999999999996</v>
      </c>
      <c r="AN182" s="100">
        <v>9.6440000000000001</v>
      </c>
      <c r="AO182" s="100">
        <v>4.5170000000000003</v>
      </c>
      <c r="AP182" s="100">
        <f t="shared" si="159"/>
        <v>4.74</v>
      </c>
      <c r="AQ182" s="100">
        <f t="shared" si="160"/>
        <v>33.836000000000006</v>
      </c>
      <c r="AR182" s="160">
        <f t="shared" si="161"/>
        <v>408.63171123720002</v>
      </c>
      <c r="AS182" s="129">
        <v>1350</v>
      </c>
      <c r="AT182" s="100">
        <f t="shared" si="162"/>
        <v>0.29199999999999998</v>
      </c>
      <c r="AU182" s="100">
        <v>9.6440000000000001</v>
      </c>
      <c r="AV182" s="100">
        <v>4.5170000000000003</v>
      </c>
      <c r="AW182" s="100">
        <f t="shared" si="163"/>
        <v>4.835</v>
      </c>
      <c r="AX182" s="100">
        <f t="shared" si="164"/>
        <v>33.741000000000007</v>
      </c>
      <c r="AY182" s="160">
        <f t="shared" si="165"/>
        <v>415.65129380842501</v>
      </c>
      <c r="AZ182" s="166"/>
      <c r="BA182" s="129">
        <v>1350</v>
      </c>
      <c r="BB182" s="100">
        <v>103.506856070365</v>
      </c>
      <c r="BC182" s="164">
        <f>(BB190-BB191)/BB172</f>
        <v>1.3041648169492506</v>
      </c>
      <c r="BD182" s="167">
        <f>D182-BB188</f>
        <v>26.099999999999966</v>
      </c>
      <c r="BE182" s="164">
        <f>BB190-BB191</f>
        <v>134.99</v>
      </c>
      <c r="BF182" s="164">
        <f t="shared" si="166"/>
        <v>19.334765538187987</v>
      </c>
      <c r="BG182" s="174">
        <f t="shared" si="167"/>
        <v>25.215720958867614</v>
      </c>
      <c r="BH182" s="129">
        <v>1350</v>
      </c>
      <c r="BI182" s="100">
        <v>103.506856070365</v>
      </c>
      <c r="BJ182" s="164">
        <f>(BI190-BI191)/BI172</f>
        <v>1.3690880525215072</v>
      </c>
      <c r="BK182" s="167">
        <f>I182-BI188</f>
        <v>26.539999999999964</v>
      </c>
      <c r="BL182" s="164">
        <f>BI190-BI191</f>
        <v>141.70999999999998</v>
      </c>
      <c r="BM182" s="164">
        <f t="shared" si="168"/>
        <v>18.728388963375885</v>
      </c>
      <c r="BN182" s="174">
        <f t="shared" si="169"/>
        <v>25.640813572733581</v>
      </c>
      <c r="BO182" s="129">
        <v>1350</v>
      </c>
      <c r="BP182" s="180">
        <v>103.506856070365</v>
      </c>
      <c r="BQ182" s="164">
        <f>(BP190-BP191)/BP172</f>
        <v>1.038288709367627</v>
      </c>
      <c r="BR182" s="167">
        <f>N182-BP188</f>
        <v>33.359999999999957</v>
      </c>
      <c r="BS182" s="164">
        <f>BP190-BP191</f>
        <v>107.47000000000001</v>
      </c>
      <c r="BT182" s="164">
        <f t="shared" si="170"/>
        <v>31.04122080580623</v>
      </c>
      <c r="BU182" s="187">
        <f t="shared" si="171"/>
        <v>32.229749087656081</v>
      </c>
      <c r="BV182" s="129">
        <v>1350</v>
      </c>
      <c r="BW182" s="100">
        <v>103.506856070365</v>
      </c>
      <c r="BX182" s="164">
        <f>(BW190-BW191)/BW172</f>
        <v>1.2694811241360955</v>
      </c>
      <c r="BY182" s="167">
        <f>S182-BW188</f>
        <v>30.979999999999961</v>
      </c>
      <c r="BZ182" s="164">
        <f>BW190-BW191</f>
        <v>131.4</v>
      </c>
      <c r="CA182" s="164">
        <f t="shared" si="172"/>
        <v>23.576864535768614</v>
      </c>
      <c r="CB182" s="174">
        <f t="shared" si="173"/>
        <v>29.930384494471983</v>
      </c>
      <c r="CC182" s="81"/>
    </row>
    <row r="183" spans="1:81" ht="15.75">
      <c r="A183" s="25"/>
      <c r="B183" s="125" t="s">
        <v>42</v>
      </c>
      <c r="C183" s="80">
        <v>2500</v>
      </c>
      <c r="D183" s="78">
        <v>441.65</v>
      </c>
      <c r="E183" s="100">
        <v>5.05</v>
      </c>
      <c r="F183" s="100">
        <v>5.18</v>
      </c>
      <c r="G183" s="100">
        <v>5.18</v>
      </c>
      <c r="H183" s="129">
        <v>2500</v>
      </c>
      <c r="I183" s="78">
        <v>449.29</v>
      </c>
      <c r="J183" s="78">
        <v>4.12</v>
      </c>
      <c r="K183" s="78">
        <v>4.76</v>
      </c>
      <c r="L183" s="78">
        <v>4.13</v>
      </c>
      <c r="M183" s="129">
        <v>2500</v>
      </c>
      <c r="N183" s="78">
        <v>421.88</v>
      </c>
      <c r="O183" s="78">
        <v>6.22</v>
      </c>
      <c r="P183" s="78">
        <v>5.79</v>
      </c>
      <c r="Q183" s="78">
        <v>5.51</v>
      </c>
      <c r="R183" s="129">
        <v>2500</v>
      </c>
      <c r="S183" s="78">
        <v>443.88</v>
      </c>
      <c r="T183" s="78">
        <v>4.22</v>
      </c>
      <c r="U183" s="78">
        <v>4.26</v>
      </c>
      <c r="V183" s="78">
        <v>3.68</v>
      </c>
      <c r="W183" s="25"/>
      <c r="X183" s="129">
        <v>2500</v>
      </c>
      <c r="Y183" s="151">
        <f t="shared" si="150"/>
        <v>0.51366666666666672</v>
      </c>
      <c r="Z183" s="100">
        <v>9.6440000000000001</v>
      </c>
      <c r="AA183" s="100">
        <v>4.5170000000000003</v>
      </c>
      <c r="AB183" s="100">
        <f t="shared" si="151"/>
        <v>4.6133333333333333</v>
      </c>
      <c r="AC183" s="100">
        <f t="shared" si="152"/>
        <v>33.962666666666671</v>
      </c>
      <c r="AD183" s="152">
        <f t="shared" si="153"/>
        <v>1369.0011306666668</v>
      </c>
      <c r="AE183" s="129">
        <v>2500</v>
      </c>
      <c r="AF183" s="100">
        <f t="shared" si="154"/>
        <v>0.43366666666666659</v>
      </c>
      <c r="AG183" s="100">
        <v>9.6440000000000001</v>
      </c>
      <c r="AH183" s="100">
        <v>4.5170000000000003</v>
      </c>
      <c r="AI183" s="100">
        <f t="shared" si="155"/>
        <v>4.6933333333333334</v>
      </c>
      <c r="AJ183" s="100">
        <f t="shared" si="156"/>
        <v>33.882666666666672</v>
      </c>
      <c r="AK183" s="152">
        <f t="shared" si="157"/>
        <v>1389.4603946666668</v>
      </c>
      <c r="AL183" s="129">
        <v>2500</v>
      </c>
      <c r="AM183" s="100">
        <f t="shared" si="158"/>
        <v>0.58399999999999996</v>
      </c>
      <c r="AN183" s="100">
        <v>9.6440000000000001</v>
      </c>
      <c r="AO183" s="100">
        <v>4.5170000000000003</v>
      </c>
      <c r="AP183" s="100">
        <f t="shared" si="159"/>
        <v>4.5430000000000001</v>
      </c>
      <c r="AQ183" s="100">
        <f t="shared" si="160"/>
        <v>34.033000000000008</v>
      </c>
      <c r="AR183" s="160">
        <f t="shared" si="161"/>
        <v>1350.9216422625002</v>
      </c>
      <c r="AS183" s="129">
        <v>2500</v>
      </c>
      <c r="AT183" s="100">
        <f t="shared" si="162"/>
        <v>0.40533333333333338</v>
      </c>
      <c r="AU183" s="100">
        <v>9.6440000000000001</v>
      </c>
      <c r="AV183" s="100">
        <v>4.5170000000000003</v>
      </c>
      <c r="AW183" s="100">
        <f t="shared" si="163"/>
        <v>4.7216666666666667</v>
      </c>
      <c r="AX183" s="100">
        <f t="shared" si="164"/>
        <v>33.854333333333336</v>
      </c>
      <c r="AY183" s="160">
        <f t="shared" si="165"/>
        <v>1396.6795647291667</v>
      </c>
      <c r="AZ183" s="166"/>
      <c r="BA183" s="129">
        <v>2500</v>
      </c>
      <c r="BB183" s="100">
        <v>103.506856070365</v>
      </c>
      <c r="BC183" s="164">
        <f>(BB190-BB191)/BB172</f>
        <v>1.3041648169492506</v>
      </c>
      <c r="BD183" s="167">
        <f>D183-BB188</f>
        <v>19.559999999999945</v>
      </c>
      <c r="BE183" s="164">
        <f>BB190-BB191</f>
        <v>134.99</v>
      </c>
      <c r="BF183" s="164">
        <f t="shared" si="166"/>
        <v>14.489962219423619</v>
      </c>
      <c r="BG183" s="174">
        <f t="shared" si="167"/>
        <v>18.897298925496159</v>
      </c>
      <c r="BH183" s="129">
        <v>2500</v>
      </c>
      <c r="BI183" s="100">
        <v>103.506856070365</v>
      </c>
      <c r="BJ183" s="164">
        <f>(BI190-BI191)/BI172</f>
        <v>1.3690880525215072</v>
      </c>
      <c r="BK183" s="167">
        <f>I183-BI188</f>
        <v>20.689999999999998</v>
      </c>
      <c r="BL183" s="164">
        <f>BI190-BI191</f>
        <v>141.70999999999998</v>
      </c>
      <c r="BM183" s="164">
        <f t="shared" si="168"/>
        <v>14.600239926610683</v>
      </c>
      <c r="BN183" s="174">
        <f t="shared" si="169"/>
        <v>19.989014047470175</v>
      </c>
      <c r="BO183" s="129">
        <v>2500</v>
      </c>
      <c r="BP183" s="180">
        <v>103.506856070365</v>
      </c>
      <c r="BQ183" s="164">
        <f>(BP190-BP191)/BP172</f>
        <v>1.038288709367627</v>
      </c>
      <c r="BR183" s="167">
        <f>N183-BP188</f>
        <v>27.539999999999964</v>
      </c>
      <c r="BS183" s="164">
        <f>BP190-BP191</f>
        <v>107.47000000000001</v>
      </c>
      <c r="BT183" s="164">
        <f t="shared" si="170"/>
        <v>25.625756024937157</v>
      </c>
      <c r="BU183" s="187">
        <f t="shared" si="171"/>
        <v>26.606933149701693</v>
      </c>
      <c r="BV183" s="129">
        <v>2500</v>
      </c>
      <c r="BW183" s="100">
        <v>103.506856070365</v>
      </c>
      <c r="BX183" s="164">
        <f>(BW190-BW191)/BW172</f>
        <v>1.2694811241360955</v>
      </c>
      <c r="BY183" s="167">
        <f>S183-BW188</f>
        <v>25.779999999999973</v>
      </c>
      <c r="BZ183" s="164">
        <f>BW190-BW191</f>
        <v>131.4</v>
      </c>
      <c r="CA183" s="164">
        <f t="shared" si="172"/>
        <v>19.619482496194802</v>
      </c>
      <c r="CB183" s="174">
        <f t="shared" si="173"/>
        <v>24.906562694237827</v>
      </c>
      <c r="CC183" s="81"/>
    </row>
    <row r="184" spans="1:81" ht="15.75">
      <c r="A184" s="25"/>
      <c r="B184" s="125" t="s">
        <v>42</v>
      </c>
      <c r="C184" s="80">
        <v>5000</v>
      </c>
      <c r="D184" s="78">
        <v>437.21</v>
      </c>
      <c r="E184" s="100">
        <v>6.34</v>
      </c>
      <c r="F184" s="100">
        <v>6.25</v>
      </c>
      <c r="G184" s="100">
        <v>6.75</v>
      </c>
      <c r="H184" s="129">
        <v>5000</v>
      </c>
      <c r="I184" s="78">
        <v>444.65</v>
      </c>
      <c r="J184" s="78">
        <v>6.36</v>
      </c>
      <c r="K184" s="78">
        <v>6.52</v>
      </c>
      <c r="L184" s="78">
        <v>5.5</v>
      </c>
      <c r="M184" s="129">
        <v>5000</v>
      </c>
      <c r="N184" s="78">
        <v>416.52</v>
      </c>
      <c r="O184" s="78">
        <v>9.83</v>
      </c>
      <c r="P184" s="78">
        <v>9.7899999999999991</v>
      </c>
      <c r="Q184" s="78">
        <v>9.33</v>
      </c>
      <c r="R184" s="129">
        <v>5000</v>
      </c>
      <c r="S184" s="78">
        <v>439.25</v>
      </c>
      <c r="T184" s="78">
        <v>6.76</v>
      </c>
      <c r="U184" s="78">
        <v>6.49</v>
      </c>
      <c r="V184" s="78">
        <v>6.14</v>
      </c>
      <c r="W184" s="25"/>
      <c r="X184" s="129">
        <v>5000</v>
      </c>
      <c r="Y184" s="151">
        <f t="shared" si="150"/>
        <v>0.64466666666666661</v>
      </c>
      <c r="Z184" s="100">
        <v>9.6440000000000001</v>
      </c>
      <c r="AA184" s="100">
        <v>4.5170000000000003</v>
      </c>
      <c r="AB184" s="100">
        <f t="shared" si="151"/>
        <v>4.4823333333333331</v>
      </c>
      <c r="AC184" s="100">
        <f t="shared" si="152"/>
        <v>34.093666666666671</v>
      </c>
      <c r="AD184" s="152">
        <f t="shared" si="153"/>
        <v>5341.0302905166664</v>
      </c>
      <c r="AE184" s="129">
        <v>5000</v>
      </c>
      <c r="AF184" s="100">
        <f t="shared" si="154"/>
        <v>0.61266666666666658</v>
      </c>
      <c r="AG184" s="100">
        <v>9.6440000000000001</v>
      </c>
      <c r="AH184" s="100">
        <v>4.5170000000000003</v>
      </c>
      <c r="AI184" s="100">
        <f t="shared" si="155"/>
        <v>4.5143333333333331</v>
      </c>
      <c r="AJ184" s="100">
        <f t="shared" si="156"/>
        <v>34.061666666666675</v>
      </c>
      <c r="AK184" s="152">
        <f t="shared" si="157"/>
        <v>5374.1118169166666</v>
      </c>
      <c r="AL184" s="129">
        <v>5000</v>
      </c>
      <c r="AM184" s="100">
        <f t="shared" si="158"/>
        <v>0.96499999999999986</v>
      </c>
      <c r="AN184" s="100">
        <v>9.6440000000000001</v>
      </c>
      <c r="AO184" s="100">
        <v>4.5170000000000003</v>
      </c>
      <c r="AP184" s="100">
        <f t="shared" si="159"/>
        <v>4.1619999999999999</v>
      </c>
      <c r="AQ184" s="100">
        <f t="shared" si="160"/>
        <v>34.414000000000001</v>
      </c>
      <c r="AR184" s="160">
        <f t="shared" si="161"/>
        <v>5005.9258265999997</v>
      </c>
      <c r="AS184" s="129">
        <v>5000</v>
      </c>
      <c r="AT184" s="100">
        <f t="shared" si="162"/>
        <v>0.64633333333333343</v>
      </c>
      <c r="AU184" s="100">
        <v>9.6440000000000001</v>
      </c>
      <c r="AV184" s="100">
        <v>4.5170000000000003</v>
      </c>
      <c r="AW184" s="100">
        <f t="shared" si="163"/>
        <v>4.4806666666666661</v>
      </c>
      <c r="AX184" s="100">
        <f t="shared" si="164"/>
        <v>34.095333333333336</v>
      </c>
      <c r="AY184" s="160">
        <f t="shared" si="165"/>
        <v>5339.3053332666659</v>
      </c>
      <c r="AZ184" s="166"/>
      <c r="BA184" s="129">
        <v>5000</v>
      </c>
      <c r="BB184" s="100">
        <v>103.506856070365</v>
      </c>
      <c r="BC184" s="164">
        <f>(BB190-BB191)/BB172</f>
        <v>1.3041648169492506</v>
      </c>
      <c r="BD184" s="167">
        <f>D184-BB188</f>
        <v>15.119999999999948</v>
      </c>
      <c r="BE184" s="164">
        <f>BB190-BB191</f>
        <v>134.99</v>
      </c>
      <c r="BF184" s="164">
        <f t="shared" si="166"/>
        <v>11.20082969108819</v>
      </c>
      <c r="BG184" s="174">
        <f t="shared" si="167"/>
        <v>14.60772800375776</v>
      </c>
      <c r="BH184" s="129">
        <v>5000</v>
      </c>
      <c r="BI184" s="100">
        <v>103.506856070365</v>
      </c>
      <c r="BJ184" s="164">
        <f>(BI190-BI191)/BI172</f>
        <v>1.3690880525215072</v>
      </c>
      <c r="BK184" s="167">
        <f>I184-BI188</f>
        <v>16.049999999999955</v>
      </c>
      <c r="BL184" s="164">
        <f>BI190-BI191</f>
        <v>141.70999999999998</v>
      </c>
      <c r="BM184" s="164">
        <f t="shared" si="168"/>
        <v>11.325947357278919</v>
      </c>
      <c r="BN184" s="174">
        <f t="shared" si="169"/>
        <v>15.506219210338106</v>
      </c>
      <c r="BO184" s="129">
        <v>5000</v>
      </c>
      <c r="BP184" s="180">
        <v>103.506856070365</v>
      </c>
      <c r="BQ184" s="164">
        <f>(BP190-BP191)/BP172</f>
        <v>1.038288709367627</v>
      </c>
      <c r="BR184" s="167">
        <f>N184-BP188</f>
        <v>22.17999999999995</v>
      </c>
      <c r="BS184" s="164">
        <f>BP190-BP191</f>
        <v>107.47000000000001</v>
      </c>
      <c r="BT184" s="164">
        <f t="shared" si="170"/>
        <v>20.638317670047407</v>
      </c>
      <c r="BU184" s="187">
        <f t="shared" si="171"/>
        <v>21.428532217152611</v>
      </c>
      <c r="BV184" s="129">
        <v>5000</v>
      </c>
      <c r="BW184" s="100">
        <v>103.506856070365</v>
      </c>
      <c r="BX184" s="164">
        <f>(BW190-BW191)/BW172</f>
        <v>1.2694811241360955</v>
      </c>
      <c r="BY184" s="167">
        <f>S184-BW188</f>
        <v>21.149999999999977</v>
      </c>
      <c r="BZ184" s="164">
        <f>BW190-BW191</f>
        <v>131.4</v>
      </c>
      <c r="CA184" s="164">
        <f t="shared" si="172"/>
        <v>16.095890410958884</v>
      </c>
      <c r="CB184" s="174">
        <f t="shared" si="173"/>
        <v>20.433429052875482</v>
      </c>
      <c r="CC184" s="81"/>
    </row>
    <row r="185" spans="1:81" ht="15.75">
      <c r="A185" s="25"/>
      <c r="B185" s="125" t="s">
        <v>42</v>
      </c>
      <c r="C185" s="80">
        <v>7000</v>
      </c>
      <c r="D185" s="78">
        <v>435.22</v>
      </c>
      <c r="E185" s="100">
        <v>8.31</v>
      </c>
      <c r="F185" s="100">
        <v>7.9</v>
      </c>
      <c r="G185" s="100">
        <v>7.81</v>
      </c>
      <c r="H185" s="129">
        <v>7000</v>
      </c>
      <c r="I185" s="78">
        <v>442.5</v>
      </c>
      <c r="J185" s="78">
        <v>7.42</v>
      </c>
      <c r="K185" s="78">
        <v>7.84</v>
      </c>
      <c r="L185" s="78">
        <v>6.9</v>
      </c>
      <c r="M185" s="129">
        <v>7000</v>
      </c>
      <c r="N185" s="78">
        <v>413.86</v>
      </c>
      <c r="O185" s="78">
        <v>11.85</v>
      </c>
      <c r="P185" s="78">
        <v>11.8</v>
      </c>
      <c r="Q185" s="78">
        <v>10.53</v>
      </c>
      <c r="R185" s="129">
        <v>7000</v>
      </c>
      <c r="S185" s="78">
        <v>436.84</v>
      </c>
      <c r="T185" s="78">
        <v>7.96</v>
      </c>
      <c r="U185" s="78">
        <v>8.14</v>
      </c>
      <c r="V185" s="78">
        <v>7.7</v>
      </c>
      <c r="W185" s="25"/>
      <c r="X185" s="129">
        <v>7000</v>
      </c>
      <c r="Y185" s="151">
        <f t="shared" si="150"/>
        <v>0.80066666666666664</v>
      </c>
      <c r="Z185" s="100">
        <v>9.6440000000000001</v>
      </c>
      <c r="AA185" s="100">
        <v>4.5170000000000003</v>
      </c>
      <c r="AB185" s="100">
        <f t="shared" si="151"/>
        <v>4.3263333333333334</v>
      </c>
      <c r="AC185" s="100">
        <f t="shared" si="152"/>
        <v>34.24966666666667</v>
      </c>
      <c r="AD185" s="152">
        <f t="shared" si="153"/>
        <v>10150.316358004668</v>
      </c>
      <c r="AE185" s="129">
        <v>7000</v>
      </c>
      <c r="AF185" s="100">
        <f t="shared" si="154"/>
        <v>0.73866666666666669</v>
      </c>
      <c r="AG185" s="100">
        <v>9.6440000000000001</v>
      </c>
      <c r="AH185" s="100">
        <v>4.5170000000000003</v>
      </c>
      <c r="AI185" s="100">
        <f t="shared" si="155"/>
        <v>4.3883333333333328</v>
      </c>
      <c r="AJ185" s="100">
        <f t="shared" si="156"/>
        <v>34.187666666666672</v>
      </c>
      <c r="AK185" s="152">
        <f t="shared" si="157"/>
        <v>10277.141143476665</v>
      </c>
      <c r="AL185" s="129">
        <v>7000</v>
      </c>
      <c r="AM185" s="100">
        <f t="shared" si="158"/>
        <v>1.1393333333333333</v>
      </c>
      <c r="AN185" s="100">
        <v>9.6440000000000001</v>
      </c>
      <c r="AO185" s="100">
        <v>4.5170000000000003</v>
      </c>
      <c r="AP185" s="100">
        <f t="shared" si="159"/>
        <v>3.9876666666666667</v>
      </c>
      <c r="AQ185" s="100">
        <f t="shared" si="160"/>
        <v>34.588333333333338</v>
      </c>
      <c r="AR185" s="160">
        <f t="shared" si="161"/>
        <v>9448.257809876668</v>
      </c>
      <c r="AS185" s="129">
        <v>7000</v>
      </c>
      <c r="AT185" s="100">
        <f t="shared" si="162"/>
        <v>0.79333333333333333</v>
      </c>
      <c r="AU185" s="100">
        <v>9.6440000000000001</v>
      </c>
      <c r="AV185" s="100">
        <v>4.5170000000000003</v>
      </c>
      <c r="AW185" s="100">
        <f t="shared" si="163"/>
        <v>4.3336666666666668</v>
      </c>
      <c r="AX185" s="100">
        <f t="shared" si="164"/>
        <v>34.242333333333342</v>
      </c>
      <c r="AY185" s="160">
        <f t="shared" si="165"/>
        <v>10165.344600772669</v>
      </c>
      <c r="AZ185" s="166"/>
      <c r="BA185" s="129">
        <v>7000</v>
      </c>
      <c r="BB185" s="100">
        <v>103.506856070365</v>
      </c>
      <c r="BC185" s="164">
        <f>(BB190-BB191)/BB172</f>
        <v>1.3041648169492506</v>
      </c>
      <c r="BD185" s="167">
        <f>D185-BB188</f>
        <v>13.129999999999995</v>
      </c>
      <c r="BE185" s="164">
        <f>BB190-BB191</f>
        <v>134.99</v>
      </c>
      <c r="BF185" s="164">
        <f t="shared" si="166"/>
        <v>9.7266464182531998</v>
      </c>
      <c r="BG185" s="174">
        <f t="shared" si="167"/>
        <v>12.685150045591268</v>
      </c>
      <c r="BH185" s="129">
        <v>7000</v>
      </c>
      <c r="BI185" s="100">
        <v>103.506856070365</v>
      </c>
      <c r="BJ185" s="164">
        <f>(BI190-BI191)/BI172</f>
        <v>1.3690880525215072</v>
      </c>
      <c r="BK185" s="167">
        <f>I185-BI188</f>
        <v>13.899999999999977</v>
      </c>
      <c r="BL185" s="164">
        <f>BI190-BI191</f>
        <v>141.70999999999998</v>
      </c>
      <c r="BM185" s="164">
        <f t="shared" si="168"/>
        <v>9.8087643779549634</v>
      </c>
      <c r="BN185" s="174">
        <f t="shared" si="169"/>
        <v>13.429062119856694</v>
      </c>
      <c r="BO185" s="129">
        <v>7000</v>
      </c>
      <c r="BP185" s="180">
        <v>103.506856070365</v>
      </c>
      <c r="BQ185" s="164">
        <f>(BP190-BP191)/BP172</f>
        <v>1.038288709367627</v>
      </c>
      <c r="BR185" s="167">
        <f>N185-BP188</f>
        <v>19.519999999999982</v>
      </c>
      <c r="BS185" s="164">
        <f>BP190-BP191</f>
        <v>107.47000000000001</v>
      </c>
      <c r="BT185" s="164">
        <f t="shared" si="170"/>
        <v>18.163208337210364</v>
      </c>
      <c r="BU185" s="187">
        <f t="shared" si="171"/>
        <v>18.858654142417471</v>
      </c>
      <c r="BV185" s="129">
        <v>7000</v>
      </c>
      <c r="BW185" s="100">
        <v>103.506856070365</v>
      </c>
      <c r="BX185" s="164">
        <f>(BW190-BW191)/BW172</f>
        <v>1.2694811241360955</v>
      </c>
      <c r="BY185" s="167">
        <f>S185-BW188</f>
        <v>18.739999999999952</v>
      </c>
      <c r="BZ185" s="164">
        <f>BW190-BW191</f>
        <v>131.4</v>
      </c>
      <c r="CA185" s="164">
        <f t="shared" si="172"/>
        <v>14.261796042617924</v>
      </c>
      <c r="CB185" s="174">
        <f t="shared" si="173"/>
        <v>18.10508087238232</v>
      </c>
      <c r="CC185" s="81"/>
    </row>
    <row r="186" spans="1:81" ht="15.75">
      <c r="A186" s="25"/>
      <c r="B186" s="125" t="s">
        <v>42</v>
      </c>
      <c r="C186" s="80">
        <v>9000</v>
      </c>
      <c r="D186" s="78">
        <v>433.84</v>
      </c>
      <c r="E186" s="189">
        <v>8.76</v>
      </c>
      <c r="F186" s="189">
        <v>8.68</v>
      </c>
      <c r="G186" s="189">
        <v>8.94</v>
      </c>
      <c r="H186" s="129">
        <v>9000</v>
      </c>
      <c r="I186" s="78">
        <v>441.02</v>
      </c>
      <c r="J186" s="78">
        <v>8.5500000000000007</v>
      </c>
      <c r="K186" s="78">
        <v>8.06</v>
      </c>
      <c r="L186" s="78">
        <v>7.43</v>
      </c>
      <c r="M186" s="129">
        <v>9000</v>
      </c>
      <c r="N186" s="78">
        <v>411.91</v>
      </c>
      <c r="O186" s="78">
        <v>13.85</v>
      </c>
      <c r="P186" s="78">
        <v>13.17</v>
      </c>
      <c r="Q186" s="78">
        <v>12.48</v>
      </c>
      <c r="R186" s="129">
        <v>9000</v>
      </c>
      <c r="S186" s="78">
        <v>435.18</v>
      </c>
      <c r="T186" s="78">
        <v>9.14</v>
      </c>
      <c r="U186" s="78">
        <v>9.3800000000000008</v>
      </c>
      <c r="V186" s="78">
        <v>8.57</v>
      </c>
      <c r="W186" s="25"/>
      <c r="X186" s="129">
        <v>9000</v>
      </c>
      <c r="Y186" s="151">
        <f t="shared" si="150"/>
        <v>0.87933333333333308</v>
      </c>
      <c r="Z186" s="100">
        <v>9.6440000000000001</v>
      </c>
      <c r="AA186" s="100">
        <v>4.5170000000000003</v>
      </c>
      <c r="AB186" s="100">
        <f t="shared" si="151"/>
        <v>4.2476666666666665</v>
      </c>
      <c r="AC186" s="100">
        <f t="shared" si="152"/>
        <v>34.32833333333334</v>
      </c>
      <c r="AD186" s="152">
        <f t="shared" si="153"/>
        <v>16511.83489161</v>
      </c>
      <c r="AE186" s="129">
        <v>9000</v>
      </c>
      <c r="AF186" s="100">
        <f t="shared" si="154"/>
        <v>0.80133333333333334</v>
      </c>
      <c r="AG186" s="100">
        <v>9.6440000000000001</v>
      </c>
      <c r="AH186" s="100">
        <v>4.5170000000000003</v>
      </c>
      <c r="AI186" s="100">
        <f t="shared" si="155"/>
        <v>4.3256666666666668</v>
      </c>
      <c r="AJ186" s="100">
        <f t="shared" si="156"/>
        <v>34.250333333333337</v>
      </c>
      <c r="AK186" s="152">
        <f t="shared" si="157"/>
        <v>16776.835365113999</v>
      </c>
      <c r="AL186" s="129">
        <v>9000</v>
      </c>
      <c r="AM186" s="100">
        <f t="shared" si="158"/>
        <v>1.3166666666666667</v>
      </c>
      <c r="AN186" s="100">
        <v>9.6440000000000001</v>
      </c>
      <c r="AO186" s="100">
        <v>4.5170000000000003</v>
      </c>
      <c r="AP186" s="100">
        <f t="shared" si="159"/>
        <v>3.8103333333333333</v>
      </c>
      <c r="AQ186" s="100">
        <f t="shared" si="160"/>
        <v>34.765666666666675</v>
      </c>
      <c r="AR186" s="160">
        <f t="shared" si="161"/>
        <v>15000.499546074003</v>
      </c>
      <c r="AS186" s="129">
        <v>9000</v>
      </c>
      <c r="AT186" s="100">
        <f t="shared" si="162"/>
        <v>0.90300000000000014</v>
      </c>
      <c r="AU186" s="100">
        <v>9.6440000000000001</v>
      </c>
      <c r="AV186" s="100">
        <v>4.5170000000000003</v>
      </c>
      <c r="AW186" s="100">
        <f t="shared" si="163"/>
        <v>4.2239999999999993</v>
      </c>
      <c r="AX186" s="100">
        <f t="shared" si="164"/>
        <v>34.352000000000004</v>
      </c>
      <c r="AY186" s="160">
        <f t="shared" si="165"/>
        <v>16431.156301823998</v>
      </c>
      <c r="AZ186" s="166"/>
      <c r="BA186" s="129">
        <v>9000</v>
      </c>
      <c r="BB186" s="100">
        <v>103.506856070365</v>
      </c>
      <c r="BC186" s="164">
        <f>(BB190-BB191)/BB172</f>
        <v>1.3041648169492506</v>
      </c>
      <c r="BD186" s="167">
        <f>D186-BB188</f>
        <v>11.749999999999943</v>
      </c>
      <c r="BE186" s="164">
        <f>BB190-BB191</f>
        <v>134.99</v>
      </c>
      <c r="BF186" s="164">
        <f t="shared" si="166"/>
        <v>8.7043484702570133</v>
      </c>
      <c r="BG186" s="174">
        <f t="shared" si="167"/>
        <v>11.351905029375226</v>
      </c>
      <c r="BH186" s="129">
        <v>9000</v>
      </c>
      <c r="BI186" s="100">
        <v>103.506856070365</v>
      </c>
      <c r="BJ186" s="164">
        <f>(BI190-BI191)/BI172</f>
        <v>1.3690880525215072</v>
      </c>
      <c r="BK186" s="167">
        <f>I186-BI188</f>
        <v>12.419999999999959</v>
      </c>
      <c r="BL186" s="164">
        <f>BI190-BI191</f>
        <v>141.70999999999998</v>
      </c>
      <c r="BM186" s="164">
        <f t="shared" si="168"/>
        <v>8.7643779549784497</v>
      </c>
      <c r="BN186" s="174">
        <f t="shared" si="169"/>
        <v>11.999205145943876</v>
      </c>
      <c r="BO186" s="129">
        <v>9000</v>
      </c>
      <c r="BP186" s="180">
        <v>103.506856070365</v>
      </c>
      <c r="BQ186" s="164">
        <f>(BP190-BP191)/BP172</f>
        <v>1.038288709367627</v>
      </c>
      <c r="BR186" s="167">
        <f>N186-BP188</f>
        <v>17.569999999999993</v>
      </c>
      <c r="BS186" s="164">
        <f>BP190-BP191</f>
        <v>107.47000000000001</v>
      </c>
      <c r="BT186" s="164">
        <f t="shared" si="170"/>
        <v>16.348748487950118</v>
      </c>
      <c r="BU186" s="187">
        <f t="shared" si="171"/>
        <v>16.97472096732967</v>
      </c>
      <c r="BV186" s="129">
        <v>9000</v>
      </c>
      <c r="BW186" s="100">
        <v>103.506856070365</v>
      </c>
      <c r="BX186" s="164">
        <f>(BW190-BW191)/BW172</f>
        <v>1.2694811241360955</v>
      </c>
      <c r="BY186" s="167">
        <f>S186-BW188</f>
        <v>17.079999999999984</v>
      </c>
      <c r="BZ186" s="164">
        <f>BW190-BW191</f>
        <v>131.4</v>
      </c>
      <c r="CA186" s="164">
        <f t="shared" si="172"/>
        <v>12.998477929984768</v>
      </c>
      <c r="CB186" s="174">
        <f t="shared" si="173"/>
        <v>16.501322374615292</v>
      </c>
      <c r="CC186" s="81"/>
    </row>
    <row r="187" spans="1:81" ht="15.75">
      <c r="A187" s="25"/>
      <c r="B187" s="191" t="s">
        <v>42</v>
      </c>
      <c r="C187" s="104">
        <v>10000</v>
      </c>
      <c r="D187" s="78">
        <v>433.05</v>
      </c>
      <c r="E187" s="104">
        <v>9.42</v>
      </c>
      <c r="F187" s="104">
        <v>9.5299999999999994</v>
      </c>
      <c r="G187" s="145">
        <v>9.15</v>
      </c>
      <c r="H187" s="137">
        <v>10000</v>
      </c>
      <c r="I187" s="78">
        <v>440.15</v>
      </c>
      <c r="J187" s="78">
        <v>8.86</v>
      </c>
      <c r="K187" s="78">
        <v>8.6199999999999992</v>
      </c>
      <c r="L187" s="78">
        <v>7.98</v>
      </c>
      <c r="M187" s="137">
        <v>10000</v>
      </c>
      <c r="N187" s="78">
        <v>410.69</v>
      </c>
      <c r="O187" s="78">
        <v>14.08</v>
      </c>
      <c r="P187" s="78">
        <v>14.02</v>
      </c>
      <c r="Q187" s="78">
        <v>13.22</v>
      </c>
      <c r="R187" s="137">
        <v>10000</v>
      </c>
      <c r="S187" s="78">
        <v>434.06</v>
      </c>
      <c r="T187" s="78">
        <v>9.52</v>
      </c>
      <c r="U187" s="78">
        <v>10.029999999999999</v>
      </c>
      <c r="V187" s="78">
        <v>9.61</v>
      </c>
      <c r="W187" s="25"/>
      <c r="X187" s="137">
        <v>10000</v>
      </c>
      <c r="Y187" s="153">
        <f t="shared" si="150"/>
        <v>0.93666666666666676</v>
      </c>
      <c r="Z187" s="105">
        <v>9.6440000000000001</v>
      </c>
      <c r="AA187" s="105">
        <v>4.5170000000000003</v>
      </c>
      <c r="AB187" s="105">
        <f t="shared" si="151"/>
        <v>4.1903333333333332</v>
      </c>
      <c r="AC187" s="105">
        <f t="shared" si="152"/>
        <v>34.385666666666673</v>
      </c>
      <c r="AD187" s="154">
        <f t="shared" si="153"/>
        <v>20143.419250066669</v>
      </c>
      <c r="AE187" s="137">
        <v>10000</v>
      </c>
      <c r="AF187" s="105">
        <f t="shared" si="154"/>
        <v>0.84866666666666668</v>
      </c>
      <c r="AG187" s="105">
        <v>9.6440000000000001</v>
      </c>
      <c r="AH187" s="105">
        <v>4.5170000000000003</v>
      </c>
      <c r="AI187" s="105">
        <f t="shared" si="155"/>
        <v>4.2783333333333333</v>
      </c>
      <c r="AJ187" s="105">
        <f t="shared" si="156"/>
        <v>34.297666666666672</v>
      </c>
      <c r="AK187" s="154">
        <f t="shared" si="157"/>
        <v>20513.811707666664</v>
      </c>
      <c r="AL187" s="137">
        <v>10000</v>
      </c>
      <c r="AM187" s="105">
        <f t="shared" si="158"/>
        <v>1.3773333333333333</v>
      </c>
      <c r="AN187" s="105">
        <v>9.6440000000000001</v>
      </c>
      <c r="AO187" s="105">
        <v>4.5170000000000003</v>
      </c>
      <c r="AP187" s="105">
        <f t="shared" si="159"/>
        <v>3.7496666666666663</v>
      </c>
      <c r="AQ187" s="105">
        <f t="shared" si="160"/>
        <v>34.826333333333338</v>
      </c>
      <c r="AR187" s="161">
        <f t="shared" si="161"/>
        <v>18256.082342866666</v>
      </c>
      <c r="AS187" s="137">
        <v>10000</v>
      </c>
      <c r="AT187" s="105">
        <f t="shared" si="162"/>
        <v>0.97199999999999986</v>
      </c>
      <c r="AU187" s="105">
        <v>9.6440000000000001</v>
      </c>
      <c r="AV187" s="105">
        <v>4.5170000000000003</v>
      </c>
      <c r="AW187" s="105">
        <f t="shared" si="163"/>
        <v>4.1550000000000002</v>
      </c>
      <c r="AX187" s="105">
        <f t="shared" si="164"/>
        <v>34.421000000000006</v>
      </c>
      <c r="AY187" s="161">
        <f t="shared" si="165"/>
        <v>19994.091849</v>
      </c>
      <c r="AZ187" s="166"/>
      <c r="BA187" s="137">
        <v>10000</v>
      </c>
      <c r="BB187" s="105">
        <v>103.506856070365</v>
      </c>
      <c r="BC187" s="164">
        <f>(BB190-BB191)/BB172</f>
        <v>1.3041648169492506</v>
      </c>
      <c r="BD187" s="167">
        <f>D187-BB188</f>
        <v>10.95999999999998</v>
      </c>
      <c r="BE187" s="165">
        <f>BB190-BB191</f>
        <v>134.99</v>
      </c>
      <c r="BF187" s="165">
        <f t="shared" si="166"/>
        <v>8.1191199348099712</v>
      </c>
      <c r="BG187" s="175">
        <f t="shared" si="167"/>
        <v>10.588670563570457</v>
      </c>
      <c r="BH187" s="137">
        <v>10000</v>
      </c>
      <c r="BI187" s="105">
        <v>103.506856070365</v>
      </c>
      <c r="BJ187" s="164">
        <f>(BI190-BI191)/BI172</f>
        <v>1.3690880525215072</v>
      </c>
      <c r="BK187" s="167">
        <f>I187-BI188</f>
        <v>11.549999999999955</v>
      </c>
      <c r="BL187" s="165">
        <f>BI190-BI191</f>
        <v>141.70999999999998</v>
      </c>
      <c r="BM187" s="165">
        <f t="shared" si="168"/>
        <v>8.1504480982287468</v>
      </c>
      <c r="BN187" s="175">
        <f t="shared" si="169"/>
        <v>11.158681113981617</v>
      </c>
      <c r="BO187" s="137">
        <v>10000</v>
      </c>
      <c r="BP187" s="181">
        <v>103.506856070365</v>
      </c>
      <c r="BQ187" s="164">
        <f>(BP190-BP191)/BP172</f>
        <v>1.038288709367627</v>
      </c>
      <c r="BR187" s="167">
        <f>N187-BP188</f>
        <v>16.349999999999966</v>
      </c>
      <c r="BS187" s="165">
        <f>BP190-BP191</f>
        <v>107.47000000000001</v>
      </c>
      <c r="BT187" s="165">
        <f t="shared" si="170"/>
        <v>15.213547966874444</v>
      </c>
      <c r="BU187" s="201">
        <f t="shared" si="171"/>
        <v>15.796055083428552</v>
      </c>
      <c r="BV187" s="137">
        <v>10000</v>
      </c>
      <c r="BW187" s="105">
        <v>103.506856070365</v>
      </c>
      <c r="BX187" s="164">
        <f>(BW190-BW191)/BW172</f>
        <v>1.2694811241360955</v>
      </c>
      <c r="BY187" s="167">
        <f>S187-BW188</f>
        <v>15.95999999999998</v>
      </c>
      <c r="BZ187" s="165">
        <f>BW190-BW191</f>
        <v>131.4</v>
      </c>
      <c r="CA187" s="165">
        <f t="shared" si="172"/>
        <v>12.146118721461171</v>
      </c>
      <c r="CB187" s="175">
        <f t="shared" si="173"/>
        <v>15.419268448411003</v>
      </c>
      <c r="CC187" s="81"/>
    </row>
    <row r="188" spans="1:81" ht="30">
      <c r="X188" s="81"/>
      <c r="Y188" s="81"/>
      <c r="Z188" s="81"/>
      <c r="AA188" s="81"/>
      <c r="AB188" s="81"/>
      <c r="AC188" s="81"/>
      <c r="AD188" s="81"/>
      <c r="AE188" s="80"/>
      <c r="AF188" s="80"/>
      <c r="AG188" s="80"/>
      <c r="AH188" s="80"/>
      <c r="AI188" s="80"/>
      <c r="AJ188" s="80"/>
      <c r="AK188" s="80"/>
      <c r="AL188" s="81"/>
      <c r="AM188" s="81"/>
      <c r="AN188" s="80"/>
      <c r="AO188" s="80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328" t="s">
        <v>46</v>
      </c>
      <c r="BA188" s="108" t="s">
        <v>47</v>
      </c>
      <c r="BB188" s="82">
        <f>BB190+BB189</f>
        <v>422.09000000000003</v>
      </c>
      <c r="BC188" s="80"/>
      <c r="BD188" s="80"/>
      <c r="BE188" s="80"/>
      <c r="BF188" s="80"/>
      <c r="BG188" s="80"/>
      <c r="BH188" s="108" t="s">
        <v>47</v>
      </c>
      <c r="BI188" s="82">
        <f>BI190+BI189</f>
        <v>428.6</v>
      </c>
      <c r="BJ188" s="80"/>
      <c r="BK188" s="86"/>
      <c r="BL188" s="86"/>
      <c r="BM188" s="86"/>
      <c r="BN188" s="86"/>
      <c r="BO188" s="108" t="s">
        <v>47</v>
      </c>
      <c r="BP188" s="162">
        <f>BP189+BP190</f>
        <v>394.34000000000003</v>
      </c>
      <c r="BQ188" s="81"/>
      <c r="BR188" s="80"/>
      <c r="BS188" s="80"/>
      <c r="BT188" s="80"/>
      <c r="BU188" s="80"/>
      <c r="BV188" s="108" t="s">
        <v>47</v>
      </c>
      <c r="BW188" s="64">
        <f>BW189+BW190</f>
        <v>418.1</v>
      </c>
      <c r="BX188" s="81"/>
      <c r="BY188" s="81"/>
      <c r="BZ188" s="81"/>
      <c r="CA188" s="81"/>
      <c r="CB188" s="81"/>
      <c r="CC188" s="81"/>
    </row>
    <row r="189" spans="1:81" ht="15">
      <c r="X189" s="81"/>
      <c r="Y189" s="81"/>
      <c r="Z189" s="81"/>
      <c r="AA189" s="81"/>
      <c r="AB189" s="81"/>
      <c r="AC189" s="81"/>
      <c r="AD189" s="81"/>
      <c r="AE189" s="80"/>
      <c r="AF189" s="80"/>
      <c r="AG189" s="80"/>
      <c r="AH189" s="80"/>
      <c r="AI189" s="80"/>
      <c r="AJ189" s="80"/>
      <c r="AK189" s="80"/>
      <c r="AL189" s="81"/>
      <c r="AM189" s="81"/>
      <c r="AN189" s="80"/>
      <c r="AO189" s="80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328"/>
      <c r="BA189" s="80" t="s">
        <v>48</v>
      </c>
      <c r="BB189" s="86">
        <v>215.12</v>
      </c>
      <c r="BC189" s="80"/>
      <c r="BD189" s="80"/>
      <c r="BE189" s="80"/>
      <c r="BF189" s="80"/>
      <c r="BG189" s="80"/>
      <c r="BH189" s="80" t="s">
        <v>48</v>
      </c>
      <c r="BI189" s="86">
        <v>215.03</v>
      </c>
      <c r="BJ189" s="80"/>
      <c r="BK189" s="86"/>
      <c r="BL189" s="86"/>
      <c r="BM189" s="86"/>
      <c r="BN189" s="86"/>
      <c r="BO189" s="80" t="s">
        <v>48</v>
      </c>
      <c r="BP189" s="80">
        <v>214.88</v>
      </c>
      <c r="BQ189" s="81"/>
      <c r="BR189" s="80"/>
      <c r="BS189" s="80"/>
      <c r="BT189" s="100"/>
      <c r="BU189" s="100"/>
      <c r="BV189" s="80" t="s">
        <v>48</v>
      </c>
      <c r="BW189" s="81">
        <v>214.58</v>
      </c>
      <c r="BX189" s="81"/>
      <c r="BY189" s="81"/>
      <c r="BZ189" s="81"/>
      <c r="CA189" s="81"/>
      <c r="CB189" s="81"/>
      <c r="CC189" s="81"/>
    </row>
    <row r="190" spans="1:81" ht="15">
      <c r="X190" s="81"/>
      <c r="Y190" s="81"/>
      <c r="Z190" s="81"/>
      <c r="AA190" s="81"/>
      <c r="AB190" s="81"/>
      <c r="AC190" s="81"/>
      <c r="AD190" s="81"/>
      <c r="AE190" s="80"/>
      <c r="AF190" s="80"/>
      <c r="AG190" s="80"/>
      <c r="AH190" s="80"/>
      <c r="AI190" s="80"/>
      <c r="AJ190" s="80"/>
      <c r="AK190" s="80"/>
      <c r="AL190" s="81"/>
      <c r="AM190" s="81"/>
      <c r="AN190" s="80"/>
      <c r="AO190" s="80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328"/>
      <c r="BA190" s="80" t="s">
        <v>50</v>
      </c>
      <c r="BB190" s="82">
        <v>206.97</v>
      </c>
      <c r="BC190" s="80"/>
      <c r="BD190" s="80"/>
      <c r="BE190" s="80"/>
      <c r="BF190" s="80"/>
      <c r="BG190" s="80"/>
      <c r="BH190" s="80" t="s">
        <v>50</v>
      </c>
      <c r="BI190" s="82">
        <v>213.57</v>
      </c>
      <c r="BJ190" s="80"/>
      <c r="BK190" s="86"/>
      <c r="BL190" s="86"/>
      <c r="BM190" s="86"/>
      <c r="BN190" s="86"/>
      <c r="BO190" s="80" t="s">
        <v>50</v>
      </c>
      <c r="BP190" s="162">
        <v>179.46</v>
      </c>
      <c r="BQ190" s="81"/>
      <c r="BR190" s="80"/>
      <c r="BS190" s="80"/>
      <c r="BT190" s="100"/>
      <c r="BU190" s="100"/>
      <c r="BV190" s="80" t="s">
        <v>50</v>
      </c>
      <c r="BW190" s="162">
        <v>203.52</v>
      </c>
      <c r="BX190" s="81"/>
      <c r="BY190" s="81"/>
      <c r="BZ190" s="81"/>
      <c r="CA190" s="81"/>
      <c r="CB190" s="81"/>
      <c r="CC190" s="81"/>
    </row>
    <row r="191" spans="1:81" ht="15">
      <c r="X191" s="81"/>
      <c r="Y191" s="81"/>
      <c r="Z191" s="81"/>
      <c r="AA191" s="81"/>
      <c r="AB191" s="81"/>
      <c r="AC191" s="81"/>
      <c r="AD191" s="81"/>
      <c r="AE191" s="80"/>
      <c r="AF191" s="80"/>
      <c r="AG191" s="80"/>
      <c r="AH191" s="80"/>
      <c r="AI191" s="80"/>
      <c r="AJ191" s="80"/>
      <c r="AK191" s="80"/>
      <c r="AL191" s="81"/>
      <c r="AM191" s="81"/>
      <c r="AN191" s="80"/>
      <c r="AO191" s="80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328"/>
      <c r="BA191" s="80" t="s">
        <v>52</v>
      </c>
      <c r="BB191" s="86">
        <v>71.98</v>
      </c>
      <c r="BC191" s="80"/>
      <c r="BD191" s="81"/>
      <c r="BE191" s="81"/>
      <c r="BF191" s="81"/>
      <c r="BG191" s="81"/>
      <c r="BH191" s="80" t="s">
        <v>52</v>
      </c>
      <c r="BI191" s="86">
        <v>71.86</v>
      </c>
      <c r="BJ191" s="80"/>
      <c r="BK191" s="81"/>
      <c r="BL191" s="81"/>
      <c r="BM191" s="81"/>
      <c r="BN191" s="81"/>
      <c r="BO191" s="80" t="s">
        <v>52</v>
      </c>
      <c r="BP191" s="80">
        <v>71.989999999999995</v>
      </c>
      <c r="BQ191" s="81"/>
      <c r="BR191" s="81"/>
      <c r="BS191" s="81"/>
      <c r="BT191" s="81"/>
      <c r="BU191" s="81"/>
      <c r="BV191" s="80" t="s">
        <v>52</v>
      </c>
      <c r="BW191" s="81">
        <v>72.12</v>
      </c>
      <c r="BX191" s="81"/>
      <c r="BY191" s="81"/>
      <c r="BZ191" s="81"/>
      <c r="CA191" s="81"/>
      <c r="CB191" s="81"/>
      <c r="CC191" s="81"/>
    </row>
    <row r="192" spans="1:81" ht="18">
      <c r="A192" s="110" t="s">
        <v>80</v>
      </c>
      <c r="B192" s="111"/>
      <c r="X192" s="81"/>
      <c r="Y192" s="81"/>
      <c r="Z192" s="81"/>
      <c r="AA192" s="81"/>
      <c r="AB192" s="81"/>
      <c r="AC192" s="81"/>
      <c r="AD192" s="81"/>
      <c r="AE192" s="80"/>
      <c r="AF192" s="80"/>
      <c r="AG192" s="80"/>
      <c r="AH192" s="80"/>
      <c r="AI192" s="80"/>
      <c r="AJ192" s="80"/>
      <c r="AK192" s="80"/>
      <c r="AL192" s="81"/>
      <c r="AM192" s="81"/>
      <c r="AN192" s="80"/>
      <c r="AO192" s="80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BA192" s="81"/>
      <c r="BB192" s="81"/>
      <c r="BC192" s="80"/>
      <c r="BD192" s="81"/>
      <c r="BE192" s="81"/>
      <c r="BF192" s="81"/>
      <c r="BG192" s="81"/>
      <c r="BH192" s="81"/>
      <c r="BI192" s="81"/>
      <c r="BJ192" s="80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</row>
    <row r="193" spans="1:81" ht="18">
      <c r="A193" s="324" t="s">
        <v>74</v>
      </c>
      <c r="B193" s="324"/>
      <c r="C193" s="324"/>
      <c r="D193" s="324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112"/>
      <c r="P193" s="112"/>
      <c r="Q193" s="112"/>
      <c r="R193" s="77"/>
      <c r="S193" s="77"/>
      <c r="T193" s="77"/>
      <c r="U193" s="77"/>
      <c r="V193" s="77"/>
      <c r="W193" s="77"/>
      <c r="X193" s="113"/>
      <c r="Y193" s="113"/>
      <c r="Z193" s="113"/>
      <c r="AA193" s="113"/>
      <c r="AB193" s="113"/>
      <c r="AC193" s="113"/>
      <c r="AD193" s="113"/>
      <c r="AE193" s="134"/>
      <c r="AF193" s="134"/>
      <c r="AG193" s="134"/>
      <c r="AH193" s="134"/>
      <c r="AI193" s="134"/>
      <c r="AJ193" s="134"/>
      <c r="AK193" s="134"/>
      <c r="AL193" s="113"/>
      <c r="AM193" s="113"/>
      <c r="AN193" s="134"/>
      <c r="AO193" s="134"/>
      <c r="AP193" s="113"/>
      <c r="AQ193" s="113"/>
      <c r="AR193" s="113"/>
      <c r="AS193" s="113"/>
      <c r="AT193" s="113"/>
      <c r="AU193" s="113"/>
      <c r="AV193" s="113"/>
      <c r="AW193" s="113"/>
      <c r="AX193" s="113"/>
      <c r="AY193" s="113"/>
      <c r="AZ193" s="112"/>
      <c r="BA193" s="113"/>
      <c r="BB193" s="113"/>
      <c r="BC193" s="134"/>
      <c r="BD193" s="113"/>
      <c r="BE193" s="113"/>
      <c r="BF193" s="113"/>
      <c r="BG193" s="113"/>
      <c r="BH193" s="113"/>
      <c r="BI193" s="113"/>
      <c r="BJ193" s="134"/>
      <c r="BK193" s="113"/>
      <c r="BL193" s="113"/>
      <c r="BM193" s="113"/>
      <c r="BN193" s="113"/>
      <c r="BO193" s="113"/>
      <c r="BP193" s="113"/>
      <c r="BQ193" s="113"/>
      <c r="BR193" s="113"/>
      <c r="BS193" s="113"/>
      <c r="BT193" s="113"/>
      <c r="BU193" s="113"/>
      <c r="BV193" s="113"/>
      <c r="BW193" s="113"/>
      <c r="BX193" s="113"/>
      <c r="BY193" s="113"/>
      <c r="BZ193" s="113"/>
      <c r="CA193" s="113"/>
      <c r="CB193" s="113"/>
      <c r="CC193" s="81"/>
    </row>
    <row r="194" spans="1:81" ht="15">
      <c r="X194" s="81"/>
      <c r="Y194" s="81"/>
      <c r="Z194" s="81"/>
      <c r="AA194" s="81"/>
      <c r="AB194" s="81"/>
      <c r="AC194" s="81"/>
      <c r="AD194" s="81"/>
      <c r="AE194" s="80"/>
      <c r="AF194" s="80"/>
      <c r="AG194" s="80"/>
      <c r="AH194" s="80"/>
      <c r="AI194" s="80"/>
      <c r="AJ194" s="80"/>
      <c r="AK194" s="80"/>
      <c r="AL194" s="81"/>
      <c r="AM194" s="81"/>
      <c r="AN194" s="80"/>
      <c r="AO194" s="80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BA194" s="81"/>
      <c r="BB194" s="81"/>
      <c r="BC194" s="80"/>
      <c r="BD194" s="81"/>
      <c r="BE194" s="81"/>
      <c r="BF194" s="81"/>
      <c r="BG194" s="81"/>
      <c r="BH194" s="81"/>
      <c r="BI194" s="81"/>
      <c r="BJ194" s="80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</row>
    <row r="195" spans="1:81" ht="15">
      <c r="A195" s="73" t="s">
        <v>10</v>
      </c>
      <c r="B195" s="118" t="s">
        <v>11</v>
      </c>
      <c r="C195" s="119" t="s">
        <v>12</v>
      </c>
      <c r="D195" s="120" t="s">
        <v>13</v>
      </c>
      <c r="E195" s="70"/>
      <c r="F195" s="70"/>
      <c r="G195" s="121"/>
      <c r="H195" s="118" t="s">
        <v>11</v>
      </c>
      <c r="I195" s="120" t="s">
        <v>12</v>
      </c>
      <c r="J195" s="120" t="s">
        <v>13</v>
      </c>
      <c r="K195" s="70"/>
      <c r="L195" s="70"/>
      <c r="M195" s="138" t="s">
        <v>11</v>
      </c>
      <c r="N195" s="120" t="s">
        <v>12</v>
      </c>
      <c r="O195" s="119" t="s">
        <v>13</v>
      </c>
      <c r="R195" s="138" t="s">
        <v>11</v>
      </c>
      <c r="S195" s="120" t="s">
        <v>12</v>
      </c>
      <c r="T195" s="120" t="s">
        <v>13</v>
      </c>
      <c r="U195" s="70"/>
      <c r="V195" s="70"/>
      <c r="W195" s="73" t="s">
        <v>15</v>
      </c>
      <c r="X195" s="130" t="s">
        <v>11</v>
      </c>
      <c r="Y195" s="85" t="s">
        <v>12</v>
      </c>
      <c r="Z195" s="85" t="s">
        <v>13</v>
      </c>
      <c r="AA195" s="86"/>
      <c r="AB195" s="86"/>
      <c r="AC195" s="86"/>
      <c r="AD195" s="87"/>
      <c r="AE195" s="83" t="s">
        <v>11</v>
      </c>
      <c r="AF195" s="85" t="s">
        <v>12</v>
      </c>
      <c r="AG195" s="85" t="s">
        <v>13</v>
      </c>
      <c r="AH195" s="86"/>
      <c r="AI195" s="86"/>
      <c r="AJ195" s="86"/>
      <c r="AK195" s="87"/>
      <c r="AL195" s="130" t="s">
        <v>11</v>
      </c>
      <c r="AM195" s="85" t="s">
        <v>12</v>
      </c>
      <c r="AN195" s="85" t="s">
        <v>13</v>
      </c>
      <c r="AO195" s="86"/>
      <c r="AP195" s="86"/>
      <c r="AQ195" s="86"/>
      <c r="AR195" s="157"/>
      <c r="AS195" s="130" t="s">
        <v>11</v>
      </c>
      <c r="AT195" s="85" t="s">
        <v>12</v>
      </c>
      <c r="AU195" s="85" t="s">
        <v>13</v>
      </c>
      <c r="AV195" s="86"/>
      <c r="AW195" s="86"/>
      <c r="AX195" s="86"/>
      <c r="AY195" s="157"/>
      <c r="AZ195" s="73" t="s">
        <v>16</v>
      </c>
      <c r="BA195" s="83" t="s">
        <v>11</v>
      </c>
      <c r="BB195" s="85" t="s">
        <v>12</v>
      </c>
      <c r="BC195" s="85" t="s">
        <v>13</v>
      </c>
      <c r="BD195" s="86"/>
      <c r="BE195" s="86"/>
      <c r="BF195" s="86"/>
      <c r="BG195" s="86"/>
      <c r="BH195" s="83" t="s">
        <v>11</v>
      </c>
      <c r="BI195" s="84" t="s">
        <v>12</v>
      </c>
      <c r="BJ195" s="84" t="s">
        <v>13</v>
      </c>
      <c r="BK195" s="86"/>
      <c r="BL195" s="86"/>
      <c r="BM195" s="86"/>
      <c r="BN195" s="86"/>
      <c r="BO195" s="130" t="s">
        <v>11</v>
      </c>
      <c r="BP195" s="85" t="s">
        <v>12</v>
      </c>
      <c r="BQ195" s="85" t="s">
        <v>13</v>
      </c>
      <c r="BR195" s="81"/>
      <c r="BS195" s="86"/>
      <c r="BT195" s="86"/>
      <c r="BU195" s="86"/>
      <c r="BV195" s="184" t="s">
        <v>11</v>
      </c>
      <c r="BW195" s="84" t="s">
        <v>12</v>
      </c>
      <c r="BX195" s="84" t="s">
        <v>13</v>
      </c>
      <c r="BY195" s="80"/>
      <c r="BZ195" s="80"/>
      <c r="CA195" s="80"/>
      <c r="CB195" s="87"/>
      <c r="CC195" s="81"/>
    </row>
    <row r="196" spans="1:81" ht="15">
      <c r="A196" s="73"/>
      <c r="B196" s="122" t="s">
        <v>17</v>
      </c>
      <c r="C196" s="68" t="s">
        <v>81</v>
      </c>
      <c r="D196" s="123" t="s">
        <v>19</v>
      </c>
      <c r="E196" s="70"/>
      <c r="F196" s="70"/>
      <c r="G196" s="121"/>
      <c r="H196" s="118" t="s">
        <v>17</v>
      </c>
      <c r="I196" s="68" t="s">
        <v>81</v>
      </c>
      <c r="J196" s="139" t="s">
        <v>20</v>
      </c>
      <c r="K196" s="70"/>
      <c r="L196" s="70"/>
      <c r="M196" s="138" t="s">
        <v>17</v>
      </c>
      <c r="N196" s="68" t="s">
        <v>82</v>
      </c>
      <c r="O196" s="72" t="s">
        <v>23</v>
      </c>
      <c r="R196" s="138" t="s">
        <v>17</v>
      </c>
      <c r="S196" s="68" t="s">
        <v>82</v>
      </c>
      <c r="T196" s="139" t="s">
        <v>20</v>
      </c>
      <c r="U196" s="325"/>
      <c r="V196" s="325"/>
      <c r="W196" s="73"/>
      <c r="X196" s="142" t="s">
        <v>17</v>
      </c>
      <c r="Y196" s="89" t="s">
        <v>81</v>
      </c>
      <c r="Z196" s="90" t="s">
        <v>19</v>
      </c>
      <c r="AA196" s="86"/>
      <c r="AB196" s="86"/>
      <c r="AC196" s="86"/>
      <c r="AD196" s="87"/>
      <c r="AE196" s="83" t="s">
        <v>17</v>
      </c>
      <c r="AF196" s="89" t="s">
        <v>81</v>
      </c>
      <c r="AG196" s="131" t="s">
        <v>20</v>
      </c>
      <c r="AH196" s="86"/>
      <c r="AI196" s="86"/>
      <c r="AJ196" s="86"/>
      <c r="AK196" s="87"/>
      <c r="AL196" s="130" t="s">
        <v>17</v>
      </c>
      <c r="AM196" s="89" t="s">
        <v>82</v>
      </c>
      <c r="AN196" s="131" t="s">
        <v>19</v>
      </c>
      <c r="AO196" s="86"/>
      <c r="AP196" s="86"/>
      <c r="AQ196" s="86"/>
      <c r="AR196" s="157"/>
      <c r="AS196" s="130" t="s">
        <v>17</v>
      </c>
      <c r="AT196" s="89" t="s">
        <v>82</v>
      </c>
      <c r="AU196" s="200" t="s">
        <v>68</v>
      </c>
      <c r="AV196" s="319"/>
      <c r="AW196" s="319"/>
      <c r="AX196" s="86"/>
      <c r="AY196" s="157"/>
      <c r="AZ196" s="73"/>
      <c r="BA196" s="83" t="s">
        <v>17</v>
      </c>
      <c r="BB196" s="89" t="s">
        <v>81</v>
      </c>
      <c r="BC196" s="131" t="s">
        <v>19</v>
      </c>
      <c r="BD196" s="86"/>
      <c r="BE196" s="86"/>
      <c r="BF196" s="171"/>
      <c r="BG196" s="156"/>
      <c r="BH196" s="83" t="s">
        <v>17</v>
      </c>
      <c r="BI196" s="89" t="s">
        <v>81</v>
      </c>
      <c r="BJ196" s="135" t="s">
        <v>20</v>
      </c>
      <c r="BK196" s="86" t="s">
        <v>24</v>
      </c>
      <c r="BL196" s="86"/>
      <c r="BM196" s="86"/>
      <c r="BN196" s="86"/>
      <c r="BO196" s="130" t="s">
        <v>17</v>
      </c>
      <c r="BP196" s="89" t="s">
        <v>82</v>
      </c>
      <c r="BQ196" s="135" t="s">
        <v>23</v>
      </c>
      <c r="BR196" s="81"/>
      <c r="BS196" s="86"/>
      <c r="BT196" s="86"/>
      <c r="BU196" s="86"/>
      <c r="BV196" s="184" t="s">
        <v>17</v>
      </c>
      <c r="BW196" s="89" t="s">
        <v>82</v>
      </c>
      <c r="BX196" s="135" t="s">
        <v>20</v>
      </c>
      <c r="BY196" s="320"/>
      <c r="BZ196" s="320"/>
      <c r="CA196" s="80"/>
      <c r="CB196" s="87"/>
      <c r="CC196" s="81"/>
    </row>
    <row r="197" spans="1:81" ht="47.25">
      <c r="A197" s="25"/>
      <c r="B197" s="193" t="s">
        <v>26</v>
      </c>
      <c r="C197" s="194" t="s">
        <v>27</v>
      </c>
      <c r="D197" s="140" t="s">
        <v>56</v>
      </c>
      <c r="E197" s="329" t="s">
        <v>83</v>
      </c>
      <c r="F197" s="329"/>
      <c r="G197" s="330"/>
      <c r="H197" s="124" t="s">
        <v>27</v>
      </c>
      <c r="I197" s="140" t="s">
        <v>56</v>
      </c>
      <c r="J197" s="141"/>
      <c r="K197" s="141"/>
      <c r="L197" s="146"/>
      <c r="M197" s="124" t="s">
        <v>27</v>
      </c>
      <c r="N197" s="140" t="s">
        <v>56</v>
      </c>
      <c r="O197" s="326" t="s">
        <v>63</v>
      </c>
      <c r="P197" s="326"/>
      <c r="Q197" s="327"/>
      <c r="R197" s="124" t="s">
        <v>27</v>
      </c>
      <c r="S197" s="140" t="s">
        <v>56</v>
      </c>
      <c r="T197" s="326" t="s">
        <v>63</v>
      </c>
      <c r="U197" s="326"/>
      <c r="V197" s="327"/>
      <c r="W197" s="25"/>
      <c r="X197" s="94" t="s">
        <v>27</v>
      </c>
      <c r="Y197" s="148" t="s">
        <v>30</v>
      </c>
      <c r="Z197" s="149" t="s">
        <v>31</v>
      </c>
      <c r="AA197" s="149" t="s">
        <v>32</v>
      </c>
      <c r="AB197" s="149" t="s">
        <v>33</v>
      </c>
      <c r="AC197" s="149" t="s">
        <v>34</v>
      </c>
      <c r="AD197" s="150" t="s">
        <v>35</v>
      </c>
      <c r="AE197" s="94" t="s">
        <v>27</v>
      </c>
      <c r="AF197" s="149" t="s">
        <v>30</v>
      </c>
      <c r="AG197" s="149" t="s">
        <v>31</v>
      </c>
      <c r="AH197" s="149" t="s">
        <v>32</v>
      </c>
      <c r="AI197" s="149" t="s">
        <v>33</v>
      </c>
      <c r="AJ197" s="149" t="s">
        <v>34</v>
      </c>
      <c r="AK197" s="150" t="s">
        <v>35</v>
      </c>
      <c r="AL197" s="94" t="s">
        <v>27</v>
      </c>
      <c r="AM197" s="149" t="s">
        <v>30</v>
      </c>
      <c r="AN197" s="149" t="s">
        <v>31</v>
      </c>
      <c r="AO197" s="149" t="s">
        <v>32</v>
      </c>
      <c r="AP197" s="149" t="s">
        <v>33</v>
      </c>
      <c r="AQ197" s="149" t="s">
        <v>34</v>
      </c>
      <c r="AR197" s="158" t="s">
        <v>35</v>
      </c>
      <c r="AS197" s="94" t="s">
        <v>27</v>
      </c>
      <c r="AT197" s="149" t="s">
        <v>30</v>
      </c>
      <c r="AU197" s="159" t="s">
        <v>31</v>
      </c>
      <c r="AV197" s="159" t="s">
        <v>32</v>
      </c>
      <c r="AW197" s="149" t="s">
        <v>33</v>
      </c>
      <c r="AX197" s="149" t="s">
        <v>34</v>
      </c>
      <c r="AY197" s="158" t="s">
        <v>35</v>
      </c>
      <c r="AZ197" s="166"/>
      <c r="BA197" s="163" t="s">
        <v>27</v>
      </c>
      <c r="BB197" s="149" t="s">
        <v>24</v>
      </c>
      <c r="BC197" s="149" t="s">
        <v>36</v>
      </c>
      <c r="BD197" s="149" t="s">
        <v>37</v>
      </c>
      <c r="BE197" s="149" t="s">
        <v>38</v>
      </c>
      <c r="BF197" s="173" t="s">
        <v>39</v>
      </c>
      <c r="BG197" s="173" t="s">
        <v>40</v>
      </c>
      <c r="BH197" s="163" t="s">
        <v>27</v>
      </c>
      <c r="BI197" s="149" t="s">
        <v>24</v>
      </c>
      <c r="BJ197" s="149" t="s">
        <v>36</v>
      </c>
      <c r="BK197" s="149" t="s">
        <v>37</v>
      </c>
      <c r="BL197" s="149" t="s">
        <v>38</v>
      </c>
      <c r="BM197" s="173" t="s">
        <v>39</v>
      </c>
      <c r="BN197" s="173" t="s">
        <v>40</v>
      </c>
      <c r="BO197" s="163" t="s">
        <v>27</v>
      </c>
      <c r="BP197" s="149" t="s">
        <v>24</v>
      </c>
      <c r="BQ197" s="149" t="s">
        <v>36</v>
      </c>
      <c r="BR197" s="149" t="s">
        <v>37</v>
      </c>
      <c r="BS197" s="149" t="s">
        <v>38</v>
      </c>
      <c r="BT197" s="173" t="s">
        <v>39</v>
      </c>
      <c r="BU197" s="173" t="s">
        <v>40</v>
      </c>
      <c r="BV197" s="163" t="s">
        <v>27</v>
      </c>
      <c r="BW197" s="149" t="s">
        <v>24</v>
      </c>
      <c r="BX197" s="149" t="s">
        <v>36</v>
      </c>
      <c r="BY197" s="149" t="s">
        <v>37</v>
      </c>
      <c r="BZ197" s="149" t="s">
        <v>38</v>
      </c>
      <c r="CA197" s="173" t="s">
        <v>39</v>
      </c>
      <c r="CB197" s="173" t="s">
        <v>40</v>
      </c>
      <c r="CC197" s="81"/>
    </row>
    <row r="198" spans="1:81" ht="15.75">
      <c r="A198" s="25"/>
      <c r="B198" s="125" t="s">
        <v>41</v>
      </c>
      <c r="C198" s="78">
        <v>0</v>
      </c>
      <c r="D198" s="126">
        <v>461.26</v>
      </c>
      <c r="E198" s="189">
        <v>0</v>
      </c>
      <c r="F198" s="189">
        <v>0</v>
      </c>
      <c r="G198" s="190">
        <v>0</v>
      </c>
      <c r="H198" s="128">
        <v>0</v>
      </c>
      <c r="I198" s="126">
        <v>466.03</v>
      </c>
      <c r="J198" s="189">
        <v>0</v>
      </c>
      <c r="K198" s="189">
        <v>0</v>
      </c>
      <c r="L198" s="190">
        <v>0</v>
      </c>
      <c r="M198" s="128">
        <v>0</v>
      </c>
      <c r="N198" s="78">
        <v>454.55</v>
      </c>
      <c r="O198" s="189">
        <v>0</v>
      </c>
      <c r="P198" s="189">
        <v>0</v>
      </c>
      <c r="Q198" s="78">
        <v>0</v>
      </c>
      <c r="R198" s="128">
        <v>0</v>
      </c>
      <c r="S198" s="78">
        <v>465.97</v>
      </c>
      <c r="T198" s="189">
        <v>0</v>
      </c>
      <c r="U198" s="189">
        <v>0</v>
      </c>
      <c r="V198" s="78">
        <v>0</v>
      </c>
      <c r="W198" s="25"/>
      <c r="X198" s="129">
        <v>0</v>
      </c>
      <c r="Y198" s="151">
        <f t="shared" ref="Y198:Y213" si="174">AVERAGE(E198:G198)/10</f>
        <v>0</v>
      </c>
      <c r="Z198" s="100">
        <v>9.6440000000000001</v>
      </c>
      <c r="AA198" s="100">
        <v>4.5170000000000003</v>
      </c>
      <c r="AB198" s="100">
        <f t="shared" ref="AB198:AB213" si="175">Z198-(AA198+Y198)</f>
        <v>5.1269999999999998</v>
      </c>
      <c r="AC198" s="100">
        <f t="shared" ref="AC198:AC213" si="176">3*Z198+AA198+Y198</f>
        <v>33.449000000000005</v>
      </c>
      <c r="AD198" s="152">
        <f t="shared" ref="AD198:AD213" si="177">1.398*(10^-6)*(X198^2)*AB198*AC198</f>
        <v>0</v>
      </c>
      <c r="AE198" s="129">
        <v>0</v>
      </c>
      <c r="AF198" s="100">
        <f t="shared" ref="AF198:AF213" si="178">AVERAGE(J198:L198)/10</f>
        <v>0</v>
      </c>
      <c r="AG198" s="100">
        <v>9.6440000000000001</v>
      </c>
      <c r="AH198" s="100">
        <v>4.5170000000000003</v>
      </c>
      <c r="AI198" s="100">
        <f t="shared" ref="AI198:AI213" si="179">AG198-(AH198+AF198)</f>
        <v>5.1269999999999998</v>
      </c>
      <c r="AJ198" s="100">
        <f t="shared" ref="AJ198:AJ213" si="180">3*AG198+AH198+AF198</f>
        <v>33.449000000000005</v>
      </c>
      <c r="AK198" s="152">
        <f t="shared" ref="AK198:AK213" si="181">1.398*(10^-6)*(AE198^2)*AI198*AJ198</f>
        <v>0</v>
      </c>
      <c r="AL198" s="129">
        <v>0</v>
      </c>
      <c r="AM198" s="100">
        <f t="shared" ref="AM198:AM213" si="182">AVERAGE(O198:Q198)/10</f>
        <v>0</v>
      </c>
      <c r="AN198" s="100">
        <v>9.6440000000000001</v>
      </c>
      <c r="AO198" s="100">
        <v>4.5170000000000003</v>
      </c>
      <c r="AP198" s="100">
        <f t="shared" ref="AP198:AP213" si="183">AN198-(AO198+AM198)</f>
        <v>5.1269999999999998</v>
      </c>
      <c r="AQ198" s="100">
        <f t="shared" ref="AQ198:AQ213" si="184">3*AN198+AO198+AM198</f>
        <v>33.449000000000005</v>
      </c>
      <c r="AR198" s="160">
        <f t="shared" ref="AR198:AR213" si="185">1.398*(10^-6)*(AL198^2)*AP198*AQ198</f>
        <v>0</v>
      </c>
      <c r="AS198" s="129">
        <v>0</v>
      </c>
      <c r="AT198" s="100">
        <f t="shared" ref="AT198:AT213" si="186">AVERAGE(T198:V198)/10</f>
        <v>0</v>
      </c>
      <c r="AU198" s="100">
        <v>9.6440000000000001</v>
      </c>
      <c r="AV198" s="100">
        <v>4.5170000000000003</v>
      </c>
      <c r="AW198" s="100">
        <f t="shared" ref="AW198:AW213" si="187">AU198-(AV198+AT198)</f>
        <v>5.1269999999999998</v>
      </c>
      <c r="AX198" s="100">
        <f t="shared" ref="AX198:AX213" si="188">3*AU198+AV198+AT198</f>
        <v>33.449000000000005</v>
      </c>
      <c r="AY198" s="160">
        <f t="shared" ref="AY198:AY213" si="189">1.398*(10^-6)*(AS198^2)*AW198*AX198</f>
        <v>0</v>
      </c>
      <c r="AZ198" s="166"/>
      <c r="BA198" s="129">
        <v>0</v>
      </c>
      <c r="BB198" s="100">
        <v>103.506856070365</v>
      </c>
      <c r="BC198" s="164">
        <f>(BB216-BB217)/BB198</f>
        <v>1.264553914293558</v>
      </c>
      <c r="BD198" s="167">
        <f>D198-BB214</f>
        <v>42.829999999999984</v>
      </c>
      <c r="BE198" s="164">
        <f>BB216-BB217</f>
        <v>130.88999999999999</v>
      </c>
      <c r="BF198" s="164">
        <f t="shared" ref="BF198:BF213" si="190">BD198/BE198*100</f>
        <v>32.722133088853226</v>
      </c>
      <c r="BG198" s="174">
        <f t="shared" ref="BG198:BG213" si="191">BF198*BC198</f>
        <v>41.378901481544105</v>
      </c>
      <c r="BH198" s="129">
        <v>0</v>
      </c>
      <c r="BI198" s="100">
        <v>103.506856070365</v>
      </c>
      <c r="BJ198" s="164">
        <f>(BI216-BI217)/BI198</f>
        <v>1.3427129880702784</v>
      </c>
      <c r="BK198" s="167">
        <f>I198-BI214</f>
        <v>40.189999999999941</v>
      </c>
      <c r="BL198" s="164">
        <f>BI216-BI217</f>
        <v>138.98000000000002</v>
      </c>
      <c r="BM198" s="164">
        <f t="shared" ref="BM198:BM213" si="192">BK198/BL198*100</f>
        <v>28.917829903583204</v>
      </c>
      <c r="BN198" s="174">
        <f t="shared" ref="BN198:BN213" si="193">BM198*BJ198</f>
        <v>38.828345798348252</v>
      </c>
      <c r="BO198" s="129">
        <v>0</v>
      </c>
      <c r="BP198" s="180">
        <v>103.506856070365</v>
      </c>
      <c r="BQ198" s="164">
        <f>(BP216-BP217)/BP198</f>
        <v>1.2039782168176576</v>
      </c>
      <c r="BR198" s="167">
        <f>N198-BP214</f>
        <v>43.000000000000057</v>
      </c>
      <c r="BS198" s="164">
        <f>BP216-BP217</f>
        <v>124.61999999999999</v>
      </c>
      <c r="BT198" s="164">
        <f t="shared" ref="BT198:BT213" si="194">BR198/BS198*100</f>
        <v>34.504894880436574</v>
      </c>
      <c r="BU198" s="187">
        <f t="shared" ref="BU198:BU213" si="195">BT198*BQ198</f>
        <v>41.54314180962875</v>
      </c>
      <c r="BV198" s="129">
        <v>0</v>
      </c>
      <c r="BW198" s="100">
        <v>103.506856070365</v>
      </c>
      <c r="BX198" s="164">
        <f>(BW216-BW217)/BW198</f>
        <v>1.3630014991866082</v>
      </c>
      <c r="BY198" s="167">
        <f>S198-BW214</f>
        <v>38.480000000000018</v>
      </c>
      <c r="BZ198" s="164">
        <f>BW216-BW217</f>
        <v>141.07999999999998</v>
      </c>
      <c r="CA198" s="164">
        <f t="shared" ref="CA198:CA213" si="196">BY198/BZ198*100</f>
        <v>27.275304791607613</v>
      </c>
      <c r="CB198" s="174">
        <f t="shared" ref="CB198:CB213" si="197">CA198*BX198</f>
        <v>37.176281321732851</v>
      </c>
      <c r="CC198" s="81"/>
    </row>
    <row r="199" spans="1:81" ht="15.75">
      <c r="A199" s="25"/>
      <c r="B199" s="125" t="s">
        <v>42</v>
      </c>
      <c r="C199" s="80">
        <v>300</v>
      </c>
      <c r="D199" s="126">
        <v>461.26</v>
      </c>
      <c r="E199" s="189">
        <v>0</v>
      </c>
      <c r="F199" s="189">
        <v>0</v>
      </c>
      <c r="G199" s="190">
        <v>0</v>
      </c>
      <c r="H199" s="129">
        <v>300</v>
      </c>
      <c r="I199" s="78">
        <v>466.03</v>
      </c>
      <c r="J199" s="189">
        <v>0</v>
      </c>
      <c r="K199" s="189">
        <v>0</v>
      </c>
      <c r="L199" s="190">
        <v>0</v>
      </c>
      <c r="M199" s="129">
        <v>300</v>
      </c>
      <c r="N199" s="78">
        <v>452.8</v>
      </c>
      <c r="O199" s="189">
        <v>0</v>
      </c>
      <c r="P199" s="189">
        <v>0</v>
      </c>
      <c r="Q199" s="78">
        <v>0</v>
      </c>
      <c r="R199" s="129">
        <v>300</v>
      </c>
      <c r="S199" s="78">
        <v>465.63</v>
      </c>
      <c r="T199" s="189">
        <v>0</v>
      </c>
      <c r="U199" s="189">
        <v>0</v>
      </c>
      <c r="V199" s="78">
        <v>0</v>
      </c>
      <c r="W199" s="25"/>
      <c r="X199" s="129">
        <v>300</v>
      </c>
      <c r="Y199" s="151">
        <f t="shared" si="174"/>
        <v>0</v>
      </c>
      <c r="Z199" s="100">
        <v>9.6440000000000001</v>
      </c>
      <c r="AA199" s="100">
        <v>4.5170000000000003</v>
      </c>
      <c r="AB199" s="100">
        <f t="shared" si="175"/>
        <v>5.1269999999999998</v>
      </c>
      <c r="AC199" s="100">
        <f t="shared" si="176"/>
        <v>33.449000000000005</v>
      </c>
      <c r="AD199" s="152">
        <f t="shared" si="177"/>
        <v>21.577252153859998</v>
      </c>
      <c r="AE199" s="129">
        <v>300</v>
      </c>
      <c r="AF199" s="100">
        <f t="shared" si="178"/>
        <v>0</v>
      </c>
      <c r="AG199" s="100">
        <v>9.6440000000000001</v>
      </c>
      <c r="AH199" s="100">
        <v>4.5170000000000003</v>
      </c>
      <c r="AI199" s="100">
        <f t="shared" si="179"/>
        <v>5.1269999999999998</v>
      </c>
      <c r="AJ199" s="100">
        <f t="shared" si="180"/>
        <v>33.449000000000005</v>
      </c>
      <c r="AK199" s="152">
        <f t="shared" si="181"/>
        <v>21.577252153859998</v>
      </c>
      <c r="AL199" s="129">
        <v>300</v>
      </c>
      <c r="AM199" s="100">
        <f t="shared" si="182"/>
        <v>0</v>
      </c>
      <c r="AN199" s="100">
        <v>9.6440000000000001</v>
      </c>
      <c r="AO199" s="100">
        <v>4.5170000000000003</v>
      </c>
      <c r="AP199" s="100">
        <f t="shared" si="183"/>
        <v>5.1269999999999998</v>
      </c>
      <c r="AQ199" s="100">
        <f t="shared" si="184"/>
        <v>33.449000000000005</v>
      </c>
      <c r="AR199" s="160">
        <f t="shared" si="185"/>
        <v>21.577252153859998</v>
      </c>
      <c r="AS199" s="129">
        <v>300</v>
      </c>
      <c r="AT199" s="100">
        <f t="shared" si="186"/>
        <v>0</v>
      </c>
      <c r="AU199" s="100">
        <v>9.6440000000000001</v>
      </c>
      <c r="AV199" s="100">
        <v>4.5170000000000003</v>
      </c>
      <c r="AW199" s="100">
        <f t="shared" si="187"/>
        <v>5.1269999999999998</v>
      </c>
      <c r="AX199" s="100">
        <f t="shared" si="188"/>
        <v>33.449000000000005</v>
      </c>
      <c r="AY199" s="160">
        <f t="shared" si="189"/>
        <v>21.577252153859998</v>
      </c>
      <c r="AZ199" s="166"/>
      <c r="BA199" s="129">
        <v>300</v>
      </c>
      <c r="BB199" s="100">
        <v>103.506856070365</v>
      </c>
      <c r="BC199" s="164">
        <f>(BB216-BB217)/BB198</f>
        <v>1.264553914293558</v>
      </c>
      <c r="BD199" s="167">
        <f>D199-BB214</f>
        <v>42.829999999999984</v>
      </c>
      <c r="BE199" s="164">
        <f>BB216-BB217</f>
        <v>130.88999999999999</v>
      </c>
      <c r="BF199" s="164">
        <f t="shared" si="190"/>
        <v>32.722133088853226</v>
      </c>
      <c r="BG199" s="174">
        <f t="shared" si="191"/>
        <v>41.378901481544105</v>
      </c>
      <c r="BH199" s="129">
        <v>300</v>
      </c>
      <c r="BI199" s="100">
        <v>103.506856070365</v>
      </c>
      <c r="BJ199" s="164">
        <f>(BI216-BI217)/BI198</f>
        <v>1.3427129880702784</v>
      </c>
      <c r="BK199" s="167">
        <f>I199-BI214</f>
        <v>40.189999999999941</v>
      </c>
      <c r="BL199" s="164">
        <f>BI216-BI217</f>
        <v>138.98000000000002</v>
      </c>
      <c r="BM199" s="164">
        <f t="shared" si="192"/>
        <v>28.917829903583204</v>
      </c>
      <c r="BN199" s="174">
        <f t="shared" si="193"/>
        <v>38.828345798348252</v>
      </c>
      <c r="BO199" s="129">
        <v>300</v>
      </c>
      <c r="BP199" s="180">
        <v>103.506856070365</v>
      </c>
      <c r="BQ199" s="164">
        <f>(BP216-BP217)/BP198</f>
        <v>1.2039782168176576</v>
      </c>
      <c r="BR199" s="167">
        <f>N199-BP214</f>
        <v>41.250000000000057</v>
      </c>
      <c r="BS199" s="164">
        <f>BP216-BP217</f>
        <v>124.61999999999999</v>
      </c>
      <c r="BT199" s="164">
        <f t="shared" si="194"/>
        <v>33.10062590274439</v>
      </c>
      <c r="BU199" s="187">
        <f t="shared" si="195"/>
        <v>39.852432549934562</v>
      </c>
      <c r="BV199" s="129">
        <v>300</v>
      </c>
      <c r="BW199" s="100">
        <v>103.506856070365</v>
      </c>
      <c r="BX199" s="164">
        <f>(BW216-BW217)/BW198</f>
        <v>1.3630014991866082</v>
      </c>
      <c r="BY199" s="167">
        <f>S199-BW214</f>
        <v>38.139999999999986</v>
      </c>
      <c r="BZ199" s="164">
        <f>BW216-BW217</f>
        <v>141.07999999999998</v>
      </c>
      <c r="CA199" s="164">
        <f t="shared" si="196"/>
        <v>27.034306776297129</v>
      </c>
      <c r="CB199" s="174">
        <f t="shared" si="197"/>
        <v>36.847800665563668</v>
      </c>
      <c r="CC199" s="81"/>
    </row>
    <row r="200" spans="1:81" ht="15.75">
      <c r="A200" s="25"/>
      <c r="B200" s="125" t="s">
        <v>42</v>
      </c>
      <c r="C200" s="80">
        <v>350</v>
      </c>
      <c r="D200" s="78">
        <v>460.45</v>
      </c>
      <c r="E200" s="100">
        <v>0.91</v>
      </c>
      <c r="F200" s="100">
        <v>0.61</v>
      </c>
      <c r="G200" s="101">
        <v>0.7</v>
      </c>
      <c r="H200" s="129">
        <v>350</v>
      </c>
      <c r="I200" s="78">
        <v>466.01</v>
      </c>
      <c r="J200" s="189">
        <v>0</v>
      </c>
      <c r="K200" s="189">
        <v>0</v>
      </c>
      <c r="L200" s="190">
        <v>0</v>
      </c>
      <c r="M200" s="129">
        <v>350</v>
      </c>
      <c r="N200" s="78">
        <v>451.97</v>
      </c>
      <c r="O200" s="189">
        <v>0.61</v>
      </c>
      <c r="P200" s="189">
        <v>0.5</v>
      </c>
      <c r="Q200" s="78">
        <v>0.81</v>
      </c>
      <c r="R200" s="129">
        <v>350</v>
      </c>
      <c r="S200" s="78">
        <v>464.91</v>
      </c>
      <c r="T200" s="189">
        <v>0</v>
      </c>
      <c r="U200" s="189">
        <v>0</v>
      </c>
      <c r="V200" s="78">
        <v>0</v>
      </c>
      <c r="W200" s="25"/>
      <c r="X200" s="129">
        <v>350</v>
      </c>
      <c r="Y200" s="151">
        <f t="shared" si="174"/>
        <v>7.3999999999999982E-2</v>
      </c>
      <c r="Z200" s="100">
        <v>9.6440000000000001</v>
      </c>
      <c r="AA200" s="100">
        <v>4.5170000000000003</v>
      </c>
      <c r="AB200" s="100">
        <f t="shared" si="175"/>
        <v>5.0529999999999999</v>
      </c>
      <c r="AC200" s="100">
        <f t="shared" si="176"/>
        <v>33.523000000000003</v>
      </c>
      <c r="AD200" s="152">
        <f t="shared" si="177"/>
        <v>29.009178837344997</v>
      </c>
      <c r="AE200" s="129">
        <v>350</v>
      </c>
      <c r="AF200" s="100">
        <f t="shared" si="178"/>
        <v>0</v>
      </c>
      <c r="AG200" s="100">
        <v>9.6440000000000001</v>
      </c>
      <c r="AH200" s="100">
        <v>4.5170000000000003</v>
      </c>
      <c r="AI200" s="100">
        <f t="shared" si="179"/>
        <v>5.1269999999999998</v>
      </c>
      <c r="AJ200" s="100">
        <f t="shared" si="180"/>
        <v>33.449000000000005</v>
      </c>
      <c r="AK200" s="152">
        <f t="shared" si="181"/>
        <v>29.369037653864996</v>
      </c>
      <c r="AL200" s="129">
        <v>350</v>
      </c>
      <c r="AM200" s="100">
        <f t="shared" si="182"/>
        <v>6.4000000000000001E-2</v>
      </c>
      <c r="AN200" s="100">
        <v>9.6440000000000001</v>
      </c>
      <c r="AO200" s="100">
        <v>4.5170000000000003</v>
      </c>
      <c r="AP200" s="100">
        <f t="shared" si="183"/>
        <v>5.0629999999999997</v>
      </c>
      <c r="AQ200" s="100">
        <f t="shared" si="184"/>
        <v>33.513000000000005</v>
      </c>
      <c r="AR200" s="160">
        <f t="shared" si="185"/>
        <v>29.057918010344999</v>
      </c>
      <c r="AS200" s="129">
        <v>350</v>
      </c>
      <c r="AT200" s="100">
        <f t="shared" si="186"/>
        <v>0</v>
      </c>
      <c r="AU200" s="100">
        <v>9.6440000000000001</v>
      </c>
      <c r="AV200" s="100">
        <v>4.5170000000000003</v>
      </c>
      <c r="AW200" s="100">
        <f t="shared" si="187"/>
        <v>5.1269999999999998</v>
      </c>
      <c r="AX200" s="100">
        <f t="shared" si="188"/>
        <v>33.449000000000005</v>
      </c>
      <c r="AY200" s="160">
        <f t="shared" si="189"/>
        <v>29.369037653864996</v>
      </c>
      <c r="AZ200" s="166"/>
      <c r="BA200" s="129">
        <v>350</v>
      </c>
      <c r="BB200" s="100">
        <v>103.506856070365</v>
      </c>
      <c r="BC200" s="164">
        <f>(BB216-BB217)/BB198</f>
        <v>1.264553914293558</v>
      </c>
      <c r="BD200" s="167">
        <f>D200-BB214</f>
        <v>42.019999999999982</v>
      </c>
      <c r="BE200" s="164">
        <f>BB216-BB217</f>
        <v>130.88999999999999</v>
      </c>
      <c r="BF200" s="164">
        <f t="shared" si="190"/>
        <v>32.103292841317128</v>
      </c>
      <c r="BG200" s="174">
        <f t="shared" si="191"/>
        <v>40.596344624199936</v>
      </c>
      <c r="BH200" s="129">
        <v>350</v>
      </c>
      <c r="BI200" s="100">
        <v>103.506856070365</v>
      </c>
      <c r="BJ200" s="164">
        <f>(BI216-BI217)/BI198</f>
        <v>1.3427129880702784</v>
      </c>
      <c r="BK200" s="167">
        <f>I200-BI214</f>
        <v>40.169999999999959</v>
      </c>
      <c r="BL200" s="164">
        <f>BI216-BI217</f>
        <v>138.98000000000002</v>
      </c>
      <c r="BM200" s="164">
        <f t="shared" si="192"/>
        <v>28.903439343790438</v>
      </c>
      <c r="BN200" s="174">
        <f t="shared" si="193"/>
        <v>38.809023406808905</v>
      </c>
      <c r="BO200" s="129">
        <v>350</v>
      </c>
      <c r="BP200" s="180">
        <v>103.506856070365</v>
      </c>
      <c r="BQ200" s="164">
        <f>(BP216-BP217)/BP198</f>
        <v>1.2039782168176576</v>
      </c>
      <c r="BR200" s="167">
        <f>N200-BP214</f>
        <v>40.420000000000073</v>
      </c>
      <c r="BS200" s="164">
        <f>BP216-BP217</f>
        <v>124.61999999999999</v>
      </c>
      <c r="BT200" s="164">
        <f t="shared" si="194"/>
        <v>32.434601187610397</v>
      </c>
      <c r="BU200" s="187">
        <f t="shared" si="195"/>
        <v>39.050553301051046</v>
      </c>
      <c r="BV200" s="129">
        <v>350</v>
      </c>
      <c r="BW200" s="100">
        <v>103.506856070365</v>
      </c>
      <c r="BX200" s="164">
        <f>(BW216-BW217)/BW198</f>
        <v>1.3630014991866082</v>
      </c>
      <c r="BY200" s="167">
        <f>S200-BW214</f>
        <v>37.420000000000016</v>
      </c>
      <c r="BZ200" s="164">
        <f>BW216-BW217</f>
        <v>141.07999999999998</v>
      </c>
      <c r="CA200" s="164">
        <f t="shared" si="196"/>
        <v>26.523958037992639</v>
      </c>
      <c r="CB200" s="174">
        <f t="shared" si="197"/>
        <v>36.152194570146655</v>
      </c>
      <c r="CC200" s="81"/>
    </row>
    <row r="201" spans="1:81" ht="15.75">
      <c r="A201" s="25"/>
      <c r="B201" s="125" t="s">
        <v>42</v>
      </c>
      <c r="C201" s="80">
        <v>450</v>
      </c>
      <c r="D201" s="78">
        <v>459.41</v>
      </c>
      <c r="E201" s="100">
        <v>1.59</v>
      </c>
      <c r="F201" s="100">
        <v>1.26</v>
      </c>
      <c r="G201" s="101">
        <v>1.42</v>
      </c>
      <c r="H201" s="129">
        <v>450</v>
      </c>
      <c r="I201" s="126">
        <v>466.01</v>
      </c>
      <c r="J201" s="100">
        <v>0.86</v>
      </c>
      <c r="K201" s="100">
        <v>0.99</v>
      </c>
      <c r="L201" s="127">
        <v>0.56000000000000005</v>
      </c>
      <c r="M201" s="129">
        <v>450</v>
      </c>
      <c r="N201" s="78">
        <v>450.84</v>
      </c>
      <c r="O201" s="78">
        <v>1.33</v>
      </c>
      <c r="P201" s="78">
        <v>1.1399999999999999</v>
      </c>
      <c r="Q201" s="78">
        <v>1.53</v>
      </c>
      <c r="R201" s="129">
        <v>450</v>
      </c>
      <c r="S201" s="78">
        <v>464.19</v>
      </c>
      <c r="T201" s="78">
        <v>0.63</v>
      </c>
      <c r="U201" s="78">
        <v>0.69</v>
      </c>
      <c r="V201" s="78">
        <v>0.72</v>
      </c>
      <c r="W201" s="25"/>
      <c r="X201" s="129">
        <v>450</v>
      </c>
      <c r="Y201" s="151">
        <f t="shared" si="174"/>
        <v>0.14233333333333331</v>
      </c>
      <c r="Z201" s="100">
        <v>9.6440000000000001</v>
      </c>
      <c r="AA201" s="100">
        <v>4.5170000000000003</v>
      </c>
      <c r="AB201" s="100">
        <f t="shared" si="175"/>
        <v>4.9846666666666666</v>
      </c>
      <c r="AC201" s="100">
        <f t="shared" si="176"/>
        <v>33.591333333333338</v>
      </c>
      <c r="AD201" s="152">
        <f t="shared" si="177"/>
        <v>47.401879626179998</v>
      </c>
      <c r="AE201" s="129">
        <v>450</v>
      </c>
      <c r="AF201" s="100">
        <f t="shared" si="178"/>
        <v>8.033333333333334E-2</v>
      </c>
      <c r="AG201" s="100">
        <v>9.6440000000000001</v>
      </c>
      <c r="AH201" s="100">
        <v>4.5170000000000003</v>
      </c>
      <c r="AI201" s="100">
        <f t="shared" si="179"/>
        <v>5.0466666666666669</v>
      </c>
      <c r="AJ201" s="100">
        <f t="shared" si="180"/>
        <v>33.529333333333341</v>
      </c>
      <c r="AK201" s="152">
        <f t="shared" si="181"/>
        <v>47.902892475600005</v>
      </c>
      <c r="AL201" s="129">
        <v>450</v>
      </c>
      <c r="AM201" s="100">
        <f t="shared" si="182"/>
        <v>0.13333333333333333</v>
      </c>
      <c r="AN201" s="100">
        <v>9.6440000000000001</v>
      </c>
      <c r="AO201" s="100">
        <v>4.5170000000000003</v>
      </c>
      <c r="AP201" s="100">
        <f t="shared" si="183"/>
        <v>4.993666666666666</v>
      </c>
      <c r="AQ201" s="100">
        <f t="shared" si="184"/>
        <v>33.582333333333338</v>
      </c>
      <c r="AR201" s="160">
        <f t="shared" si="185"/>
        <v>47.474742334184988</v>
      </c>
      <c r="AS201" s="129">
        <v>450</v>
      </c>
      <c r="AT201" s="100">
        <f t="shared" si="186"/>
        <v>6.8000000000000005E-2</v>
      </c>
      <c r="AU201" s="100">
        <v>9.6440000000000001</v>
      </c>
      <c r="AV201" s="100">
        <v>4.5170000000000003</v>
      </c>
      <c r="AW201" s="100">
        <f t="shared" si="187"/>
        <v>5.0590000000000002</v>
      </c>
      <c r="AX201" s="100">
        <f t="shared" si="188"/>
        <v>33.517000000000003</v>
      </c>
      <c r="AY201" s="160">
        <f t="shared" si="189"/>
        <v>48.002296786784996</v>
      </c>
      <c r="AZ201" s="166"/>
      <c r="BA201" s="129">
        <v>450</v>
      </c>
      <c r="BB201" s="100">
        <v>103.506856070365</v>
      </c>
      <c r="BC201" s="164">
        <f>(BB216-BB217)/BB198</f>
        <v>1.264553914293558</v>
      </c>
      <c r="BD201" s="167">
        <f>D201-BB214</f>
        <v>40.980000000000018</v>
      </c>
      <c r="BE201" s="164">
        <f>BB216-BB217</f>
        <v>130.88999999999999</v>
      </c>
      <c r="BF201" s="164">
        <f t="shared" si="190"/>
        <v>31.308732523493028</v>
      </c>
      <c r="BG201" s="174">
        <f t="shared" si="191"/>
        <v>39.591580264153137</v>
      </c>
      <c r="BH201" s="129">
        <v>450</v>
      </c>
      <c r="BI201" s="100">
        <v>103.506856070365</v>
      </c>
      <c r="BJ201" s="164">
        <f>(BI216-BI217)/BI198</f>
        <v>1.3427129880702784</v>
      </c>
      <c r="BK201" s="167">
        <f>I201-BI214</f>
        <v>40.169999999999959</v>
      </c>
      <c r="BL201" s="164">
        <f>BI216-BI217</f>
        <v>138.98000000000002</v>
      </c>
      <c r="BM201" s="164">
        <f t="shared" si="192"/>
        <v>28.903439343790438</v>
      </c>
      <c r="BN201" s="174">
        <f t="shared" si="193"/>
        <v>38.809023406808905</v>
      </c>
      <c r="BO201" s="129">
        <v>450</v>
      </c>
      <c r="BP201" s="180">
        <v>103.506856070365</v>
      </c>
      <c r="BQ201" s="164">
        <f>(BP216-BP217)/BP198</f>
        <v>1.2039782168176576</v>
      </c>
      <c r="BR201" s="167">
        <f>N201-BP214</f>
        <v>39.29000000000002</v>
      </c>
      <c r="BS201" s="164">
        <f>BP216-BP217</f>
        <v>124.61999999999999</v>
      </c>
      <c r="BT201" s="164">
        <f t="shared" si="194"/>
        <v>31.527844647729115</v>
      </c>
      <c r="BU201" s="187">
        <f t="shared" si="195"/>
        <v>37.958838179077027</v>
      </c>
      <c r="BV201" s="129">
        <v>450</v>
      </c>
      <c r="BW201" s="100">
        <v>103.506856070365</v>
      </c>
      <c r="BX201" s="164">
        <f>(BW216-BW217)/BW198</f>
        <v>1.3630014991866082</v>
      </c>
      <c r="BY201" s="167">
        <f>S201-BW214</f>
        <v>36.699999999999989</v>
      </c>
      <c r="BZ201" s="164">
        <f>BW216-BW217</f>
        <v>141.07999999999998</v>
      </c>
      <c r="CA201" s="164">
        <f t="shared" si="196"/>
        <v>26.013609299688117</v>
      </c>
      <c r="CB201" s="174">
        <f t="shared" si="197"/>
        <v>35.456588474729593</v>
      </c>
      <c r="CC201" s="81"/>
    </row>
    <row r="202" spans="1:81" ht="15.75">
      <c r="A202" s="25"/>
      <c r="B202" s="125" t="s">
        <v>42</v>
      </c>
      <c r="C202" s="80">
        <v>550</v>
      </c>
      <c r="D202" s="78">
        <v>458.26</v>
      </c>
      <c r="E202" s="100">
        <v>1.98</v>
      </c>
      <c r="F202" s="100">
        <v>1.37</v>
      </c>
      <c r="G202" s="101">
        <v>2.0099999999999998</v>
      </c>
      <c r="H202" s="129">
        <v>550</v>
      </c>
      <c r="I202" s="78">
        <v>464.96</v>
      </c>
      <c r="J202" s="100">
        <v>1.04</v>
      </c>
      <c r="K202" s="100">
        <v>1.43</v>
      </c>
      <c r="L202" s="127">
        <v>1.1399999999999999</v>
      </c>
      <c r="M202" s="129">
        <v>550</v>
      </c>
      <c r="N202" s="78">
        <v>449.65</v>
      </c>
      <c r="O202" s="78">
        <v>1.54</v>
      </c>
      <c r="P202" s="78">
        <v>1.61</v>
      </c>
      <c r="Q202" s="78">
        <v>1.88</v>
      </c>
      <c r="R202" s="129">
        <v>550</v>
      </c>
      <c r="S202" s="78">
        <v>463.43</v>
      </c>
      <c r="T202" s="78">
        <v>1.06</v>
      </c>
      <c r="U202" s="78">
        <v>1.1499999999999999</v>
      </c>
      <c r="V202" s="78">
        <v>1.19</v>
      </c>
      <c r="W202" s="25"/>
      <c r="X202" s="129">
        <v>550</v>
      </c>
      <c r="Y202" s="151">
        <f t="shared" si="174"/>
        <v>0.17866666666666664</v>
      </c>
      <c r="Z202" s="100">
        <v>9.6440000000000001</v>
      </c>
      <c r="AA202" s="100">
        <v>4.5170000000000003</v>
      </c>
      <c r="AB202" s="100">
        <f t="shared" si="175"/>
        <v>4.9483333333333333</v>
      </c>
      <c r="AC202" s="100">
        <f t="shared" si="176"/>
        <v>33.62766666666667</v>
      </c>
      <c r="AD202" s="152">
        <f t="shared" si="177"/>
        <v>70.370110250091656</v>
      </c>
      <c r="AE202" s="129">
        <v>550</v>
      </c>
      <c r="AF202" s="100">
        <f t="shared" si="178"/>
        <v>0.12033333333333332</v>
      </c>
      <c r="AG202" s="100">
        <v>9.6440000000000001</v>
      </c>
      <c r="AH202" s="100">
        <v>4.5170000000000003</v>
      </c>
      <c r="AI202" s="100">
        <f t="shared" si="179"/>
        <v>5.0066666666666668</v>
      </c>
      <c r="AJ202" s="100">
        <f t="shared" si="180"/>
        <v>33.56933333333334</v>
      </c>
      <c r="AK202" s="152">
        <f t="shared" si="181"/>
        <v>71.076158121466676</v>
      </c>
      <c r="AL202" s="129">
        <v>550</v>
      </c>
      <c r="AM202" s="100">
        <f t="shared" si="182"/>
        <v>0.16766666666666669</v>
      </c>
      <c r="AN202" s="100">
        <v>9.6440000000000001</v>
      </c>
      <c r="AO202" s="100">
        <v>4.5170000000000003</v>
      </c>
      <c r="AP202" s="100">
        <f t="shared" si="183"/>
        <v>4.9593333333333334</v>
      </c>
      <c r="AQ202" s="100">
        <f t="shared" si="184"/>
        <v>33.616666666666674</v>
      </c>
      <c r="AR202" s="160">
        <f t="shared" si="185"/>
        <v>70.503470893166678</v>
      </c>
      <c r="AS202" s="129">
        <v>550</v>
      </c>
      <c r="AT202" s="100">
        <f t="shared" si="186"/>
        <v>0.11333333333333333</v>
      </c>
      <c r="AU202" s="100">
        <v>9.6440000000000001</v>
      </c>
      <c r="AV202" s="100">
        <v>4.5170000000000003</v>
      </c>
      <c r="AW202" s="100">
        <f t="shared" si="187"/>
        <v>5.0136666666666665</v>
      </c>
      <c r="AX202" s="100">
        <f t="shared" si="188"/>
        <v>33.562333333333342</v>
      </c>
      <c r="AY202" s="160">
        <f t="shared" si="189"/>
        <v>71.160690462051662</v>
      </c>
      <c r="AZ202" s="166"/>
      <c r="BA202" s="129">
        <v>550</v>
      </c>
      <c r="BB202" s="100">
        <v>103.506856070365</v>
      </c>
      <c r="BC202" s="164">
        <f>(BB216-BB217)/BB198</f>
        <v>1.264553914293558</v>
      </c>
      <c r="BD202" s="167">
        <f>D202-BB214</f>
        <v>39.829999999999984</v>
      </c>
      <c r="BE202" s="164">
        <f>BB216-BB217</f>
        <v>130.88999999999999</v>
      </c>
      <c r="BF202" s="164">
        <f t="shared" si="190"/>
        <v>30.430132172052858</v>
      </c>
      <c r="BG202" s="174">
        <f t="shared" si="191"/>
        <v>38.480542750639771</v>
      </c>
      <c r="BH202" s="129">
        <v>550</v>
      </c>
      <c r="BI202" s="100">
        <v>103.506856070365</v>
      </c>
      <c r="BJ202" s="164">
        <f>(BI216-BI217)/BI198</f>
        <v>1.3427129880702784</v>
      </c>
      <c r="BK202" s="167">
        <f>I202-BI214</f>
        <v>39.119999999999948</v>
      </c>
      <c r="BL202" s="164">
        <f>BI216-BI217</f>
        <v>138.98000000000002</v>
      </c>
      <c r="BM202" s="164">
        <f t="shared" si="192"/>
        <v>28.147934954669694</v>
      </c>
      <c r="BN202" s="174">
        <f t="shared" si="193"/>
        <v>37.794597850992382</v>
      </c>
      <c r="BO202" s="129">
        <v>550</v>
      </c>
      <c r="BP202" s="180">
        <v>103.506856070365</v>
      </c>
      <c r="BQ202" s="164">
        <f>(BP216-BP217)/BP198</f>
        <v>1.2039782168176576</v>
      </c>
      <c r="BR202" s="167">
        <f>N202-BP214</f>
        <v>38.100000000000023</v>
      </c>
      <c r="BS202" s="164">
        <f>BP216-BP217</f>
        <v>124.61999999999999</v>
      </c>
      <c r="BT202" s="164">
        <f t="shared" si="194"/>
        <v>30.572941742898429</v>
      </c>
      <c r="BU202" s="187">
        <f t="shared" si="195"/>
        <v>36.80915588248498</v>
      </c>
      <c r="BV202" s="129">
        <v>550</v>
      </c>
      <c r="BW202" s="100">
        <v>103.506856070365</v>
      </c>
      <c r="BX202" s="164">
        <f>(BW216-BW217)/BW198</f>
        <v>1.3630014991866082</v>
      </c>
      <c r="BY202" s="167">
        <f>S202-BW214</f>
        <v>35.94</v>
      </c>
      <c r="BZ202" s="164">
        <f>BW216-BW217</f>
        <v>141.07999999999998</v>
      </c>
      <c r="CA202" s="164">
        <f t="shared" si="196"/>
        <v>25.474907853700028</v>
      </c>
      <c r="CB202" s="174">
        <f t="shared" si="197"/>
        <v>34.722337596233835</v>
      </c>
      <c r="CC202" s="81"/>
    </row>
    <row r="203" spans="1:81" ht="15.75">
      <c r="A203" s="25"/>
      <c r="B203" s="125" t="s">
        <v>42</v>
      </c>
      <c r="C203" s="80">
        <v>650</v>
      </c>
      <c r="D203" s="78">
        <v>457.52</v>
      </c>
      <c r="E203" s="100">
        <v>2.4</v>
      </c>
      <c r="F203" s="100">
        <v>2.19</v>
      </c>
      <c r="G203" s="101">
        <v>2.3199999999999998</v>
      </c>
      <c r="H203" s="129">
        <v>650</v>
      </c>
      <c r="I203" s="78">
        <v>464.01</v>
      </c>
      <c r="J203" s="100">
        <v>1.69</v>
      </c>
      <c r="K203" s="100">
        <v>1.98</v>
      </c>
      <c r="L203" s="127">
        <v>1.75</v>
      </c>
      <c r="M203" s="129">
        <v>650</v>
      </c>
      <c r="N203" s="78">
        <v>448.63</v>
      </c>
      <c r="O203" s="78">
        <v>1.83</v>
      </c>
      <c r="P203" s="78">
        <v>1.65</v>
      </c>
      <c r="Q203" s="78">
        <v>2.52</v>
      </c>
      <c r="R203" s="129">
        <v>650</v>
      </c>
      <c r="S203" s="78">
        <v>462.78</v>
      </c>
      <c r="T203" s="78">
        <v>1.41</v>
      </c>
      <c r="U203" s="78">
        <v>1.56</v>
      </c>
      <c r="V203" s="78">
        <v>1.43</v>
      </c>
      <c r="W203" s="25"/>
      <c r="X203" s="129">
        <v>650</v>
      </c>
      <c r="Y203" s="151">
        <f t="shared" si="174"/>
        <v>0.23033333333333333</v>
      </c>
      <c r="Z203" s="100">
        <v>9.6440000000000001</v>
      </c>
      <c r="AA203" s="100">
        <v>4.5170000000000003</v>
      </c>
      <c r="AB203" s="100">
        <f t="shared" si="175"/>
        <v>4.8966666666666665</v>
      </c>
      <c r="AC203" s="100">
        <f t="shared" si="176"/>
        <v>33.679333333333339</v>
      </c>
      <c r="AD203" s="152">
        <f t="shared" si="177"/>
        <v>97.408736931566679</v>
      </c>
      <c r="AE203" s="129">
        <v>650</v>
      </c>
      <c r="AF203" s="100">
        <f t="shared" si="178"/>
        <v>0.18066666666666667</v>
      </c>
      <c r="AG203" s="100">
        <v>9.6440000000000001</v>
      </c>
      <c r="AH203" s="100">
        <v>4.5170000000000003</v>
      </c>
      <c r="AI203" s="100">
        <f t="shared" si="179"/>
        <v>4.9463333333333335</v>
      </c>
      <c r="AJ203" s="100">
        <f t="shared" si="180"/>
        <v>33.629666666666672</v>
      </c>
      <c r="AK203" s="152">
        <f t="shared" si="181"/>
        <v>98.251644340611676</v>
      </c>
      <c r="AL203" s="129">
        <v>650</v>
      </c>
      <c r="AM203" s="100">
        <f t="shared" si="182"/>
        <v>0.2</v>
      </c>
      <c r="AN203" s="100">
        <v>9.6440000000000001</v>
      </c>
      <c r="AO203" s="100">
        <v>4.5170000000000003</v>
      </c>
      <c r="AP203" s="100">
        <f t="shared" si="183"/>
        <v>4.9269999999999996</v>
      </c>
      <c r="AQ203" s="100">
        <f t="shared" si="184"/>
        <v>33.649000000000008</v>
      </c>
      <c r="AR203" s="160">
        <f t="shared" si="185"/>
        <v>97.923879118065003</v>
      </c>
      <c r="AS203" s="129">
        <v>650</v>
      </c>
      <c r="AT203" s="100">
        <f t="shared" si="186"/>
        <v>0.14666666666666667</v>
      </c>
      <c r="AU203" s="100">
        <v>9.6440000000000001</v>
      </c>
      <c r="AV203" s="100">
        <v>4.5170000000000003</v>
      </c>
      <c r="AW203" s="100">
        <f t="shared" si="187"/>
        <v>4.9803333333333333</v>
      </c>
      <c r="AX203" s="100">
        <f t="shared" si="188"/>
        <v>33.595666666666673</v>
      </c>
      <c r="AY203" s="160">
        <f t="shared" si="189"/>
        <v>98.826987987931673</v>
      </c>
      <c r="AZ203" s="166"/>
      <c r="BA203" s="129">
        <v>650</v>
      </c>
      <c r="BB203" s="100">
        <v>103.506856070365</v>
      </c>
      <c r="BC203" s="164">
        <f>(BB216-BB217)/BB198</f>
        <v>1.264553914293558</v>
      </c>
      <c r="BD203" s="167">
        <f>D203-BB214</f>
        <v>39.089999999999975</v>
      </c>
      <c r="BE203" s="164">
        <f>BB216-BB217</f>
        <v>130.88999999999999</v>
      </c>
      <c r="BF203" s="164">
        <f t="shared" si="190"/>
        <v>29.864771945908764</v>
      </c>
      <c r="BG203" s="174">
        <f t="shared" si="191"/>
        <v>37.765614263683368</v>
      </c>
      <c r="BH203" s="129">
        <v>650</v>
      </c>
      <c r="BI203" s="100">
        <v>103.506856070365</v>
      </c>
      <c r="BJ203" s="164">
        <f>(BI216-BI217)/BI198</f>
        <v>1.3427129880702784</v>
      </c>
      <c r="BK203" s="167">
        <f>I203-BI214</f>
        <v>38.169999999999959</v>
      </c>
      <c r="BL203" s="164">
        <f>BI216-BI217</f>
        <v>138.98000000000002</v>
      </c>
      <c r="BM203" s="164">
        <f t="shared" si="192"/>
        <v>27.464383364512845</v>
      </c>
      <c r="BN203" s="174">
        <f t="shared" si="193"/>
        <v>36.876784252872689</v>
      </c>
      <c r="BO203" s="129">
        <v>650</v>
      </c>
      <c r="BP203" s="180">
        <v>103.506856070365</v>
      </c>
      <c r="BQ203" s="164">
        <f>(BP216-BP217)/BP198</f>
        <v>1.2039782168176576</v>
      </c>
      <c r="BR203" s="167">
        <f>N203-BP214</f>
        <v>37.080000000000041</v>
      </c>
      <c r="BS203" s="164">
        <f>BP216-BP217</f>
        <v>124.61999999999999</v>
      </c>
      <c r="BT203" s="164">
        <f t="shared" si="194"/>
        <v>29.754453538757858</v>
      </c>
      <c r="BU203" s="187">
        <f t="shared" si="195"/>
        <v>35.823713913977528</v>
      </c>
      <c r="BV203" s="129">
        <v>650</v>
      </c>
      <c r="BW203" s="100">
        <v>103.506856070365</v>
      </c>
      <c r="BX203" s="164">
        <f>(BW216-BW217)/BW198</f>
        <v>1.3630014991866082</v>
      </c>
      <c r="BY203" s="167">
        <f>S203-BW214</f>
        <v>35.289999999999964</v>
      </c>
      <c r="BZ203" s="164">
        <f>BW216-BW217</f>
        <v>141.07999999999998</v>
      </c>
      <c r="CA203" s="164">
        <f t="shared" si="196"/>
        <v>25.014176353841773</v>
      </c>
      <c r="CB203" s="174">
        <f t="shared" si="197"/>
        <v>34.094359871204539</v>
      </c>
      <c r="CC203" s="81"/>
    </row>
    <row r="204" spans="1:81" ht="15.75">
      <c r="A204" s="25"/>
      <c r="B204" s="125" t="s">
        <v>42</v>
      </c>
      <c r="C204" s="80">
        <v>750</v>
      </c>
      <c r="D204" s="78">
        <v>456.63</v>
      </c>
      <c r="E204" s="100">
        <v>2.54</v>
      </c>
      <c r="F204" s="100">
        <v>2.21</v>
      </c>
      <c r="G204" s="101">
        <v>2.92</v>
      </c>
      <c r="H204" s="129">
        <v>750</v>
      </c>
      <c r="I204" s="78">
        <v>463.17</v>
      </c>
      <c r="J204" s="100">
        <v>2.06</v>
      </c>
      <c r="K204" s="100">
        <v>2.68</v>
      </c>
      <c r="L204" s="127">
        <v>2.4300000000000002</v>
      </c>
      <c r="M204" s="129">
        <v>750</v>
      </c>
      <c r="N204" s="78">
        <v>447.55</v>
      </c>
      <c r="O204" s="78">
        <v>2.15</v>
      </c>
      <c r="P204" s="78">
        <v>2.2400000000000002</v>
      </c>
      <c r="Q204" s="78">
        <v>2.91</v>
      </c>
      <c r="R204" s="129">
        <v>750</v>
      </c>
      <c r="S204" s="78">
        <v>462.07</v>
      </c>
      <c r="T204" s="78">
        <v>1.7</v>
      </c>
      <c r="U204" s="78">
        <v>1.83</v>
      </c>
      <c r="V204" s="78">
        <v>2</v>
      </c>
      <c r="W204" s="25"/>
      <c r="X204" s="129">
        <v>750</v>
      </c>
      <c r="Y204" s="151">
        <f t="shared" si="174"/>
        <v>0.25566666666666665</v>
      </c>
      <c r="Z204" s="100">
        <v>9.6440000000000001</v>
      </c>
      <c r="AA204" s="100">
        <v>4.5170000000000003</v>
      </c>
      <c r="AB204" s="100">
        <f t="shared" si="175"/>
        <v>4.8713333333333333</v>
      </c>
      <c r="AC204" s="100">
        <f t="shared" si="176"/>
        <v>33.704666666666675</v>
      </c>
      <c r="AD204" s="152">
        <f t="shared" si="177"/>
        <v>129.11228965050003</v>
      </c>
      <c r="AE204" s="129">
        <v>750</v>
      </c>
      <c r="AF204" s="100">
        <f t="shared" si="178"/>
        <v>0.23900000000000002</v>
      </c>
      <c r="AG204" s="100">
        <v>9.6440000000000001</v>
      </c>
      <c r="AH204" s="100">
        <v>4.5170000000000003</v>
      </c>
      <c r="AI204" s="100">
        <f t="shared" si="179"/>
        <v>4.8879999999999999</v>
      </c>
      <c r="AJ204" s="100">
        <f t="shared" si="180"/>
        <v>33.688000000000002</v>
      </c>
      <c r="AK204" s="152">
        <f t="shared" si="181"/>
        <v>129.48996808799998</v>
      </c>
      <c r="AL204" s="129">
        <v>750</v>
      </c>
      <c r="AM204" s="100">
        <f t="shared" si="182"/>
        <v>0.24333333333333335</v>
      </c>
      <c r="AN204" s="100">
        <v>9.6440000000000001</v>
      </c>
      <c r="AO204" s="100">
        <v>4.5170000000000003</v>
      </c>
      <c r="AP204" s="100">
        <f t="shared" si="183"/>
        <v>4.8836666666666666</v>
      </c>
      <c r="AQ204" s="100">
        <f t="shared" si="184"/>
        <v>33.692333333333337</v>
      </c>
      <c r="AR204" s="160">
        <f t="shared" si="185"/>
        <v>129.391813721625</v>
      </c>
      <c r="AS204" s="129">
        <v>750</v>
      </c>
      <c r="AT204" s="100">
        <f t="shared" si="186"/>
        <v>0.18433333333333335</v>
      </c>
      <c r="AU204" s="100">
        <v>9.6440000000000001</v>
      </c>
      <c r="AV204" s="100">
        <v>4.5170000000000003</v>
      </c>
      <c r="AW204" s="100">
        <f t="shared" si="187"/>
        <v>4.9426666666666668</v>
      </c>
      <c r="AX204" s="100">
        <f t="shared" si="188"/>
        <v>33.63333333333334</v>
      </c>
      <c r="AY204" s="160">
        <f t="shared" si="189"/>
        <v>130.72568685000002</v>
      </c>
      <c r="AZ204" s="166"/>
      <c r="BA204" s="129">
        <v>750</v>
      </c>
      <c r="BB204" s="100">
        <v>103.506856070365</v>
      </c>
      <c r="BC204" s="164">
        <f>(BB216-BB217)/BB198</f>
        <v>1.264553914293558</v>
      </c>
      <c r="BD204" s="167">
        <f>D204-BB214</f>
        <v>38.199999999999989</v>
      </c>
      <c r="BE204" s="164">
        <f>BB216-BB217</f>
        <v>130.88999999999999</v>
      </c>
      <c r="BF204" s="164">
        <f t="shared" si="190"/>
        <v>29.184811673924667</v>
      </c>
      <c r="BG204" s="174">
        <f t="shared" si="191"/>
        <v>36.905767840181767</v>
      </c>
      <c r="BH204" s="129">
        <v>750</v>
      </c>
      <c r="BI204" s="100">
        <v>103.506856070365</v>
      </c>
      <c r="BJ204" s="164">
        <f>(BI216-BI217)/BI198</f>
        <v>1.3427129880702784</v>
      </c>
      <c r="BK204" s="167">
        <f>I204-BI214</f>
        <v>37.329999999999984</v>
      </c>
      <c r="BL204" s="164">
        <f>BI216-BI217</f>
        <v>138.98000000000002</v>
      </c>
      <c r="BM204" s="164">
        <f t="shared" si="192"/>
        <v>26.859979853216277</v>
      </c>
      <c r="BN204" s="174">
        <f t="shared" si="193"/>
        <v>36.065243808219506</v>
      </c>
      <c r="BO204" s="129">
        <v>750</v>
      </c>
      <c r="BP204" s="180">
        <v>103.506856070365</v>
      </c>
      <c r="BQ204" s="164">
        <f>(BP216-BP217)/BP198</f>
        <v>1.2039782168176576</v>
      </c>
      <c r="BR204" s="167">
        <f>N204-BP214</f>
        <v>36.000000000000057</v>
      </c>
      <c r="BS204" s="164">
        <f>BP216-BP217</f>
        <v>124.61999999999999</v>
      </c>
      <c r="BT204" s="164">
        <f t="shared" si="194"/>
        <v>28.88781896966784</v>
      </c>
      <c r="BU204" s="187">
        <f t="shared" si="195"/>
        <v>34.780304770851991</v>
      </c>
      <c r="BV204" s="129">
        <v>750</v>
      </c>
      <c r="BW204" s="100">
        <v>103.506856070365</v>
      </c>
      <c r="BX204" s="164">
        <f>(BW216-BW217)/BW198</f>
        <v>1.3630014991866082</v>
      </c>
      <c r="BY204" s="167">
        <f>S204-BW214</f>
        <v>34.579999999999984</v>
      </c>
      <c r="BZ204" s="164">
        <f>BW216-BW217</f>
        <v>141.07999999999998</v>
      </c>
      <c r="CA204" s="164">
        <f t="shared" si="196"/>
        <v>24.510915792458171</v>
      </c>
      <c r="CB204" s="174">
        <f t="shared" si="197"/>
        <v>33.4084149715572</v>
      </c>
      <c r="CC204" s="81"/>
    </row>
    <row r="205" spans="1:81" ht="15.75">
      <c r="A205" s="25"/>
      <c r="B205" s="125" t="s">
        <v>42</v>
      </c>
      <c r="C205" s="80">
        <v>850</v>
      </c>
      <c r="D205" s="78">
        <v>455.96</v>
      </c>
      <c r="E205" s="100">
        <v>3.55</v>
      </c>
      <c r="F205" s="100">
        <v>3.05</v>
      </c>
      <c r="G205" s="101">
        <v>3.43</v>
      </c>
      <c r="H205" s="129">
        <v>850</v>
      </c>
      <c r="I205" s="78">
        <v>462.35</v>
      </c>
      <c r="J205" s="100">
        <v>3.07</v>
      </c>
      <c r="K205" s="100">
        <v>3</v>
      </c>
      <c r="L205" s="127">
        <v>2.89</v>
      </c>
      <c r="M205" s="129">
        <v>850</v>
      </c>
      <c r="N205" s="78">
        <v>446.72</v>
      </c>
      <c r="O205" s="78">
        <v>2.82</v>
      </c>
      <c r="P205" s="78">
        <v>2.4900000000000002</v>
      </c>
      <c r="Q205" s="78">
        <v>3.54</v>
      </c>
      <c r="R205" s="129">
        <v>850</v>
      </c>
      <c r="S205" s="78">
        <v>461.57</v>
      </c>
      <c r="T205" s="78">
        <v>2.5</v>
      </c>
      <c r="U205" s="78">
        <v>2.89</v>
      </c>
      <c r="V205" s="78">
        <v>2.86</v>
      </c>
      <c r="W205" s="25"/>
      <c r="X205" s="129">
        <v>850</v>
      </c>
      <c r="Y205" s="151">
        <f t="shared" si="174"/>
        <v>0.33433333333333332</v>
      </c>
      <c r="Z205" s="100">
        <v>9.6440000000000001</v>
      </c>
      <c r="AA205" s="100">
        <v>4.5170000000000003</v>
      </c>
      <c r="AB205" s="100">
        <f t="shared" si="175"/>
        <v>4.7926666666666664</v>
      </c>
      <c r="AC205" s="100">
        <f t="shared" si="176"/>
        <v>33.783333333333339</v>
      </c>
      <c r="AD205" s="152">
        <f t="shared" si="177"/>
        <v>163.54028328516668</v>
      </c>
      <c r="AE205" s="129">
        <v>850</v>
      </c>
      <c r="AF205" s="100">
        <f t="shared" si="178"/>
        <v>0.29866666666666669</v>
      </c>
      <c r="AG205" s="100">
        <v>9.6440000000000001</v>
      </c>
      <c r="AH205" s="100">
        <v>4.5170000000000003</v>
      </c>
      <c r="AI205" s="100">
        <f t="shared" si="179"/>
        <v>4.8283333333333331</v>
      </c>
      <c r="AJ205" s="100">
        <f t="shared" si="180"/>
        <v>33.747666666666674</v>
      </c>
      <c r="AK205" s="152">
        <f t="shared" si="181"/>
        <v>164.58339570189167</v>
      </c>
      <c r="AL205" s="129">
        <v>850</v>
      </c>
      <c r="AM205" s="100">
        <f t="shared" si="182"/>
        <v>0.29500000000000004</v>
      </c>
      <c r="AN205" s="100">
        <v>9.6440000000000001</v>
      </c>
      <c r="AO205" s="100">
        <v>4.5170000000000003</v>
      </c>
      <c r="AP205" s="100">
        <f t="shared" si="183"/>
        <v>4.8319999999999999</v>
      </c>
      <c r="AQ205" s="100">
        <f t="shared" si="184"/>
        <v>33.744000000000007</v>
      </c>
      <c r="AR205" s="160">
        <f t="shared" si="185"/>
        <v>164.69048588544001</v>
      </c>
      <c r="AS205" s="129">
        <v>850</v>
      </c>
      <c r="AT205" s="100">
        <f t="shared" si="186"/>
        <v>0.27500000000000002</v>
      </c>
      <c r="AU205" s="100">
        <v>9.6440000000000001</v>
      </c>
      <c r="AV205" s="100">
        <v>4.5170000000000003</v>
      </c>
      <c r="AW205" s="100">
        <f t="shared" si="187"/>
        <v>4.8519999999999994</v>
      </c>
      <c r="AX205" s="100">
        <f t="shared" si="188"/>
        <v>33.724000000000004</v>
      </c>
      <c r="AY205" s="160">
        <f t="shared" si="189"/>
        <v>165.27413606663998</v>
      </c>
      <c r="AZ205" s="166"/>
      <c r="BA205" s="129">
        <v>850</v>
      </c>
      <c r="BB205" s="100">
        <v>103.506856070365</v>
      </c>
      <c r="BC205" s="164">
        <f>(BB216-BB217)/BB198</f>
        <v>1.264553914293558</v>
      </c>
      <c r="BD205" s="167">
        <f>D205-BB214</f>
        <v>37.529999999999973</v>
      </c>
      <c r="BE205" s="164">
        <f>BB216-BB217</f>
        <v>130.88999999999999</v>
      </c>
      <c r="BF205" s="164">
        <f t="shared" si="190"/>
        <v>28.672931469172568</v>
      </c>
      <c r="BG205" s="174">
        <f t="shared" si="191"/>
        <v>36.258467723613109</v>
      </c>
      <c r="BH205" s="129">
        <v>850</v>
      </c>
      <c r="BI205" s="100">
        <v>103.506856070365</v>
      </c>
      <c r="BJ205" s="164">
        <f>(BI216-BI217)/BI198</f>
        <v>1.3427129880702784</v>
      </c>
      <c r="BK205" s="167">
        <f>I205-BI214</f>
        <v>36.509999999999991</v>
      </c>
      <c r="BL205" s="164">
        <f>BI216-BI217</f>
        <v>138.98000000000002</v>
      </c>
      <c r="BM205" s="164">
        <f t="shared" si="192"/>
        <v>26.269966901712465</v>
      </c>
      <c r="BN205" s="174">
        <f t="shared" si="193"/>
        <v>35.273025755105657</v>
      </c>
      <c r="BO205" s="129">
        <v>850</v>
      </c>
      <c r="BP205" s="180">
        <v>103.506856070365</v>
      </c>
      <c r="BQ205" s="164">
        <f>(BP216-BP217)/BP198</f>
        <v>1.2039782168176576</v>
      </c>
      <c r="BR205" s="167">
        <f>N205-BP214</f>
        <v>35.170000000000073</v>
      </c>
      <c r="BS205" s="164">
        <f>BP216-BP217</f>
        <v>124.61999999999999</v>
      </c>
      <c r="BT205" s="164">
        <f t="shared" si="194"/>
        <v>28.221794254533844</v>
      </c>
      <c r="BU205" s="187">
        <f t="shared" si="195"/>
        <v>33.978425521968475</v>
      </c>
      <c r="BV205" s="129">
        <v>850</v>
      </c>
      <c r="BW205" s="100">
        <v>103.506856070365</v>
      </c>
      <c r="BX205" s="164">
        <f>(BW216-BW217)/BW198</f>
        <v>1.3630014991866082</v>
      </c>
      <c r="BY205" s="167">
        <f>S205-BW214</f>
        <v>34.079999999999984</v>
      </c>
      <c r="BZ205" s="164">
        <f>BW216-BW217</f>
        <v>141.07999999999998</v>
      </c>
      <c r="CA205" s="164">
        <f t="shared" si="196"/>
        <v>24.156506946413376</v>
      </c>
      <c r="CB205" s="174">
        <f t="shared" si="197"/>
        <v>32.925355183073144</v>
      </c>
      <c r="CC205" s="81"/>
    </row>
    <row r="206" spans="1:81" ht="15.75">
      <c r="A206" s="25"/>
      <c r="B206" s="125" t="s">
        <v>42</v>
      </c>
      <c r="C206" s="80">
        <v>950</v>
      </c>
      <c r="D206" s="78">
        <v>455.13</v>
      </c>
      <c r="E206" s="100">
        <v>3.7</v>
      </c>
      <c r="F206" s="100">
        <v>3.37</v>
      </c>
      <c r="G206" s="101">
        <v>3.69</v>
      </c>
      <c r="H206" s="129">
        <v>950</v>
      </c>
      <c r="I206" s="78">
        <v>461.56</v>
      </c>
      <c r="J206" s="100">
        <v>3.38</v>
      </c>
      <c r="K206" s="100">
        <v>3.66</v>
      </c>
      <c r="L206" s="127">
        <v>3.42</v>
      </c>
      <c r="M206" s="129">
        <v>950</v>
      </c>
      <c r="N206" s="78">
        <v>445.59</v>
      </c>
      <c r="O206" s="78">
        <v>3.18</v>
      </c>
      <c r="P206" s="78">
        <v>3.04</v>
      </c>
      <c r="Q206" s="78">
        <v>3.55</v>
      </c>
      <c r="R206" s="129">
        <v>950</v>
      </c>
      <c r="S206" s="78">
        <v>460.85</v>
      </c>
      <c r="T206" s="78">
        <v>2.52</v>
      </c>
      <c r="U206" s="78">
        <v>2.94</v>
      </c>
      <c r="V206" s="78">
        <v>2.92</v>
      </c>
      <c r="W206" s="25"/>
      <c r="X206" s="129">
        <v>950</v>
      </c>
      <c r="Y206" s="151">
        <f t="shared" si="174"/>
        <v>0.35866666666666663</v>
      </c>
      <c r="Z206" s="100">
        <v>9.6440000000000001</v>
      </c>
      <c r="AA206" s="100">
        <v>4.5170000000000003</v>
      </c>
      <c r="AB206" s="100">
        <f t="shared" si="175"/>
        <v>4.7683333333333335</v>
      </c>
      <c r="AC206" s="100">
        <f t="shared" si="176"/>
        <v>33.80766666666667</v>
      </c>
      <c r="AD206" s="152">
        <f t="shared" si="177"/>
        <v>203.39308664949166</v>
      </c>
      <c r="AE206" s="129">
        <v>950</v>
      </c>
      <c r="AF206" s="100">
        <f t="shared" si="178"/>
        <v>0.34866666666666668</v>
      </c>
      <c r="AG206" s="100">
        <v>9.6440000000000001</v>
      </c>
      <c r="AH206" s="100">
        <v>4.5170000000000003</v>
      </c>
      <c r="AI206" s="100">
        <f t="shared" si="179"/>
        <v>4.7783333333333333</v>
      </c>
      <c r="AJ206" s="100">
        <f t="shared" si="180"/>
        <v>33.797666666666672</v>
      </c>
      <c r="AK206" s="152">
        <f t="shared" si="181"/>
        <v>203.75934829669166</v>
      </c>
      <c r="AL206" s="129">
        <v>950</v>
      </c>
      <c r="AM206" s="100">
        <f t="shared" si="182"/>
        <v>0.32566666666666666</v>
      </c>
      <c r="AN206" s="100">
        <v>9.6440000000000001</v>
      </c>
      <c r="AO206" s="100">
        <v>4.5170000000000003</v>
      </c>
      <c r="AP206" s="100">
        <f t="shared" si="183"/>
        <v>4.801333333333333</v>
      </c>
      <c r="AQ206" s="100">
        <f t="shared" si="184"/>
        <v>33.774666666666668</v>
      </c>
      <c r="AR206" s="160">
        <f t="shared" si="185"/>
        <v>204.60079245874664</v>
      </c>
      <c r="AS206" s="129">
        <v>950</v>
      </c>
      <c r="AT206" s="100">
        <f t="shared" si="186"/>
        <v>0.27933333333333332</v>
      </c>
      <c r="AU206" s="100">
        <v>9.6440000000000001</v>
      </c>
      <c r="AV206" s="100">
        <v>4.5170000000000003</v>
      </c>
      <c r="AW206" s="100">
        <f t="shared" si="187"/>
        <v>4.8476666666666661</v>
      </c>
      <c r="AX206" s="100">
        <f t="shared" si="188"/>
        <v>33.728333333333339</v>
      </c>
      <c r="AY206" s="160">
        <f t="shared" si="189"/>
        <v>206.29182250069164</v>
      </c>
      <c r="AZ206" s="166"/>
      <c r="BA206" s="129">
        <v>950</v>
      </c>
      <c r="BB206" s="100">
        <v>103.506856070365</v>
      </c>
      <c r="BC206" s="164">
        <f>(BB216-BB217)/BB198</f>
        <v>1.264553914293558</v>
      </c>
      <c r="BD206" s="167">
        <f>D206-BB214</f>
        <v>36.699999999999989</v>
      </c>
      <c r="BE206" s="164">
        <f>BB216-BB217</f>
        <v>130.88999999999999</v>
      </c>
      <c r="BF206" s="164">
        <f t="shared" si="190"/>
        <v>28.038811215524479</v>
      </c>
      <c r="BG206" s="174">
        <f t="shared" si="191"/>
        <v>35.456588474729593</v>
      </c>
      <c r="BH206" s="129">
        <v>950</v>
      </c>
      <c r="BI206" s="100">
        <v>103.506856070365</v>
      </c>
      <c r="BJ206" s="164">
        <f>(BI216-BI217)/BI198</f>
        <v>1.3427129880702784</v>
      </c>
      <c r="BK206" s="167">
        <f>I206-BI214</f>
        <v>35.71999999999997</v>
      </c>
      <c r="BL206" s="164">
        <f>BI216-BI217</f>
        <v>138.98000000000002</v>
      </c>
      <c r="BM206" s="164">
        <f t="shared" si="192"/>
        <v>25.701539789897804</v>
      </c>
      <c r="BN206" s="174">
        <f t="shared" si="193"/>
        <v>34.509791289300836</v>
      </c>
      <c r="BO206" s="129">
        <v>950</v>
      </c>
      <c r="BP206" s="180">
        <v>103.506856070365</v>
      </c>
      <c r="BQ206" s="164">
        <f>(BP216-BP217)/BP198</f>
        <v>1.2039782168176576</v>
      </c>
      <c r="BR206" s="167">
        <f>N206-BP214</f>
        <v>34.04000000000002</v>
      </c>
      <c r="BS206" s="164">
        <f>BP216-BP217</f>
        <v>124.61999999999999</v>
      </c>
      <c r="BT206" s="164">
        <f t="shared" si="194"/>
        <v>27.315037714652561</v>
      </c>
      <c r="BU206" s="187">
        <f t="shared" si="195"/>
        <v>32.886710399994456</v>
      </c>
      <c r="BV206" s="129">
        <v>950</v>
      </c>
      <c r="BW206" s="100">
        <v>103.506856070365</v>
      </c>
      <c r="BX206" s="164">
        <f>(BW216-BW217)/BW198</f>
        <v>1.3630014991866082</v>
      </c>
      <c r="BY206" s="167">
        <f>S206-BW214</f>
        <v>33.360000000000014</v>
      </c>
      <c r="BZ206" s="164">
        <f>BW216-BW217</f>
        <v>141.07999999999998</v>
      </c>
      <c r="CA206" s="164">
        <f t="shared" si="196"/>
        <v>23.646158208108886</v>
      </c>
      <c r="CB206" s="174">
        <f t="shared" si="197"/>
        <v>32.229749087656131</v>
      </c>
      <c r="CC206" s="81"/>
    </row>
    <row r="207" spans="1:81" ht="15.75">
      <c r="A207" s="25"/>
      <c r="B207" s="125" t="s">
        <v>42</v>
      </c>
      <c r="C207" s="80">
        <v>1000</v>
      </c>
      <c r="D207" s="78">
        <v>454.35</v>
      </c>
      <c r="E207" s="100">
        <v>3.88</v>
      </c>
      <c r="F207" s="100">
        <v>3.45</v>
      </c>
      <c r="G207" s="101">
        <v>4.1900000000000004</v>
      </c>
      <c r="H207" s="129">
        <v>1000</v>
      </c>
      <c r="I207" s="78">
        <v>461.01</v>
      </c>
      <c r="J207" s="78">
        <v>3.48</v>
      </c>
      <c r="K207" s="78">
        <v>3.85</v>
      </c>
      <c r="L207" s="127">
        <v>3.67</v>
      </c>
      <c r="M207" s="129">
        <v>1000</v>
      </c>
      <c r="N207" s="78">
        <v>445.07</v>
      </c>
      <c r="O207" s="78">
        <v>3.54</v>
      </c>
      <c r="P207" s="78">
        <v>3.42</v>
      </c>
      <c r="Q207" s="78">
        <v>4.01</v>
      </c>
      <c r="R207" s="129">
        <v>1000</v>
      </c>
      <c r="S207" s="78">
        <v>460.43</v>
      </c>
      <c r="T207" s="78">
        <v>2.84</v>
      </c>
      <c r="U207" s="78">
        <v>3.22</v>
      </c>
      <c r="V207" s="78">
        <v>3.58</v>
      </c>
      <c r="W207" s="25"/>
      <c r="X207" s="129">
        <v>1000</v>
      </c>
      <c r="Y207" s="151">
        <f t="shared" si="174"/>
        <v>0.38400000000000001</v>
      </c>
      <c r="Z207" s="100">
        <v>9.6440000000000001</v>
      </c>
      <c r="AA207" s="100">
        <v>4.5170000000000003</v>
      </c>
      <c r="AB207" s="100">
        <f t="shared" si="175"/>
        <v>4.7429999999999994</v>
      </c>
      <c r="AC207" s="100">
        <f t="shared" si="176"/>
        <v>33.833000000000006</v>
      </c>
      <c r="AD207" s="152">
        <f t="shared" si="177"/>
        <v>224.33694676199994</v>
      </c>
      <c r="AE207" s="129">
        <v>1000</v>
      </c>
      <c r="AF207" s="100">
        <f t="shared" si="178"/>
        <v>0.36666666666666664</v>
      </c>
      <c r="AG207" s="100">
        <v>9.6440000000000001</v>
      </c>
      <c r="AH207" s="100">
        <v>4.5170000000000003</v>
      </c>
      <c r="AI207" s="100">
        <f t="shared" si="179"/>
        <v>4.7603333333333335</v>
      </c>
      <c r="AJ207" s="100">
        <f t="shared" si="180"/>
        <v>33.815666666666672</v>
      </c>
      <c r="AK207" s="152">
        <f t="shared" si="181"/>
        <v>225.04143562066668</v>
      </c>
      <c r="AL207" s="129">
        <v>1000</v>
      </c>
      <c r="AM207" s="100">
        <f t="shared" si="182"/>
        <v>0.36566666666666664</v>
      </c>
      <c r="AN207" s="100">
        <v>9.6440000000000001</v>
      </c>
      <c r="AO207" s="100">
        <v>4.5170000000000003</v>
      </c>
      <c r="AP207" s="100">
        <f t="shared" si="183"/>
        <v>4.761333333333333</v>
      </c>
      <c r="AQ207" s="100">
        <f t="shared" si="184"/>
        <v>33.814666666666675</v>
      </c>
      <c r="AR207" s="160">
        <f t="shared" si="185"/>
        <v>225.08205357866666</v>
      </c>
      <c r="AS207" s="129">
        <v>1000</v>
      </c>
      <c r="AT207" s="100">
        <f t="shared" si="186"/>
        <v>0.32133333333333336</v>
      </c>
      <c r="AU207" s="100">
        <v>9.6440000000000001</v>
      </c>
      <c r="AV207" s="100">
        <v>4.5170000000000003</v>
      </c>
      <c r="AW207" s="100">
        <f t="shared" si="187"/>
        <v>4.8056666666666663</v>
      </c>
      <c r="AX207" s="100">
        <f t="shared" si="188"/>
        <v>33.77033333333334</v>
      </c>
      <c r="AY207" s="160">
        <f t="shared" si="189"/>
        <v>226.87997338066666</v>
      </c>
      <c r="AZ207" s="166"/>
      <c r="BA207" s="129">
        <v>1000</v>
      </c>
      <c r="BB207" s="100">
        <v>103.506856070365</v>
      </c>
      <c r="BC207" s="164">
        <f>(BB216-BB217)/BB198</f>
        <v>1.264553914293558</v>
      </c>
      <c r="BD207" s="167">
        <f>D207-BB214</f>
        <v>35.920000000000016</v>
      </c>
      <c r="BE207" s="164">
        <f>BB216-BB217</f>
        <v>130.88999999999999</v>
      </c>
      <c r="BF207" s="164">
        <f t="shared" si="190"/>
        <v>27.442890977156402</v>
      </c>
      <c r="BG207" s="174">
        <f t="shared" si="191"/>
        <v>34.703015204694495</v>
      </c>
      <c r="BH207" s="129">
        <v>1000</v>
      </c>
      <c r="BI207" s="100">
        <v>103.506856070365</v>
      </c>
      <c r="BJ207" s="164">
        <f>(BI216-BI217)/BI198</f>
        <v>1.3427129880702784</v>
      </c>
      <c r="BK207" s="167">
        <f>I207-BI214</f>
        <v>35.169999999999959</v>
      </c>
      <c r="BL207" s="164">
        <f>BI216-BI217</f>
        <v>138.98000000000002</v>
      </c>
      <c r="BM207" s="164">
        <f t="shared" si="192"/>
        <v>25.305799395596456</v>
      </c>
      <c r="BN207" s="174">
        <f t="shared" si="193"/>
        <v>33.978425521968362</v>
      </c>
      <c r="BO207" s="129">
        <v>1000</v>
      </c>
      <c r="BP207" s="180">
        <v>103.506856070365</v>
      </c>
      <c r="BQ207" s="164">
        <f>(BP216-BP217)/BP198</f>
        <v>1.2039782168176576</v>
      </c>
      <c r="BR207" s="167">
        <f>N207-BP214</f>
        <v>33.520000000000039</v>
      </c>
      <c r="BS207" s="164">
        <f>BP216-BP217</f>
        <v>124.61999999999999</v>
      </c>
      <c r="BT207" s="164">
        <f t="shared" si="194"/>
        <v>26.897769218424045</v>
      </c>
      <c r="BU207" s="187">
        <f t="shared" si="195"/>
        <v>32.38432821997106</v>
      </c>
      <c r="BV207" s="129">
        <v>1000</v>
      </c>
      <c r="BW207" s="100">
        <v>103.506856070365</v>
      </c>
      <c r="BX207" s="164">
        <f>(BW216-BW217)/BW198</f>
        <v>1.3630014991866082</v>
      </c>
      <c r="BY207" s="167">
        <f>S207-BW214</f>
        <v>32.94</v>
      </c>
      <c r="BZ207" s="164">
        <f>BW216-BW217</f>
        <v>141.07999999999998</v>
      </c>
      <c r="CA207" s="164">
        <f t="shared" si="196"/>
        <v>23.348454777431247</v>
      </c>
      <c r="CB207" s="174">
        <f t="shared" si="197"/>
        <v>31.823978865329515</v>
      </c>
      <c r="CC207" s="81"/>
    </row>
    <row r="208" spans="1:81" ht="15.75">
      <c r="A208" s="25"/>
      <c r="B208" s="125" t="s">
        <v>42</v>
      </c>
      <c r="C208" s="80">
        <v>1350</v>
      </c>
      <c r="D208" s="78">
        <v>452.46</v>
      </c>
      <c r="E208" s="100">
        <v>4.46</v>
      </c>
      <c r="F208" s="100">
        <v>4.5199999999999996</v>
      </c>
      <c r="G208" s="101">
        <v>5.01</v>
      </c>
      <c r="H208" s="129">
        <v>1350</v>
      </c>
      <c r="I208" s="78">
        <v>459.38</v>
      </c>
      <c r="J208" s="78">
        <v>4.17</v>
      </c>
      <c r="K208" s="78">
        <v>4.47</v>
      </c>
      <c r="L208" s="127">
        <v>4.2699999999999996</v>
      </c>
      <c r="M208" s="129">
        <v>1350</v>
      </c>
      <c r="N208" s="78">
        <v>443.78</v>
      </c>
      <c r="O208" s="78">
        <v>4.38</v>
      </c>
      <c r="P208" s="78">
        <v>3.99</v>
      </c>
      <c r="Q208" s="78">
        <v>4.66</v>
      </c>
      <c r="R208" s="129">
        <v>1350</v>
      </c>
      <c r="S208" s="78">
        <v>459.27</v>
      </c>
      <c r="T208" s="78">
        <v>3.66</v>
      </c>
      <c r="U208" s="78">
        <v>3.87</v>
      </c>
      <c r="V208" s="78">
        <v>4.1500000000000004</v>
      </c>
      <c r="W208" s="25"/>
      <c r="X208" s="129">
        <v>1350</v>
      </c>
      <c r="Y208" s="151">
        <f t="shared" si="174"/>
        <v>0.46633333333333332</v>
      </c>
      <c r="Z208" s="100">
        <v>9.6440000000000001</v>
      </c>
      <c r="AA208" s="100">
        <v>4.5170000000000003</v>
      </c>
      <c r="AB208" s="100">
        <f t="shared" si="175"/>
        <v>4.6606666666666667</v>
      </c>
      <c r="AC208" s="100">
        <f t="shared" si="176"/>
        <v>33.915333333333336</v>
      </c>
      <c r="AD208" s="152">
        <f t="shared" si="177"/>
        <v>402.73450607033999</v>
      </c>
      <c r="AE208" s="129">
        <v>1350</v>
      </c>
      <c r="AF208" s="100">
        <f t="shared" si="178"/>
        <v>0.43033333333333335</v>
      </c>
      <c r="AG208" s="100">
        <v>9.6440000000000001</v>
      </c>
      <c r="AH208" s="100">
        <v>4.5170000000000003</v>
      </c>
      <c r="AI208" s="100">
        <f t="shared" si="179"/>
        <v>4.6966666666666663</v>
      </c>
      <c r="AJ208" s="100">
        <f t="shared" si="180"/>
        <v>33.879333333333335</v>
      </c>
      <c r="AK208" s="152">
        <f t="shared" si="181"/>
        <v>405.41452340489997</v>
      </c>
      <c r="AL208" s="129">
        <v>1350</v>
      </c>
      <c r="AM208" s="100">
        <f t="shared" si="182"/>
        <v>0.43433333333333335</v>
      </c>
      <c r="AN208" s="100">
        <v>9.6440000000000001</v>
      </c>
      <c r="AO208" s="100">
        <v>4.5170000000000003</v>
      </c>
      <c r="AP208" s="100">
        <f t="shared" si="183"/>
        <v>4.6926666666666668</v>
      </c>
      <c r="AQ208" s="100">
        <f t="shared" si="184"/>
        <v>33.88333333333334</v>
      </c>
      <c r="AR208" s="160">
        <f t="shared" si="185"/>
        <v>405.11706982650009</v>
      </c>
      <c r="AS208" s="129">
        <v>1350</v>
      </c>
      <c r="AT208" s="100">
        <f t="shared" si="186"/>
        <v>0.38933333333333331</v>
      </c>
      <c r="AU208" s="100">
        <v>9.6440000000000001</v>
      </c>
      <c r="AV208" s="100">
        <v>4.5170000000000003</v>
      </c>
      <c r="AW208" s="100">
        <f t="shared" si="187"/>
        <v>4.7376666666666667</v>
      </c>
      <c r="AX208" s="100">
        <f t="shared" si="188"/>
        <v>33.838333333333338</v>
      </c>
      <c r="AY208" s="160">
        <f t="shared" si="189"/>
        <v>408.45872179102503</v>
      </c>
      <c r="AZ208" s="166"/>
      <c r="BA208" s="129">
        <v>1350</v>
      </c>
      <c r="BB208" s="100">
        <v>103.506856070365</v>
      </c>
      <c r="BC208" s="164">
        <f>(BB216-BB217)/BB198</f>
        <v>1.264553914293558</v>
      </c>
      <c r="BD208" s="167">
        <f>D208-BB214</f>
        <v>34.029999999999973</v>
      </c>
      <c r="BE208" s="164">
        <f>BB216-BB217</f>
        <v>130.88999999999999</v>
      </c>
      <c r="BF208" s="164">
        <f t="shared" si="190"/>
        <v>25.998930399572139</v>
      </c>
      <c r="BG208" s="174">
        <f t="shared" si="191"/>
        <v>32.877049204224726</v>
      </c>
      <c r="BH208" s="129">
        <v>1350</v>
      </c>
      <c r="BI208" s="100">
        <v>103.506856070365</v>
      </c>
      <c r="BJ208" s="164">
        <f>(BI216-BI217)/BI198</f>
        <v>1.3427129880702784</v>
      </c>
      <c r="BK208" s="167">
        <f>I208-BI214</f>
        <v>33.539999999999964</v>
      </c>
      <c r="BL208" s="164">
        <f>BI216-BI217</f>
        <v>138.98000000000002</v>
      </c>
      <c r="BM208" s="164">
        <f t="shared" si="192"/>
        <v>24.132968772485221</v>
      </c>
      <c r="BN208" s="174">
        <f t="shared" si="193"/>
        <v>32.403650611510351</v>
      </c>
      <c r="BO208" s="129">
        <v>1350</v>
      </c>
      <c r="BP208" s="180">
        <v>103.506856070365</v>
      </c>
      <c r="BQ208" s="164">
        <f>(BP216-BP217)/BP198</f>
        <v>1.2039782168176576</v>
      </c>
      <c r="BR208" s="167">
        <f>N208-BP214</f>
        <v>32.230000000000018</v>
      </c>
      <c r="BS208" s="164">
        <f>BP216-BP217</f>
        <v>124.61999999999999</v>
      </c>
      <c r="BT208" s="164">
        <f t="shared" si="194"/>
        <v>25.862622372010929</v>
      </c>
      <c r="BU208" s="187">
        <f t="shared" si="195"/>
        <v>31.138033965682176</v>
      </c>
      <c r="BV208" s="129">
        <v>1350</v>
      </c>
      <c r="BW208" s="100">
        <v>103.506856070365</v>
      </c>
      <c r="BX208" s="164">
        <f>(BW216-BW217)/BW198</f>
        <v>1.3630014991866082</v>
      </c>
      <c r="BY208" s="167">
        <f>S208-BW214</f>
        <v>31.779999999999973</v>
      </c>
      <c r="BZ208" s="164">
        <f>BW216-BW217</f>
        <v>141.07999999999998</v>
      </c>
      <c r="CA208" s="164">
        <f t="shared" si="196"/>
        <v>22.526226254607298</v>
      </c>
      <c r="CB208" s="174">
        <f t="shared" si="197"/>
        <v>30.703280156046482</v>
      </c>
      <c r="CC208" s="81"/>
    </row>
    <row r="209" spans="1:81" ht="15.75">
      <c r="A209" s="25"/>
      <c r="B209" s="125" t="s">
        <v>42</v>
      </c>
      <c r="C209" s="80">
        <v>2500</v>
      </c>
      <c r="D209" s="78">
        <v>448.23</v>
      </c>
      <c r="E209" s="100">
        <v>6.29</v>
      </c>
      <c r="F209" s="100">
        <v>6.47</v>
      </c>
      <c r="G209" s="101">
        <v>7.13</v>
      </c>
      <c r="H209" s="129">
        <v>2500</v>
      </c>
      <c r="I209" s="78">
        <v>455.2</v>
      </c>
      <c r="J209" s="78">
        <v>6.3</v>
      </c>
      <c r="K209" s="78">
        <v>6.41</v>
      </c>
      <c r="L209" s="127">
        <v>6.37</v>
      </c>
      <c r="M209" s="129">
        <v>2500</v>
      </c>
      <c r="N209" s="78">
        <v>440.57</v>
      </c>
      <c r="O209" s="78">
        <v>6.57</v>
      </c>
      <c r="P209" s="78">
        <v>6.67</v>
      </c>
      <c r="Q209" s="78">
        <v>7.82</v>
      </c>
      <c r="R209" s="129">
        <v>2500</v>
      </c>
      <c r="S209" s="78">
        <v>456.57</v>
      </c>
      <c r="T209" s="78">
        <v>6.03</v>
      </c>
      <c r="U209" s="78">
        <v>5.94</v>
      </c>
      <c r="V209" s="78">
        <v>5.98</v>
      </c>
      <c r="W209" s="25"/>
      <c r="X209" s="129">
        <v>2500</v>
      </c>
      <c r="Y209" s="151">
        <f t="shared" si="174"/>
        <v>0.66300000000000003</v>
      </c>
      <c r="Z209" s="100">
        <v>9.6440000000000001</v>
      </c>
      <c r="AA209" s="100">
        <v>4.5170000000000003</v>
      </c>
      <c r="AB209" s="100">
        <f t="shared" si="175"/>
        <v>4.4639999999999995</v>
      </c>
      <c r="AC209" s="100">
        <f t="shared" si="176"/>
        <v>34.112000000000002</v>
      </c>
      <c r="AD209" s="152">
        <f t="shared" si="177"/>
        <v>1330.5112703999998</v>
      </c>
      <c r="AE209" s="129">
        <v>2500</v>
      </c>
      <c r="AF209" s="100">
        <f t="shared" si="178"/>
        <v>0.63600000000000001</v>
      </c>
      <c r="AG209" s="100">
        <v>9.6440000000000001</v>
      </c>
      <c r="AH209" s="100">
        <v>4.5170000000000003</v>
      </c>
      <c r="AI209" s="100">
        <f t="shared" si="179"/>
        <v>4.4909999999999997</v>
      </c>
      <c r="AJ209" s="100">
        <f t="shared" si="180"/>
        <v>34.085000000000008</v>
      </c>
      <c r="AK209" s="152">
        <f t="shared" si="181"/>
        <v>1337.4992345625001</v>
      </c>
      <c r="AL209" s="129">
        <v>2500</v>
      </c>
      <c r="AM209" s="100">
        <f t="shared" si="182"/>
        <v>0.70200000000000007</v>
      </c>
      <c r="AN209" s="100">
        <v>9.6440000000000001</v>
      </c>
      <c r="AO209" s="100">
        <v>4.5170000000000003</v>
      </c>
      <c r="AP209" s="100">
        <f t="shared" si="183"/>
        <v>4.4249999999999998</v>
      </c>
      <c r="AQ209" s="100">
        <f t="shared" si="184"/>
        <v>34.151000000000003</v>
      </c>
      <c r="AR209" s="160">
        <f t="shared" si="185"/>
        <v>1320.3950540624999</v>
      </c>
      <c r="AS209" s="129">
        <v>2500</v>
      </c>
      <c r="AT209" s="100">
        <f t="shared" si="186"/>
        <v>0.59833333333333338</v>
      </c>
      <c r="AU209" s="100">
        <v>9.6440000000000001</v>
      </c>
      <c r="AV209" s="100">
        <v>4.5170000000000003</v>
      </c>
      <c r="AW209" s="100">
        <f t="shared" si="187"/>
        <v>4.5286666666666662</v>
      </c>
      <c r="AX209" s="100">
        <f t="shared" si="188"/>
        <v>34.047333333333341</v>
      </c>
      <c r="AY209" s="160">
        <f t="shared" si="189"/>
        <v>1347.2265933166666</v>
      </c>
      <c r="AZ209" s="166"/>
      <c r="BA209" s="129">
        <v>2500</v>
      </c>
      <c r="BB209" s="100">
        <v>103.506856070365</v>
      </c>
      <c r="BC209" s="164">
        <f>(BB216-BB217)/BB198</f>
        <v>1.264553914293558</v>
      </c>
      <c r="BD209" s="167">
        <f>D209-BB214</f>
        <v>29.800000000000011</v>
      </c>
      <c r="BE209" s="164">
        <f>BB216-BB217</f>
        <v>130.88999999999999</v>
      </c>
      <c r="BF209" s="164">
        <f t="shared" si="190"/>
        <v>22.767209106883655</v>
      </c>
      <c r="BG209" s="174">
        <f t="shared" si="191"/>
        <v>28.790363393649667</v>
      </c>
      <c r="BH209" s="129">
        <v>2500</v>
      </c>
      <c r="BI209" s="100">
        <v>103.506856070365</v>
      </c>
      <c r="BJ209" s="164">
        <f>(BI216-BI217)/BI198</f>
        <v>1.3427129880702784</v>
      </c>
      <c r="BK209" s="167">
        <f>I209-BI214</f>
        <v>29.359999999999957</v>
      </c>
      <c r="BL209" s="164">
        <f>BI216-BI217</f>
        <v>138.98000000000002</v>
      </c>
      <c r="BM209" s="164">
        <f t="shared" si="192"/>
        <v>21.125341775795047</v>
      </c>
      <c r="BN209" s="174">
        <f t="shared" si="193"/>
        <v>28.365270779783646</v>
      </c>
      <c r="BO209" s="129">
        <v>2500</v>
      </c>
      <c r="BP209" s="180">
        <v>103.506856070365</v>
      </c>
      <c r="BQ209" s="164">
        <f>(BP216-BP217)/BP198</f>
        <v>1.2039782168176576</v>
      </c>
      <c r="BR209" s="167">
        <f>N209-BP214</f>
        <v>29.020000000000039</v>
      </c>
      <c r="BS209" s="164">
        <f>BP216-BP217</f>
        <v>124.61999999999999</v>
      </c>
      <c r="BT209" s="164">
        <f t="shared" si="194"/>
        <v>23.286791847215568</v>
      </c>
      <c r="BU209" s="187">
        <f t="shared" si="195"/>
        <v>28.036790123614566</v>
      </c>
      <c r="BV209" s="129">
        <v>2500</v>
      </c>
      <c r="BW209" s="100">
        <v>103.506856070365</v>
      </c>
      <c r="BX209" s="164">
        <f>(BW216-BW217)/BW198</f>
        <v>1.3630014991866082</v>
      </c>
      <c r="BY209" s="167">
        <f>S209-BW214</f>
        <v>29.079999999999984</v>
      </c>
      <c r="BZ209" s="164">
        <f>BW216-BW217</f>
        <v>141.07999999999998</v>
      </c>
      <c r="CA209" s="164">
        <f t="shared" si="196"/>
        <v>20.612418485965399</v>
      </c>
      <c r="CB209" s="174">
        <f t="shared" si="197"/>
        <v>28.094757298232597</v>
      </c>
      <c r="CC209" s="81"/>
    </row>
    <row r="210" spans="1:81" ht="15.75">
      <c r="A210" s="25"/>
      <c r="B210" s="125" t="s">
        <v>42</v>
      </c>
      <c r="C210" s="80">
        <v>5000</v>
      </c>
      <c r="D210" s="78">
        <v>443.35</v>
      </c>
      <c r="E210" s="100">
        <v>9.06</v>
      </c>
      <c r="F210" s="100">
        <v>8.8800000000000008</v>
      </c>
      <c r="G210" s="101">
        <v>9.83</v>
      </c>
      <c r="H210" s="129">
        <v>5000</v>
      </c>
      <c r="I210" s="78">
        <v>450.69</v>
      </c>
      <c r="J210" s="78">
        <v>8.5399999999999991</v>
      </c>
      <c r="K210" s="78">
        <v>8.8699999999999992</v>
      </c>
      <c r="L210" s="127">
        <v>8.92</v>
      </c>
      <c r="M210" s="129">
        <v>5000</v>
      </c>
      <c r="N210" s="78">
        <v>436.13</v>
      </c>
      <c r="O210" s="78">
        <v>10.48</v>
      </c>
      <c r="P210" s="78">
        <v>11.82</v>
      </c>
      <c r="Q210" s="78">
        <v>10.91</v>
      </c>
      <c r="R210" s="129">
        <v>5000</v>
      </c>
      <c r="S210" s="78">
        <v>453.33</v>
      </c>
      <c r="T210" s="78">
        <v>8.52</v>
      </c>
      <c r="U210" s="78">
        <v>8.58</v>
      </c>
      <c r="V210" s="78">
        <v>8.34</v>
      </c>
      <c r="W210" s="25"/>
      <c r="X210" s="129">
        <v>5000</v>
      </c>
      <c r="Y210" s="151">
        <f t="shared" si="174"/>
        <v>0.92566666666666675</v>
      </c>
      <c r="Z210" s="100">
        <v>9.6440000000000001</v>
      </c>
      <c r="AA210" s="100">
        <v>4.5170000000000003</v>
      </c>
      <c r="AB210" s="100">
        <f t="shared" si="175"/>
        <v>4.2013333333333334</v>
      </c>
      <c r="AC210" s="100">
        <f t="shared" si="176"/>
        <v>34.37466666666667</v>
      </c>
      <c r="AD210" s="152">
        <f t="shared" si="177"/>
        <v>5047.4591794666667</v>
      </c>
      <c r="AE210" s="129">
        <v>5000</v>
      </c>
      <c r="AF210" s="100">
        <f t="shared" si="178"/>
        <v>0.8776666666666666</v>
      </c>
      <c r="AG210" s="100">
        <v>9.6440000000000001</v>
      </c>
      <c r="AH210" s="100">
        <v>4.5170000000000003</v>
      </c>
      <c r="AI210" s="100">
        <f t="shared" si="179"/>
        <v>4.2493333333333334</v>
      </c>
      <c r="AJ210" s="100">
        <f t="shared" si="180"/>
        <v>34.326666666666675</v>
      </c>
      <c r="AK210" s="152">
        <f t="shared" si="181"/>
        <v>5097.9974386666672</v>
      </c>
      <c r="AL210" s="129">
        <v>5000</v>
      </c>
      <c r="AM210" s="100">
        <f t="shared" si="182"/>
        <v>1.107</v>
      </c>
      <c r="AN210" s="100">
        <v>9.6440000000000001</v>
      </c>
      <c r="AO210" s="100">
        <v>4.5170000000000003</v>
      </c>
      <c r="AP210" s="100">
        <f t="shared" si="183"/>
        <v>4.0199999999999996</v>
      </c>
      <c r="AQ210" s="100">
        <f t="shared" si="184"/>
        <v>34.556000000000004</v>
      </c>
      <c r="AR210" s="160">
        <f t="shared" si="185"/>
        <v>4855.0834439999999</v>
      </c>
      <c r="AS210" s="129">
        <v>5000</v>
      </c>
      <c r="AT210" s="100">
        <f t="shared" si="186"/>
        <v>0.84800000000000009</v>
      </c>
      <c r="AU210" s="100">
        <v>9.6440000000000001</v>
      </c>
      <c r="AV210" s="100">
        <v>4.5170000000000003</v>
      </c>
      <c r="AW210" s="100">
        <f t="shared" si="187"/>
        <v>4.2789999999999999</v>
      </c>
      <c r="AX210" s="100">
        <f t="shared" si="188"/>
        <v>34.297000000000004</v>
      </c>
      <c r="AY210" s="160">
        <f t="shared" si="189"/>
        <v>5129.1523618499996</v>
      </c>
      <c r="AZ210" s="166"/>
      <c r="BA210" s="129">
        <v>5000</v>
      </c>
      <c r="BB210" s="100">
        <v>103.506856070365</v>
      </c>
      <c r="BC210" s="164">
        <f>(BB216-BB217)/BB198</f>
        <v>1.264553914293558</v>
      </c>
      <c r="BD210" s="167">
        <f>D210-BB214</f>
        <v>24.920000000000016</v>
      </c>
      <c r="BE210" s="164">
        <f>BB216-BB217</f>
        <v>130.88999999999999</v>
      </c>
      <c r="BF210" s="164">
        <f t="shared" si="190"/>
        <v>19.038887615555062</v>
      </c>
      <c r="BG210" s="174">
        <f t="shared" si="191"/>
        <v>24.075699858045297</v>
      </c>
      <c r="BH210" s="129">
        <v>5000</v>
      </c>
      <c r="BI210" s="100">
        <v>103.506856070365</v>
      </c>
      <c r="BJ210" s="164">
        <f>(BI216-BI217)/BI198</f>
        <v>1.3427129880702784</v>
      </c>
      <c r="BK210" s="167">
        <f>I210-BI214</f>
        <v>24.849999999999966</v>
      </c>
      <c r="BL210" s="164">
        <f>BI216-BI217</f>
        <v>138.98000000000002</v>
      </c>
      <c r="BM210" s="164">
        <f t="shared" si="192"/>
        <v>17.880270542524077</v>
      </c>
      <c r="BN210" s="174">
        <f t="shared" si="193"/>
        <v>24.008071487657482</v>
      </c>
      <c r="BO210" s="129">
        <v>5000</v>
      </c>
      <c r="BP210" s="180">
        <v>103.506856070365</v>
      </c>
      <c r="BQ210" s="164">
        <f>(BP216-BP217)/BP198</f>
        <v>1.2039782168176576</v>
      </c>
      <c r="BR210" s="167">
        <f>N210-BP214</f>
        <v>24.580000000000041</v>
      </c>
      <c r="BS210" s="164">
        <f>BP216-BP217</f>
        <v>124.61999999999999</v>
      </c>
      <c r="BT210" s="164">
        <f t="shared" si="194"/>
        <v>19.723960840956543</v>
      </c>
      <c r="BU210" s="187">
        <f t="shared" si="195"/>
        <v>23.747219201876167</v>
      </c>
      <c r="BV210" s="129">
        <v>5000</v>
      </c>
      <c r="BW210" s="100">
        <v>103.506856070365</v>
      </c>
      <c r="BX210" s="164">
        <f>(BW216-BW217)/BW198</f>
        <v>1.3630014991866082</v>
      </c>
      <c r="BY210" s="167">
        <f>S210-BW214</f>
        <v>25.839999999999975</v>
      </c>
      <c r="BZ210" s="164">
        <f>BW216-BW217</f>
        <v>141.07999999999998</v>
      </c>
      <c r="CA210" s="164">
        <f t="shared" si="196"/>
        <v>18.315849163595107</v>
      </c>
      <c r="CB210" s="174">
        <f t="shared" si="197"/>
        <v>24.964529868855916</v>
      </c>
      <c r="CC210" s="81"/>
    </row>
    <row r="211" spans="1:81" ht="15.75">
      <c r="A211" s="25"/>
      <c r="B211" s="125" t="s">
        <v>42</v>
      </c>
      <c r="C211" s="80">
        <v>7000</v>
      </c>
      <c r="D211" s="78">
        <v>439.86</v>
      </c>
      <c r="E211" s="100">
        <v>10.210000000000001</v>
      </c>
      <c r="F211" s="100">
        <v>10.95</v>
      </c>
      <c r="G211" s="101">
        <v>11.81</v>
      </c>
      <c r="H211" s="129">
        <v>7000</v>
      </c>
      <c r="I211" s="78">
        <v>448.09</v>
      </c>
      <c r="J211" s="78">
        <v>9.5299999999999994</v>
      </c>
      <c r="K211" s="78">
        <v>10.67</v>
      </c>
      <c r="L211" s="127">
        <v>9.9</v>
      </c>
      <c r="M211" s="129">
        <v>7000</v>
      </c>
      <c r="N211" s="78">
        <v>433.18</v>
      </c>
      <c r="O211" s="78">
        <v>12.19</v>
      </c>
      <c r="P211" s="78">
        <v>12.63</v>
      </c>
      <c r="Q211" s="78">
        <v>13.05</v>
      </c>
      <c r="R211" s="129">
        <v>7000</v>
      </c>
      <c r="S211" s="78">
        <v>450.63</v>
      </c>
      <c r="T211" s="78">
        <v>9.64</v>
      </c>
      <c r="U211" s="78">
        <v>10.039999999999999</v>
      </c>
      <c r="V211" s="78">
        <v>9.6300000000000008</v>
      </c>
      <c r="W211" s="25"/>
      <c r="X211" s="129">
        <v>7000</v>
      </c>
      <c r="Y211" s="151">
        <f t="shared" si="174"/>
        <v>1.099</v>
      </c>
      <c r="Z211" s="100">
        <v>9.6440000000000001</v>
      </c>
      <c r="AA211" s="100">
        <v>4.5170000000000003</v>
      </c>
      <c r="AB211" s="100">
        <f t="shared" si="175"/>
        <v>4.0279999999999996</v>
      </c>
      <c r="AC211" s="100">
        <f t="shared" si="176"/>
        <v>34.548000000000002</v>
      </c>
      <c r="AD211" s="152">
        <f t="shared" si="177"/>
        <v>9532.6933826879995</v>
      </c>
      <c r="AE211" s="129">
        <v>7000</v>
      </c>
      <c r="AF211" s="100">
        <f t="shared" si="178"/>
        <v>1.0033333333333334</v>
      </c>
      <c r="AG211" s="100">
        <v>9.6440000000000001</v>
      </c>
      <c r="AH211" s="100">
        <v>4.5170000000000003</v>
      </c>
      <c r="AI211" s="100">
        <f t="shared" si="179"/>
        <v>4.1236666666666668</v>
      </c>
      <c r="AJ211" s="100">
        <f t="shared" si="180"/>
        <v>34.452333333333335</v>
      </c>
      <c r="AK211" s="152">
        <f t="shared" si="181"/>
        <v>9732.0749309326657</v>
      </c>
      <c r="AL211" s="129">
        <v>7000</v>
      </c>
      <c r="AM211" s="100">
        <f t="shared" si="182"/>
        <v>1.2623333333333335</v>
      </c>
      <c r="AN211" s="100">
        <v>9.6440000000000001</v>
      </c>
      <c r="AO211" s="100">
        <v>4.5170000000000003</v>
      </c>
      <c r="AP211" s="100">
        <f t="shared" si="183"/>
        <v>3.8646666666666665</v>
      </c>
      <c r="AQ211" s="100">
        <f t="shared" si="184"/>
        <v>34.711333333333336</v>
      </c>
      <c r="AR211" s="160">
        <f t="shared" si="185"/>
        <v>9189.3879983546667</v>
      </c>
      <c r="AS211" s="129">
        <v>7000</v>
      </c>
      <c r="AT211" s="100">
        <f t="shared" si="186"/>
        <v>0.97700000000000009</v>
      </c>
      <c r="AU211" s="100">
        <v>9.6440000000000001</v>
      </c>
      <c r="AV211" s="100">
        <v>4.5170000000000003</v>
      </c>
      <c r="AW211" s="100">
        <f t="shared" si="187"/>
        <v>4.1499999999999995</v>
      </c>
      <c r="AX211" s="100">
        <f t="shared" si="188"/>
        <v>34.426000000000002</v>
      </c>
      <c r="AY211" s="160">
        <f t="shared" si="189"/>
        <v>9786.7368857999991</v>
      </c>
      <c r="AZ211" s="166"/>
      <c r="BA211" s="129">
        <v>7000</v>
      </c>
      <c r="BB211" s="100">
        <v>103.506856070365</v>
      </c>
      <c r="BC211" s="164">
        <f>(BB216-BB217)/BB198</f>
        <v>1.264553914293558</v>
      </c>
      <c r="BD211" s="167">
        <f>D211-BB214</f>
        <v>21.430000000000007</v>
      </c>
      <c r="BE211" s="164">
        <f>BB216-BB217</f>
        <v>130.88999999999999</v>
      </c>
      <c r="BF211" s="164">
        <f t="shared" si="190"/>
        <v>16.372526549010626</v>
      </c>
      <c r="BG211" s="174">
        <f t="shared" si="191"/>
        <v>20.703942534426588</v>
      </c>
      <c r="BH211" s="129">
        <v>7000</v>
      </c>
      <c r="BI211" s="100">
        <v>103.506856070365</v>
      </c>
      <c r="BJ211" s="164">
        <f>(BI216-BI217)/BI198</f>
        <v>1.3427129880702784</v>
      </c>
      <c r="BK211" s="167">
        <f>I211-BI214</f>
        <v>22.249999999999943</v>
      </c>
      <c r="BL211" s="164">
        <f>BI216-BI217</f>
        <v>138.98000000000002</v>
      </c>
      <c r="BM211" s="164">
        <f t="shared" si="192"/>
        <v>16.009497769463188</v>
      </c>
      <c r="BN211" s="174">
        <f t="shared" si="193"/>
        <v>21.496160587540373</v>
      </c>
      <c r="BO211" s="129">
        <v>7000</v>
      </c>
      <c r="BP211" s="180">
        <v>103.506856070365</v>
      </c>
      <c r="BQ211" s="164">
        <f>(BP216-BP217)/BP198</f>
        <v>1.2039782168176576</v>
      </c>
      <c r="BR211" s="167">
        <f>N211-BP214</f>
        <v>21.630000000000052</v>
      </c>
      <c r="BS211" s="164">
        <f>BP216-BP217</f>
        <v>124.61999999999999</v>
      </c>
      <c r="BT211" s="164">
        <f t="shared" si="194"/>
        <v>17.356764564275441</v>
      </c>
      <c r="BU211" s="187">
        <f t="shared" si="195"/>
        <v>20.897166449820254</v>
      </c>
      <c r="BV211" s="129">
        <v>7000</v>
      </c>
      <c r="BW211" s="100">
        <v>103.506856070365</v>
      </c>
      <c r="BX211" s="164">
        <f>(BW216-BW217)/BW198</f>
        <v>1.3630014991866082</v>
      </c>
      <c r="BY211" s="167">
        <f>S211-BW214</f>
        <v>23.139999999999986</v>
      </c>
      <c r="BZ211" s="164">
        <f>BW216-BW217</f>
        <v>141.07999999999998</v>
      </c>
      <c r="CA211" s="164">
        <f t="shared" si="196"/>
        <v>16.402041394953208</v>
      </c>
      <c r="CB211" s="174">
        <f t="shared" si="197"/>
        <v>22.356007011042028</v>
      </c>
      <c r="CC211" s="81"/>
    </row>
    <row r="212" spans="1:81" ht="15.75">
      <c r="A212" s="25"/>
      <c r="B212" s="125" t="s">
        <v>42</v>
      </c>
      <c r="C212" s="80">
        <v>9000</v>
      </c>
      <c r="D212" s="78">
        <v>437.31</v>
      </c>
      <c r="E212" s="189">
        <v>11.84</v>
      </c>
      <c r="F212" s="189">
        <v>12.07</v>
      </c>
      <c r="G212" s="190">
        <v>12.67</v>
      </c>
      <c r="H212" s="129">
        <v>9000</v>
      </c>
      <c r="I212" s="78">
        <v>445.17</v>
      </c>
      <c r="J212" s="78">
        <v>11.01</v>
      </c>
      <c r="K212" s="78">
        <v>11.85</v>
      </c>
      <c r="L212" s="127">
        <v>10.99</v>
      </c>
      <c r="M212" s="129">
        <v>9000</v>
      </c>
      <c r="N212" s="78">
        <v>430.86</v>
      </c>
      <c r="O212" s="78">
        <v>13.44</v>
      </c>
      <c r="P212" s="78">
        <v>14.62</v>
      </c>
      <c r="Q212" s="78">
        <v>14.3</v>
      </c>
      <c r="R212" s="129">
        <v>9000</v>
      </c>
      <c r="S212" s="78">
        <v>448.27</v>
      </c>
      <c r="T212" s="78">
        <v>11.14</v>
      </c>
      <c r="U212" s="78">
        <v>11.48</v>
      </c>
      <c r="V212" s="78">
        <v>11.2</v>
      </c>
      <c r="W212" s="25"/>
      <c r="X212" s="129">
        <v>9000</v>
      </c>
      <c r="Y212" s="151">
        <f t="shared" si="174"/>
        <v>1.2193333333333334</v>
      </c>
      <c r="Z212" s="100">
        <v>9.6440000000000001</v>
      </c>
      <c r="AA212" s="100">
        <v>4.5170000000000003</v>
      </c>
      <c r="AB212" s="100">
        <f t="shared" si="175"/>
        <v>3.9076666666666666</v>
      </c>
      <c r="AC212" s="100">
        <f t="shared" si="176"/>
        <v>34.668333333333337</v>
      </c>
      <c r="AD212" s="152">
        <f t="shared" si="177"/>
        <v>15340.611237929999</v>
      </c>
      <c r="AE212" s="129">
        <v>9000</v>
      </c>
      <c r="AF212" s="100">
        <f t="shared" si="178"/>
        <v>1.1283333333333334</v>
      </c>
      <c r="AG212" s="100">
        <v>9.6440000000000001</v>
      </c>
      <c r="AH212" s="100">
        <v>4.5170000000000003</v>
      </c>
      <c r="AI212" s="100">
        <f t="shared" si="179"/>
        <v>3.9986666666666668</v>
      </c>
      <c r="AJ212" s="100">
        <f t="shared" si="180"/>
        <v>34.577333333333335</v>
      </c>
      <c r="AK212" s="152">
        <f t="shared" si="181"/>
        <v>15656.651663903998</v>
      </c>
      <c r="AL212" s="129">
        <v>9000</v>
      </c>
      <c r="AM212" s="100">
        <f t="shared" si="182"/>
        <v>1.4119999999999999</v>
      </c>
      <c r="AN212" s="100">
        <v>9.6440000000000001</v>
      </c>
      <c r="AO212" s="100">
        <v>4.5170000000000003</v>
      </c>
      <c r="AP212" s="100">
        <f t="shared" si="183"/>
        <v>3.7149999999999999</v>
      </c>
      <c r="AQ212" s="100">
        <f t="shared" si="184"/>
        <v>34.861000000000004</v>
      </c>
      <c r="AR212" s="160">
        <f t="shared" si="185"/>
        <v>14665.29654537</v>
      </c>
      <c r="AS212" s="129">
        <v>9000</v>
      </c>
      <c r="AT212" s="100">
        <f t="shared" si="186"/>
        <v>1.1273333333333333</v>
      </c>
      <c r="AU212" s="100">
        <v>9.6440000000000001</v>
      </c>
      <c r="AV212" s="100">
        <v>4.5170000000000003</v>
      </c>
      <c r="AW212" s="100">
        <f t="shared" si="187"/>
        <v>3.9996666666666663</v>
      </c>
      <c r="AX212" s="100">
        <f t="shared" si="188"/>
        <v>34.576333333333338</v>
      </c>
      <c r="AY212" s="160">
        <f t="shared" si="189"/>
        <v>15660.114217721999</v>
      </c>
      <c r="AZ212" s="166"/>
      <c r="BA212" s="129">
        <v>9000</v>
      </c>
      <c r="BB212" s="100">
        <v>103.506856070365</v>
      </c>
      <c r="BC212" s="164">
        <f>(BB216-BB217)/BB198</f>
        <v>1.264553914293558</v>
      </c>
      <c r="BD212" s="167">
        <f>D212-BB214</f>
        <v>18.879999999999995</v>
      </c>
      <c r="BE212" s="164">
        <f>BB216-BB217</f>
        <v>130.88999999999999</v>
      </c>
      <c r="BF212" s="164">
        <f t="shared" si="190"/>
        <v>14.424325769730306</v>
      </c>
      <c r="BG212" s="174">
        <f t="shared" si="191"/>
        <v>18.240337613157898</v>
      </c>
      <c r="BH212" s="129">
        <v>9000</v>
      </c>
      <c r="BI212" s="100">
        <v>103.506856070365</v>
      </c>
      <c r="BJ212" s="164">
        <f>(BI216-BI217)/BI198</f>
        <v>1.3427129880702784</v>
      </c>
      <c r="BK212" s="167">
        <f>I212-BI214</f>
        <v>19.329999999999984</v>
      </c>
      <c r="BL212" s="164">
        <f>BI216-BI217</f>
        <v>138.98000000000002</v>
      </c>
      <c r="BM212" s="164">
        <f t="shared" si="192"/>
        <v>13.908476039717932</v>
      </c>
      <c r="BN212" s="174">
        <f t="shared" si="193"/>
        <v>18.675091422793535</v>
      </c>
      <c r="BO212" s="129">
        <v>9000</v>
      </c>
      <c r="BP212" s="180">
        <v>103.506856070365</v>
      </c>
      <c r="BQ212" s="164">
        <f>(BP216-BP217)/BP198</f>
        <v>1.2039782168176576</v>
      </c>
      <c r="BR212" s="167">
        <f>N212-BP214</f>
        <v>19.310000000000059</v>
      </c>
      <c r="BS212" s="164">
        <f>BP216-BP217</f>
        <v>124.61999999999999</v>
      </c>
      <c r="BT212" s="164">
        <f t="shared" si="194"/>
        <v>15.495105119563521</v>
      </c>
      <c r="BU212" s="187">
        <f t="shared" si="195"/>
        <v>18.655769031254245</v>
      </c>
      <c r="BV212" s="129">
        <v>9000</v>
      </c>
      <c r="BW212" s="100">
        <v>103.506856070365</v>
      </c>
      <c r="BX212" s="164">
        <f>(BW216-BW217)/BW198</f>
        <v>1.3630014991866082</v>
      </c>
      <c r="BY212" s="167">
        <f>S212-BW214</f>
        <v>20.779999999999973</v>
      </c>
      <c r="BZ212" s="164">
        <f>BW216-BW217</f>
        <v>141.07999999999998</v>
      </c>
      <c r="CA212" s="164">
        <f t="shared" si="196"/>
        <v>14.729231641621757</v>
      </c>
      <c r="CB212" s="174">
        <f t="shared" si="197"/>
        <v>20.075964809397281</v>
      </c>
      <c r="CC212" s="81"/>
    </row>
    <row r="213" spans="1:81" ht="15.75">
      <c r="A213" s="25"/>
      <c r="B213" s="191" t="s">
        <v>42</v>
      </c>
      <c r="C213" s="104">
        <v>10000</v>
      </c>
      <c r="D213" s="192">
        <v>435.73</v>
      </c>
      <c r="E213" s="104">
        <v>12.18</v>
      </c>
      <c r="F213" s="104">
        <v>12.59</v>
      </c>
      <c r="G213" s="145">
        <v>13.12</v>
      </c>
      <c r="H213" s="137">
        <v>10000</v>
      </c>
      <c r="I213" s="192">
        <v>443.78</v>
      </c>
      <c r="J213" s="192">
        <v>11.5</v>
      </c>
      <c r="K213" s="192">
        <v>12.4</v>
      </c>
      <c r="L213" s="197">
        <v>11.34</v>
      </c>
      <c r="M213" s="137">
        <v>10000</v>
      </c>
      <c r="N213" s="78">
        <v>429.35</v>
      </c>
      <c r="O213" s="78">
        <v>13.97</v>
      </c>
      <c r="P213" s="78">
        <v>15.06</v>
      </c>
      <c r="Q213" s="78">
        <v>14.74</v>
      </c>
      <c r="R213" s="137">
        <v>10000</v>
      </c>
      <c r="S213" s="78">
        <v>446.69</v>
      </c>
      <c r="T213" s="78">
        <v>11.39</v>
      </c>
      <c r="U213" s="78">
        <v>11.92</v>
      </c>
      <c r="V213" s="78">
        <v>11.3</v>
      </c>
      <c r="W213" s="25"/>
      <c r="X213" s="137">
        <v>10000</v>
      </c>
      <c r="Y213" s="153">
        <f t="shared" si="174"/>
        <v>1.2630000000000001</v>
      </c>
      <c r="Z213" s="105">
        <v>9.6440000000000001</v>
      </c>
      <c r="AA213" s="105">
        <v>4.5170000000000003</v>
      </c>
      <c r="AB213" s="105">
        <f t="shared" si="175"/>
        <v>3.8639999999999999</v>
      </c>
      <c r="AC213" s="105">
        <f t="shared" si="176"/>
        <v>34.712000000000003</v>
      </c>
      <c r="AD213" s="154">
        <f t="shared" si="177"/>
        <v>18750.978086400002</v>
      </c>
      <c r="AE213" s="137">
        <v>10000</v>
      </c>
      <c r="AF213" s="105">
        <f t="shared" si="178"/>
        <v>1.1746666666666665</v>
      </c>
      <c r="AG213" s="105">
        <v>9.6440000000000001</v>
      </c>
      <c r="AH213" s="105">
        <v>4.5170000000000003</v>
      </c>
      <c r="AI213" s="105">
        <f t="shared" si="179"/>
        <v>3.9523333333333337</v>
      </c>
      <c r="AJ213" s="105">
        <f t="shared" si="180"/>
        <v>34.623666666666672</v>
      </c>
      <c r="AK213" s="154">
        <f t="shared" si="181"/>
        <v>19130.829210066669</v>
      </c>
      <c r="AL213" s="137">
        <v>10000</v>
      </c>
      <c r="AM213" s="105">
        <f t="shared" si="182"/>
        <v>1.4590000000000001</v>
      </c>
      <c r="AN213" s="105">
        <v>9.6440000000000001</v>
      </c>
      <c r="AO213" s="105">
        <v>4.5170000000000003</v>
      </c>
      <c r="AP213" s="105">
        <f t="shared" si="183"/>
        <v>3.6679999999999993</v>
      </c>
      <c r="AQ213" s="105">
        <f t="shared" si="184"/>
        <v>34.908000000000008</v>
      </c>
      <c r="AR213" s="161">
        <f t="shared" si="185"/>
        <v>17900.347651199998</v>
      </c>
      <c r="AS213" s="137">
        <v>10000</v>
      </c>
      <c r="AT213" s="105">
        <f t="shared" si="186"/>
        <v>1.1536666666666666</v>
      </c>
      <c r="AU213" s="105">
        <v>9.6440000000000001</v>
      </c>
      <c r="AV213" s="105">
        <v>4.5170000000000003</v>
      </c>
      <c r="AW213" s="105">
        <f t="shared" si="187"/>
        <v>3.9733333333333327</v>
      </c>
      <c r="AX213" s="105">
        <f t="shared" si="188"/>
        <v>34.602666666666671</v>
      </c>
      <c r="AY213" s="161">
        <f t="shared" si="189"/>
        <v>19220.812458666664</v>
      </c>
      <c r="AZ213" s="166"/>
      <c r="BA213" s="137">
        <v>10000</v>
      </c>
      <c r="BB213" s="105">
        <v>103.506856070365</v>
      </c>
      <c r="BC213" s="164">
        <f>(BB216-BB217)/BB198</f>
        <v>1.264553914293558</v>
      </c>
      <c r="BD213" s="167">
        <f>D213-BB214</f>
        <v>17.300000000000011</v>
      </c>
      <c r="BE213" s="165">
        <f>BB216-BB217</f>
        <v>130.88999999999999</v>
      </c>
      <c r="BF213" s="165">
        <f t="shared" si="190"/>
        <v>13.217205286882125</v>
      </c>
      <c r="BG213" s="175">
        <f t="shared" si="191"/>
        <v>16.713868681548302</v>
      </c>
      <c r="BH213" s="137">
        <v>10000</v>
      </c>
      <c r="BI213" s="105">
        <v>103.506856070365</v>
      </c>
      <c r="BJ213" s="164">
        <f>(BI216-BI217)/BI198</f>
        <v>1.3427129880702784</v>
      </c>
      <c r="BK213" s="167">
        <f>I213-BI214</f>
        <v>17.939999999999941</v>
      </c>
      <c r="BL213" s="165">
        <f>BI216-BI217</f>
        <v>138.98000000000002</v>
      </c>
      <c r="BM213" s="165">
        <f t="shared" si="192"/>
        <v>12.908332134119973</v>
      </c>
      <c r="BN213" s="175">
        <f t="shared" si="193"/>
        <v>17.332185210807822</v>
      </c>
      <c r="BO213" s="137">
        <v>10000</v>
      </c>
      <c r="BP213" s="181">
        <v>103.506856070365</v>
      </c>
      <c r="BQ213" s="164">
        <f>(BP216-BP217)/BP198</f>
        <v>1.2039782168176576</v>
      </c>
      <c r="BR213" s="167">
        <f>N213-BP214</f>
        <v>17.800000000000068</v>
      </c>
      <c r="BS213" s="165">
        <f>BP216-BP217</f>
        <v>124.61999999999999</v>
      </c>
      <c r="BT213" s="165">
        <f t="shared" si="194"/>
        <v>14.283421601669129</v>
      </c>
      <c r="BU213" s="201">
        <f t="shared" si="195"/>
        <v>17.196928470032407</v>
      </c>
      <c r="BV213" s="137">
        <v>10000</v>
      </c>
      <c r="BW213" s="105">
        <v>103.506856070365</v>
      </c>
      <c r="BX213" s="164">
        <f>(BW216-BW217)/BW198</f>
        <v>1.3630014991866082</v>
      </c>
      <c r="BY213" s="167">
        <f>S213-BW214</f>
        <v>19.199999999999989</v>
      </c>
      <c r="BZ213" s="165">
        <f>BW216-BW217</f>
        <v>141.07999999999998</v>
      </c>
      <c r="CA213" s="165">
        <f t="shared" si="196"/>
        <v>13.609299688120208</v>
      </c>
      <c r="CB213" s="175">
        <f t="shared" si="197"/>
        <v>18.549495877787681</v>
      </c>
      <c r="CC213" s="81"/>
    </row>
    <row r="214" spans="1:81" ht="30">
      <c r="D214" s="78"/>
      <c r="X214" s="81"/>
      <c r="Y214" s="81"/>
      <c r="Z214" s="81"/>
      <c r="AA214" s="81"/>
      <c r="AB214" s="81"/>
      <c r="AC214" s="81"/>
      <c r="AD214" s="81"/>
      <c r="AE214" s="80"/>
      <c r="AF214" s="80"/>
      <c r="AG214" s="80"/>
      <c r="AH214" s="80"/>
      <c r="AI214" s="80"/>
      <c r="AJ214" s="80"/>
      <c r="AK214" s="80"/>
      <c r="AL214" s="81"/>
      <c r="AM214" s="81"/>
      <c r="AN214" s="80"/>
      <c r="AO214" s="80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328" t="s">
        <v>46</v>
      </c>
      <c r="BA214" s="108" t="s">
        <v>47</v>
      </c>
      <c r="BB214" s="82">
        <f>BB216+BB215</f>
        <v>418.43</v>
      </c>
      <c r="BC214" s="80"/>
      <c r="BD214" s="80"/>
      <c r="BE214" s="80"/>
      <c r="BF214" s="80"/>
      <c r="BG214" s="80"/>
      <c r="BH214" s="108" t="s">
        <v>47</v>
      </c>
      <c r="BI214" s="82">
        <f>BI216+BI215</f>
        <v>425.84000000000003</v>
      </c>
      <c r="BJ214" s="80"/>
      <c r="BK214" s="86"/>
      <c r="BL214" s="86"/>
      <c r="BM214" s="86"/>
      <c r="BN214" s="86"/>
      <c r="BO214" s="108" t="s">
        <v>47</v>
      </c>
      <c r="BP214" s="162">
        <f>BP215+BP216</f>
        <v>411.54999999999995</v>
      </c>
      <c r="BQ214" s="81"/>
      <c r="BR214" s="80"/>
      <c r="BS214" s="80"/>
      <c r="BT214" s="80"/>
      <c r="BU214" s="80"/>
      <c r="BV214" s="108" t="s">
        <v>47</v>
      </c>
      <c r="BW214" s="162">
        <f>BW215+BW216</f>
        <v>427.49</v>
      </c>
      <c r="BX214" s="81"/>
      <c r="BY214" s="81"/>
      <c r="BZ214" s="81"/>
      <c r="CA214" s="81"/>
      <c r="CB214" s="81"/>
      <c r="CC214" s="81"/>
    </row>
    <row r="215" spans="1:81" ht="15">
      <c r="X215" s="81"/>
      <c r="Y215" s="81"/>
      <c r="Z215" s="81"/>
      <c r="AA215" s="81"/>
      <c r="AB215" s="81"/>
      <c r="AC215" s="81"/>
      <c r="AD215" s="81"/>
      <c r="AE215" s="80"/>
      <c r="AF215" s="80"/>
      <c r="AG215" s="80"/>
      <c r="AH215" s="80"/>
      <c r="AI215" s="80"/>
      <c r="AJ215" s="80"/>
      <c r="AK215" s="80"/>
      <c r="AL215" s="81"/>
      <c r="AM215" s="81"/>
      <c r="AN215" s="80"/>
      <c r="AO215" s="80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328"/>
      <c r="BA215" s="80" t="s">
        <v>48</v>
      </c>
      <c r="BB215" s="86">
        <v>215.12</v>
      </c>
      <c r="BC215" s="80"/>
      <c r="BD215" s="80"/>
      <c r="BE215" s="80"/>
      <c r="BF215" s="80"/>
      <c r="BG215" s="80"/>
      <c r="BH215" s="80" t="s">
        <v>48</v>
      </c>
      <c r="BI215" s="86">
        <v>215.03</v>
      </c>
      <c r="BJ215" s="80"/>
      <c r="BK215" s="86"/>
      <c r="BL215" s="86"/>
      <c r="BM215" s="86"/>
      <c r="BN215" s="86"/>
      <c r="BO215" s="80" t="s">
        <v>48</v>
      </c>
      <c r="BP215" s="80">
        <v>214.88</v>
      </c>
      <c r="BQ215" s="81"/>
      <c r="BR215" s="80"/>
      <c r="BS215" s="80"/>
      <c r="BT215" s="100"/>
      <c r="BU215" s="100"/>
      <c r="BV215" s="80" t="s">
        <v>48</v>
      </c>
      <c r="BW215" s="80">
        <v>214.58</v>
      </c>
      <c r="BX215" s="81"/>
      <c r="BY215" s="81"/>
      <c r="BZ215" s="81"/>
      <c r="CA215" s="81"/>
      <c r="CB215" s="81"/>
      <c r="CC215" s="81"/>
    </row>
    <row r="216" spans="1:81" ht="15">
      <c r="X216" s="81"/>
      <c r="Y216" s="81"/>
      <c r="Z216" s="81"/>
      <c r="AA216" s="81"/>
      <c r="AB216" s="81"/>
      <c r="AC216" s="81"/>
      <c r="AD216" s="81"/>
      <c r="AE216" s="80"/>
      <c r="AF216" s="80"/>
      <c r="AG216" s="80"/>
      <c r="AH216" s="80"/>
      <c r="AI216" s="80"/>
      <c r="AJ216" s="80"/>
      <c r="AK216" s="80"/>
      <c r="AL216" s="81"/>
      <c r="AM216" s="81"/>
      <c r="AN216" s="80"/>
      <c r="AO216" s="80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328"/>
      <c r="BA216" s="80" t="s">
        <v>50</v>
      </c>
      <c r="BB216" s="82">
        <v>203.31</v>
      </c>
      <c r="BC216" s="80"/>
      <c r="BD216" s="80"/>
      <c r="BE216" s="80"/>
      <c r="BF216" s="80"/>
      <c r="BG216" s="80"/>
      <c r="BH216" s="80" t="s">
        <v>50</v>
      </c>
      <c r="BI216" s="82">
        <v>210.81</v>
      </c>
      <c r="BJ216" s="80"/>
      <c r="BK216" s="86"/>
      <c r="BL216" s="86"/>
      <c r="BM216" s="86"/>
      <c r="BN216" s="86"/>
      <c r="BO216" s="80" t="s">
        <v>50</v>
      </c>
      <c r="BP216" s="162">
        <v>196.67</v>
      </c>
      <c r="BQ216" s="81"/>
      <c r="BR216" s="80"/>
      <c r="BS216" s="80"/>
      <c r="BT216" s="100"/>
      <c r="BU216" s="100"/>
      <c r="BV216" s="80" t="s">
        <v>50</v>
      </c>
      <c r="BW216" s="162">
        <v>212.91</v>
      </c>
      <c r="BX216" s="81"/>
      <c r="BY216" s="81"/>
      <c r="BZ216" s="81"/>
      <c r="CA216" s="81"/>
      <c r="CB216" s="81"/>
      <c r="CC216" s="81"/>
    </row>
    <row r="217" spans="1:81" ht="15">
      <c r="X217" s="81"/>
      <c r="Y217" s="81"/>
      <c r="Z217" s="81"/>
      <c r="AA217" s="81"/>
      <c r="AB217" s="81"/>
      <c r="AC217" s="81"/>
      <c r="AD217" s="81"/>
      <c r="AE217" s="80"/>
      <c r="AF217" s="80"/>
      <c r="AG217" s="80"/>
      <c r="AH217" s="80"/>
      <c r="AI217" s="80"/>
      <c r="AJ217" s="80"/>
      <c r="AK217" s="80"/>
      <c r="AL217" s="81"/>
      <c r="AM217" s="81"/>
      <c r="AN217" s="80"/>
      <c r="AO217" s="80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328"/>
      <c r="BA217" s="80" t="s">
        <v>52</v>
      </c>
      <c r="BB217" s="86">
        <v>72.42</v>
      </c>
      <c r="BC217" s="80"/>
      <c r="BD217" s="81"/>
      <c r="BE217" s="81"/>
      <c r="BF217" s="81"/>
      <c r="BG217" s="81"/>
      <c r="BH217" s="80" t="s">
        <v>52</v>
      </c>
      <c r="BI217" s="86">
        <v>71.83</v>
      </c>
      <c r="BJ217" s="80"/>
      <c r="BK217" s="81"/>
      <c r="BL217" s="81"/>
      <c r="BM217" s="81"/>
      <c r="BN217" s="81"/>
      <c r="BO217" s="80" t="s">
        <v>52</v>
      </c>
      <c r="BP217" s="80">
        <v>72.05</v>
      </c>
      <c r="BQ217" s="81"/>
      <c r="BR217" s="81"/>
      <c r="BS217" s="81"/>
      <c r="BT217" s="81"/>
      <c r="BU217" s="81"/>
      <c r="BV217" s="80" t="s">
        <v>52</v>
      </c>
      <c r="BW217" s="80">
        <v>71.83</v>
      </c>
      <c r="BX217" s="81"/>
      <c r="BY217" s="81"/>
      <c r="BZ217" s="81"/>
      <c r="CA217" s="81"/>
      <c r="CB217" s="81"/>
      <c r="CC217" s="81"/>
    </row>
    <row r="218" spans="1:81" ht="15">
      <c r="X218" s="81"/>
      <c r="Y218" s="81"/>
      <c r="Z218" s="81"/>
      <c r="AA218" s="81"/>
      <c r="AB218" s="81"/>
      <c r="AC218" s="81"/>
      <c r="AD218" s="81"/>
      <c r="AE218" s="80"/>
      <c r="AF218" s="80"/>
      <c r="AG218" s="80"/>
      <c r="AH218" s="80"/>
      <c r="AI218" s="80"/>
      <c r="AJ218" s="80"/>
      <c r="AK218" s="80"/>
      <c r="AL218" s="81"/>
      <c r="AM218" s="81"/>
      <c r="AN218" s="80"/>
      <c r="AO218" s="80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BA218" s="81"/>
      <c r="BB218" s="81"/>
      <c r="BC218" s="80"/>
      <c r="BD218" s="81"/>
      <c r="BE218" s="81"/>
      <c r="BF218" s="81"/>
      <c r="BG218" s="81"/>
      <c r="BH218" s="81"/>
      <c r="BI218" s="81"/>
      <c r="BJ218" s="80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</row>
    <row r="219" spans="1:81" ht="18">
      <c r="A219" s="110" t="s">
        <v>84</v>
      </c>
      <c r="B219" s="111"/>
      <c r="X219" s="81"/>
      <c r="Y219" s="81"/>
      <c r="Z219" s="81"/>
      <c r="AA219" s="81"/>
      <c r="AB219" s="81"/>
      <c r="AC219" s="81"/>
      <c r="AD219" s="81"/>
      <c r="AE219" s="80"/>
      <c r="AF219" s="80"/>
      <c r="AG219" s="80"/>
      <c r="AH219" s="80"/>
      <c r="AI219" s="80"/>
      <c r="AJ219" s="80"/>
      <c r="AK219" s="80"/>
      <c r="AL219" s="81"/>
      <c r="AM219" s="81"/>
      <c r="AN219" s="80"/>
      <c r="AO219" s="80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BA219" s="81"/>
      <c r="BB219" s="81"/>
      <c r="BC219" s="80"/>
      <c r="BD219" s="81"/>
      <c r="BE219" s="81"/>
      <c r="BF219" s="81"/>
      <c r="BG219" s="81"/>
      <c r="BH219" s="81"/>
      <c r="BI219" s="81"/>
      <c r="BJ219" s="80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</row>
    <row r="220" spans="1:81" ht="18">
      <c r="A220" s="324" t="s">
        <v>85</v>
      </c>
      <c r="B220" s="324"/>
      <c r="C220" s="324"/>
      <c r="D220" s="324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112"/>
      <c r="P220" s="112"/>
      <c r="Q220" s="112"/>
      <c r="R220" s="77"/>
      <c r="S220" s="77"/>
      <c r="T220" s="77"/>
      <c r="U220" s="77"/>
      <c r="V220" s="77"/>
      <c r="W220" s="77"/>
      <c r="X220" s="113"/>
      <c r="Y220" s="113"/>
      <c r="Z220" s="113"/>
      <c r="AA220" s="113"/>
      <c r="AB220" s="113"/>
      <c r="AC220" s="113"/>
      <c r="AD220" s="113"/>
      <c r="AE220" s="134"/>
      <c r="AF220" s="134"/>
      <c r="AG220" s="134"/>
      <c r="AH220" s="134"/>
      <c r="AI220" s="134"/>
      <c r="AJ220" s="134"/>
      <c r="AK220" s="134"/>
      <c r="AL220" s="113"/>
      <c r="AM220" s="113"/>
      <c r="AN220" s="134"/>
      <c r="AO220" s="134"/>
      <c r="AP220" s="113"/>
      <c r="AQ220" s="113"/>
      <c r="AR220" s="113"/>
      <c r="AS220" s="113"/>
      <c r="AT220" s="113"/>
      <c r="AU220" s="113"/>
      <c r="AV220" s="113"/>
      <c r="AW220" s="113"/>
      <c r="AX220" s="113"/>
      <c r="AY220" s="113"/>
      <c r="AZ220" s="112"/>
      <c r="BA220" s="113"/>
      <c r="BB220" s="113"/>
      <c r="BC220" s="134"/>
      <c r="BD220" s="113"/>
      <c r="BE220" s="113"/>
      <c r="BF220" s="113"/>
      <c r="BG220" s="113"/>
      <c r="BH220" s="113"/>
      <c r="BI220" s="113"/>
      <c r="BJ220" s="134"/>
      <c r="BK220" s="113"/>
      <c r="BL220" s="113"/>
      <c r="BM220" s="113"/>
      <c r="BN220" s="113"/>
      <c r="BO220" s="113"/>
      <c r="BP220" s="113"/>
      <c r="BQ220" s="113"/>
      <c r="BR220" s="113"/>
      <c r="BS220" s="113"/>
      <c r="BT220" s="113"/>
      <c r="BU220" s="113"/>
      <c r="BV220" s="113"/>
      <c r="BW220" s="113"/>
      <c r="BX220" s="113"/>
      <c r="BY220" s="113"/>
      <c r="BZ220" s="113"/>
      <c r="CA220" s="113"/>
      <c r="CB220" s="113"/>
      <c r="CC220" s="81"/>
    </row>
    <row r="221" spans="1:81" ht="15">
      <c r="X221" s="81"/>
      <c r="Y221" s="81"/>
      <c r="Z221" s="81"/>
      <c r="AA221" s="81"/>
      <c r="AB221" s="81"/>
      <c r="AC221" s="81"/>
      <c r="AD221" s="81"/>
      <c r="AE221" s="80"/>
      <c r="AF221" s="80"/>
      <c r="AG221" s="80"/>
      <c r="AH221" s="80"/>
      <c r="AI221" s="80"/>
      <c r="AJ221" s="80"/>
      <c r="AK221" s="80"/>
      <c r="AL221" s="81"/>
      <c r="AM221" s="81"/>
      <c r="AN221" s="80"/>
      <c r="AO221" s="80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BA221" s="81"/>
      <c r="BB221" s="81"/>
      <c r="BC221" s="80"/>
      <c r="BD221" s="81"/>
      <c r="BE221" s="81"/>
      <c r="BF221" s="81"/>
      <c r="BG221" s="81"/>
      <c r="BH221" s="81"/>
      <c r="BI221" s="81"/>
      <c r="BJ221" s="80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</row>
    <row r="222" spans="1:81" ht="15">
      <c r="A222" s="73" t="s">
        <v>10</v>
      </c>
      <c r="B222" s="118" t="s">
        <v>11</v>
      </c>
      <c r="C222" s="119" t="s">
        <v>12</v>
      </c>
      <c r="D222" s="120" t="s">
        <v>13</v>
      </c>
      <c r="E222" s="70"/>
      <c r="F222" s="70"/>
      <c r="G222" s="121"/>
      <c r="H222" s="118" t="s">
        <v>11</v>
      </c>
      <c r="I222" s="120" t="s">
        <v>12</v>
      </c>
      <c r="J222" s="120" t="s">
        <v>13</v>
      </c>
      <c r="K222" s="70"/>
      <c r="L222" s="70"/>
      <c r="M222" s="138" t="s">
        <v>11</v>
      </c>
      <c r="N222" s="120" t="s">
        <v>12</v>
      </c>
      <c r="O222" s="119" t="s">
        <v>13</v>
      </c>
      <c r="R222" s="138" t="s">
        <v>11</v>
      </c>
      <c r="S222" s="120" t="s">
        <v>12</v>
      </c>
      <c r="T222" s="120" t="s">
        <v>13</v>
      </c>
      <c r="U222" s="70"/>
      <c r="V222" s="70"/>
      <c r="W222" s="73" t="s">
        <v>15</v>
      </c>
      <c r="X222" s="130" t="s">
        <v>11</v>
      </c>
      <c r="Y222" s="85" t="s">
        <v>12</v>
      </c>
      <c r="Z222" s="85" t="s">
        <v>13</v>
      </c>
      <c r="AA222" s="86"/>
      <c r="AB222" s="86"/>
      <c r="AC222" s="86"/>
      <c r="AD222" s="87"/>
      <c r="AE222" s="83" t="s">
        <v>11</v>
      </c>
      <c r="AF222" s="85" t="s">
        <v>12</v>
      </c>
      <c r="AG222" s="85" t="s">
        <v>13</v>
      </c>
      <c r="AH222" s="86"/>
      <c r="AI222" s="86"/>
      <c r="AJ222" s="86"/>
      <c r="AK222" s="87"/>
      <c r="AL222" s="130" t="s">
        <v>11</v>
      </c>
      <c r="AM222" s="85" t="s">
        <v>12</v>
      </c>
      <c r="AN222" s="85" t="s">
        <v>13</v>
      </c>
      <c r="AO222" s="86"/>
      <c r="AP222" s="86"/>
      <c r="AQ222" s="86"/>
      <c r="AR222" s="157"/>
      <c r="AS222" s="130" t="s">
        <v>11</v>
      </c>
      <c r="AT222" s="85" t="s">
        <v>12</v>
      </c>
      <c r="AU222" s="85" t="s">
        <v>13</v>
      </c>
      <c r="AV222" s="86"/>
      <c r="AW222" s="86"/>
      <c r="AX222" s="86"/>
      <c r="AY222" s="157"/>
      <c r="AZ222" s="73" t="s">
        <v>16</v>
      </c>
      <c r="BA222" s="83" t="s">
        <v>11</v>
      </c>
      <c r="BB222" s="85" t="s">
        <v>12</v>
      </c>
      <c r="BC222" s="85" t="s">
        <v>13</v>
      </c>
      <c r="BD222" s="86"/>
      <c r="BE222" s="86"/>
      <c r="BF222" s="86"/>
      <c r="BG222" s="86"/>
      <c r="BH222" s="83" t="s">
        <v>11</v>
      </c>
      <c r="BI222" s="84" t="s">
        <v>12</v>
      </c>
      <c r="BJ222" s="84" t="s">
        <v>13</v>
      </c>
      <c r="BK222" s="86"/>
      <c r="BL222" s="86"/>
      <c r="BM222" s="86"/>
      <c r="BN222" s="86"/>
      <c r="BO222" s="130" t="s">
        <v>11</v>
      </c>
      <c r="BP222" s="85" t="s">
        <v>12</v>
      </c>
      <c r="BQ222" s="85" t="s">
        <v>13</v>
      </c>
      <c r="BR222" s="81"/>
      <c r="BS222" s="86"/>
      <c r="BT222" s="86"/>
      <c r="BU222" s="86"/>
      <c r="BV222" s="184" t="s">
        <v>11</v>
      </c>
      <c r="BW222" s="84" t="s">
        <v>12</v>
      </c>
      <c r="BX222" s="84" t="s">
        <v>13</v>
      </c>
      <c r="BY222" s="80"/>
      <c r="BZ222" s="80"/>
      <c r="CA222" s="80"/>
      <c r="CB222" s="87"/>
      <c r="CC222" s="81"/>
    </row>
    <row r="223" spans="1:81" ht="15">
      <c r="A223" s="73"/>
      <c r="B223" s="122" t="s">
        <v>86</v>
      </c>
      <c r="C223" s="68" t="s">
        <v>87</v>
      </c>
      <c r="D223" s="123" t="s">
        <v>19</v>
      </c>
      <c r="E223" s="70"/>
      <c r="F223" s="70"/>
      <c r="G223" s="121"/>
      <c r="H223" s="122" t="s">
        <v>86</v>
      </c>
      <c r="I223" s="68" t="s">
        <v>87</v>
      </c>
      <c r="J223" s="139" t="s">
        <v>20</v>
      </c>
      <c r="K223" s="70"/>
      <c r="L223" s="70"/>
      <c r="M223" s="122" t="s">
        <v>86</v>
      </c>
      <c r="N223" s="68" t="s">
        <v>88</v>
      </c>
      <c r="O223" s="72" t="s">
        <v>23</v>
      </c>
      <c r="R223" s="122" t="s">
        <v>86</v>
      </c>
      <c r="S223" s="68" t="s">
        <v>88</v>
      </c>
      <c r="T223" s="139" t="s">
        <v>20</v>
      </c>
      <c r="U223" s="325"/>
      <c r="V223" s="325"/>
      <c r="W223" s="73"/>
      <c r="X223" s="88" t="s">
        <v>86</v>
      </c>
      <c r="Y223" s="89" t="s">
        <v>87</v>
      </c>
      <c r="Z223" s="90" t="s">
        <v>19</v>
      </c>
      <c r="AA223" s="86"/>
      <c r="AB223" s="86"/>
      <c r="AC223" s="86"/>
      <c r="AD223" s="87"/>
      <c r="AE223" s="88" t="s">
        <v>86</v>
      </c>
      <c r="AF223" s="89" t="s">
        <v>87</v>
      </c>
      <c r="AG223" s="131" t="s">
        <v>20</v>
      </c>
      <c r="AH223" s="86"/>
      <c r="AI223" s="86"/>
      <c r="AJ223" s="86"/>
      <c r="AK223" s="87"/>
      <c r="AL223" s="88" t="s">
        <v>86</v>
      </c>
      <c r="AM223" s="89" t="s">
        <v>88</v>
      </c>
      <c r="AN223" s="135" t="s">
        <v>23</v>
      </c>
      <c r="AO223" s="86"/>
      <c r="AP223" s="86"/>
      <c r="AQ223" s="86"/>
      <c r="AR223" s="157"/>
      <c r="AS223" s="88" t="s">
        <v>86</v>
      </c>
      <c r="AT223" s="89" t="s">
        <v>88</v>
      </c>
      <c r="AU223" s="131" t="s">
        <v>20</v>
      </c>
      <c r="AV223" s="319"/>
      <c r="AW223" s="319"/>
      <c r="AX223" s="86"/>
      <c r="AY223" s="157"/>
      <c r="AZ223" s="73"/>
      <c r="BA223" s="88" t="s">
        <v>86</v>
      </c>
      <c r="BB223" s="89" t="s">
        <v>87</v>
      </c>
      <c r="BC223" s="90" t="s">
        <v>19</v>
      </c>
      <c r="BD223" s="86"/>
      <c r="BE223" s="86"/>
      <c r="BF223" s="171"/>
      <c r="BG223" s="156"/>
      <c r="BH223" s="88" t="s">
        <v>86</v>
      </c>
      <c r="BI223" s="89" t="s">
        <v>87</v>
      </c>
      <c r="BJ223" s="131" t="s">
        <v>20</v>
      </c>
      <c r="BK223" s="86" t="s">
        <v>24</v>
      </c>
      <c r="BL223" s="86"/>
      <c r="BM223" s="86"/>
      <c r="BN223" s="86"/>
      <c r="BO223" s="88" t="s">
        <v>86</v>
      </c>
      <c r="BP223" s="89" t="s">
        <v>88</v>
      </c>
      <c r="BQ223" s="135" t="s">
        <v>23</v>
      </c>
      <c r="BR223" s="81"/>
      <c r="BS223" s="86"/>
      <c r="BT223" s="86"/>
      <c r="BU223" s="86"/>
      <c r="BV223" s="88" t="s">
        <v>86</v>
      </c>
      <c r="BW223" s="89" t="s">
        <v>88</v>
      </c>
      <c r="BX223" s="131" t="s">
        <v>20</v>
      </c>
      <c r="BY223" s="320"/>
      <c r="BZ223" s="320"/>
      <c r="CA223" s="80"/>
      <c r="CB223" s="87"/>
      <c r="CC223" s="81"/>
    </row>
    <row r="224" spans="1:81" ht="47.25">
      <c r="A224" s="25"/>
      <c r="B224" s="193" t="s">
        <v>26</v>
      </c>
      <c r="C224" s="194" t="s">
        <v>27</v>
      </c>
      <c r="D224" s="140" t="s">
        <v>56</v>
      </c>
      <c r="E224" s="321" t="s">
        <v>57</v>
      </c>
      <c r="F224" s="321"/>
      <c r="G224" s="322"/>
      <c r="H224" s="124" t="s">
        <v>27</v>
      </c>
      <c r="I224" s="140" t="s">
        <v>56</v>
      </c>
      <c r="J224" s="321" t="s">
        <v>57</v>
      </c>
      <c r="K224" s="321"/>
      <c r="L224" s="322"/>
      <c r="M224" s="124" t="s">
        <v>27</v>
      </c>
      <c r="N224" s="140" t="s">
        <v>56</v>
      </c>
      <c r="O224" s="321" t="s">
        <v>57</v>
      </c>
      <c r="P224" s="321"/>
      <c r="Q224" s="322"/>
      <c r="R224" s="124" t="s">
        <v>27</v>
      </c>
      <c r="S224" s="140" t="s">
        <v>56</v>
      </c>
      <c r="T224" s="321" t="s">
        <v>57</v>
      </c>
      <c r="U224" s="321"/>
      <c r="V224" s="322"/>
      <c r="W224" s="25"/>
      <c r="X224" s="94" t="s">
        <v>27</v>
      </c>
      <c r="Y224" s="148" t="s">
        <v>30</v>
      </c>
      <c r="Z224" s="149" t="s">
        <v>31</v>
      </c>
      <c r="AA224" s="149" t="s">
        <v>32</v>
      </c>
      <c r="AB224" s="149" t="s">
        <v>33</v>
      </c>
      <c r="AC224" s="149" t="s">
        <v>34</v>
      </c>
      <c r="AD224" s="215" t="s">
        <v>35</v>
      </c>
      <c r="AE224" s="94" t="s">
        <v>27</v>
      </c>
      <c r="AF224" s="149" t="s">
        <v>30</v>
      </c>
      <c r="AG224" s="149" t="s">
        <v>31</v>
      </c>
      <c r="AH224" s="149" t="s">
        <v>32</v>
      </c>
      <c r="AI224" s="149" t="s">
        <v>33</v>
      </c>
      <c r="AJ224" s="149" t="s">
        <v>34</v>
      </c>
      <c r="AK224" s="150" t="s">
        <v>35</v>
      </c>
      <c r="AL224" s="94" t="s">
        <v>27</v>
      </c>
      <c r="AM224" s="149" t="s">
        <v>30</v>
      </c>
      <c r="AN224" s="149" t="s">
        <v>31</v>
      </c>
      <c r="AO224" s="149" t="s">
        <v>32</v>
      </c>
      <c r="AP224" s="149" t="s">
        <v>33</v>
      </c>
      <c r="AQ224" s="149" t="s">
        <v>34</v>
      </c>
      <c r="AR224" s="158" t="s">
        <v>35</v>
      </c>
      <c r="AS224" s="94" t="s">
        <v>27</v>
      </c>
      <c r="AT224" s="149" t="s">
        <v>30</v>
      </c>
      <c r="AU224" s="159" t="s">
        <v>31</v>
      </c>
      <c r="AV224" s="159" t="s">
        <v>32</v>
      </c>
      <c r="AW224" s="149" t="s">
        <v>33</v>
      </c>
      <c r="AX224" s="149" t="s">
        <v>34</v>
      </c>
      <c r="AY224" s="158" t="s">
        <v>35</v>
      </c>
      <c r="AZ224" s="166"/>
      <c r="BA224" s="163" t="s">
        <v>27</v>
      </c>
      <c r="BB224" s="149" t="s">
        <v>24</v>
      </c>
      <c r="BC224" s="149" t="s">
        <v>36</v>
      </c>
      <c r="BD224" s="149" t="s">
        <v>37</v>
      </c>
      <c r="BE224" s="149" t="s">
        <v>38</v>
      </c>
      <c r="BF224" s="173" t="s">
        <v>39</v>
      </c>
      <c r="BG224" s="173" t="s">
        <v>40</v>
      </c>
      <c r="BH224" s="163" t="s">
        <v>27</v>
      </c>
      <c r="BI224" s="149" t="s">
        <v>24</v>
      </c>
      <c r="BJ224" s="149" t="s">
        <v>36</v>
      </c>
      <c r="BK224" s="149" t="s">
        <v>37</v>
      </c>
      <c r="BL224" s="149" t="s">
        <v>38</v>
      </c>
      <c r="BM224" s="173" t="s">
        <v>39</v>
      </c>
      <c r="BN224" s="173" t="s">
        <v>40</v>
      </c>
      <c r="BO224" s="163" t="s">
        <v>27</v>
      </c>
      <c r="BP224" s="149" t="s">
        <v>24</v>
      </c>
      <c r="BQ224" s="149" t="s">
        <v>36</v>
      </c>
      <c r="BR224" s="149" t="s">
        <v>37</v>
      </c>
      <c r="BS224" s="149" t="s">
        <v>38</v>
      </c>
      <c r="BT224" s="173" t="s">
        <v>39</v>
      </c>
      <c r="BU224" s="173" t="s">
        <v>40</v>
      </c>
      <c r="BV224" s="163" t="s">
        <v>27</v>
      </c>
      <c r="BW224" s="149" t="s">
        <v>24</v>
      </c>
      <c r="BX224" s="149" t="s">
        <v>36</v>
      </c>
      <c r="BY224" s="149" t="s">
        <v>37</v>
      </c>
      <c r="BZ224" s="149" t="s">
        <v>38</v>
      </c>
      <c r="CA224" s="173" t="s">
        <v>39</v>
      </c>
      <c r="CB224" s="173" t="s">
        <v>40</v>
      </c>
      <c r="CC224" s="81"/>
    </row>
    <row r="225" spans="1:81" ht="15.75">
      <c r="A225" s="25"/>
      <c r="B225" s="125" t="s">
        <v>41</v>
      </c>
      <c r="C225" s="78">
        <v>0</v>
      </c>
      <c r="D225" s="126">
        <v>431.95</v>
      </c>
      <c r="E225" s="189">
        <v>0</v>
      </c>
      <c r="F225" s="189">
        <v>0</v>
      </c>
      <c r="G225" s="190">
        <v>0</v>
      </c>
      <c r="H225" s="128">
        <v>0</v>
      </c>
      <c r="I225" s="126">
        <v>441.15</v>
      </c>
      <c r="J225" s="189">
        <v>0</v>
      </c>
      <c r="K225" s="209">
        <v>0</v>
      </c>
      <c r="L225" s="190">
        <v>0</v>
      </c>
      <c r="M225" s="128">
        <v>0</v>
      </c>
      <c r="N225" s="205">
        <v>397.19</v>
      </c>
      <c r="O225" s="189">
        <v>0</v>
      </c>
      <c r="P225" s="189">
        <v>0</v>
      </c>
      <c r="Q225" s="78">
        <v>0</v>
      </c>
      <c r="R225" s="128">
        <v>0</v>
      </c>
      <c r="S225" s="205">
        <v>432.36</v>
      </c>
      <c r="T225" s="189">
        <v>0</v>
      </c>
      <c r="U225" s="189">
        <v>0</v>
      </c>
      <c r="V225" s="78">
        <v>0</v>
      </c>
      <c r="W225" s="25"/>
      <c r="X225" s="129">
        <v>0</v>
      </c>
      <c r="Y225" s="151">
        <f t="shared" ref="Y225:Y240" si="198">AVERAGE(E225:G225)/10</f>
        <v>0</v>
      </c>
      <c r="Z225" s="100">
        <v>9.6440000000000001</v>
      </c>
      <c r="AA225" s="100">
        <v>4.5170000000000003</v>
      </c>
      <c r="AB225" s="100">
        <f t="shared" ref="AB225:AB240" si="199">Z225-(AA225+Y225)</f>
        <v>5.1269999999999998</v>
      </c>
      <c r="AC225" s="100">
        <f t="shared" ref="AC225:AC240" si="200">3*Z225+AA225+Y225</f>
        <v>33.449000000000005</v>
      </c>
      <c r="AD225" s="216">
        <f t="shared" ref="AD225:AD240" si="201">1.398*(10^-6)*(X225^2)*AB225*AC225</f>
        <v>0</v>
      </c>
      <c r="AE225" s="129">
        <v>0</v>
      </c>
      <c r="AF225" s="100">
        <f t="shared" ref="AF225:AF240" si="202">AVERAGE(J225:L225)/10</f>
        <v>0</v>
      </c>
      <c r="AG225" s="100">
        <v>9.6440000000000001</v>
      </c>
      <c r="AH225" s="100">
        <v>4.5170000000000003</v>
      </c>
      <c r="AI225" s="100">
        <f t="shared" ref="AI225:AI240" si="203">AG225-(AH225+AF225)</f>
        <v>5.1269999999999998</v>
      </c>
      <c r="AJ225" s="100">
        <f t="shared" ref="AJ225:AJ240" si="204">3*AG225+AH225+AF225</f>
        <v>33.449000000000005</v>
      </c>
      <c r="AK225" s="152">
        <f t="shared" ref="AK225:AK240" si="205">1.398*(10^-6)*(AE225^2)*AI225*AJ225</f>
        <v>0</v>
      </c>
      <c r="AL225" s="129">
        <v>0</v>
      </c>
      <c r="AM225" s="100">
        <f t="shared" ref="AM225:AM240" si="206">AVERAGE(O225:Q225)/10</f>
        <v>0</v>
      </c>
      <c r="AN225" s="100">
        <v>9.6440000000000001</v>
      </c>
      <c r="AO225" s="100">
        <v>4.5170000000000003</v>
      </c>
      <c r="AP225" s="100">
        <f t="shared" ref="AP225:AP240" si="207">AN225-(AO225+AM225)</f>
        <v>5.1269999999999998</v>
      </c>
      <c r="AQ225" s="100">
        <f t="shared" ref="AQ225:AQ240" si="208">3*AN225+AO225+AM225</f>
        <v>33.449000000000005</v>
      </c>
      <c r="AR225" s="160">
        <f t="shared" ref="AR225:AR240" si="209">1.398*(10^-6)*(AL225^2)*AP225*AQ225</f>
        <v>0</v>
      </c>
      <c r="AS225" s="129">
        <v>0</v>
      </c>
      <c r="AT225" s="100">
        <f t="shared" ref="AT225:AT240" si="210">AVERAGE(T225:V225)/10</f>
        <v>0</v>
      </c>
      <c r="AU225" s="100">
        <v>9.6440000000000001</v>
      </c>
      <c r="AV225" s="100">
        <v>4.5170000000000003</v>
      </c>
      <c r="AW225" s="100">
        <f t="shared" ref="AW225:AW240" si="211">AU225-(AV225+AT225)</f>
        <v>5.1269999999999998</v>
      </c>
      <c r="AX225" s="100">
        <f t="shared" ref="AX225:AX240" si="212">3*AU225+AV225+AT225</f>
        <v>33.449000000000005</v>
      </c>
      <c r="AY225" s="160">
        <f t="shared" ref="AY225:AY240" si="213">1.398*(10^-6)*(AS225^2)*AW225*AX225</f>
        <v>0</v>
      </c>
      <c r="AZ225" s="166"/>
      <c r="BA225" s="129">
        <v>0</v>
      </c>
      <c r="BB225" s="100">
        <v>103.506856070365</v>
      </c>
      <c r="BC225" s="167">
        <f>(BB243-BB244)/BB225</f>
        <v>0.87520772477540998</v>
      </c>
      <c r="BD225" s="167">
        <f>D225-BB241</f>
        <v>54</v>
      </c>
      <c r="BE225" s="164">
        <f>BB243-BB244</f>
        <v>90.589999999999989</v>
      </c>
      <c r="BF225" s="164">
        <f t="shared" ref="BF225:BF240" si="214">BD225/BE225*100</f>
        <v>59.60922839165471</v>
      </c>
      <c r="BG225" s="218">
        <f t="shared" ref="BG225:BG240" si="215">BF225*BC225</f>
        <v>52.170457156277891</v>
      </c>
      <c r="BH225" s="129">
        <v>0</v>
      </c>
      <c r="BI225" s="100">
        <v>103.506856070365</v>
      </c>
      <c r="BJ225" s="167">
        <f>(BI243-BI244)/BI225</f>
        <v>1.0378056495791428</v>
      </c>
      <c r="BK225" s="167">
        <f>I225-BI241</f>
        <v>47.029999999999973</v>
      </c>
      <c r="BL225" s="164">
        <f>BI243-BI244</f>
        <v>107.42</v>
      </c>
      <c r="BM225" s="164">
        <f t="shared" ref="BM225:BM240" si="216">BK225/BL225*100</f>
        <v>43.781418730217808</v>
      </c>
      <c r="BN225" s="218">
        <f t="shared" ref="BN225:BN240" si="217">BM225*BJ225</f>
        <v>45.436603704810139</v>
      </c>
      <c r="BO225" s="129">
        <v>0</v>
      </c>
      <c r="BP225" s="180">
        <v>103.506856070365</v>
      </c>
      <c r="BQ225" s="167">
        <f>(BP243-BP244)/BP225</f>
        <v>0.54672706860625286</v>
      </c>
      <c r="BR225" s="167">
        <f t="shared" ref="BR225:BR240" si="218">N225-343.75</f>
        <v>53.44</v>
      </c>
      <c r="BS225" s="164">
        <f>BP243-BP244</f>
        <v>56.589999999999989</v>
      </c>
      <c r="BT225" s="164">
        <f t="shared" ref="BT225:BT240" si="219">BR225/BS225*100</f>
        <v>94.433645520409982</v>
      </c>
      <c r="BU225" s="174">
        <f t="shared" ref="BU225:BU240" si="220">BT225*BQ225</f>
        <v>51.62943019317575</v>
      </c>
      <c r="BV225" s="129">
        <v>0</v>
      </c>
      <c r="BW225" s="100">
        <v>103.506856070365</v>
      </c>
      <c r="BX225" s="167">
        <f>(BW243-BW244)/BW225</f>
        <v>0.90689644689996396</v>
      </c>
      <c r="BY225" s="167">
        <f>S225-BW241</f>
        <v>52.129999999999995</v>
      </c>
      <c r="BZ225" s="164">
        <f>BW243-BW244</f>
        <v>93.86999999999999</v>
      </c>
      <c r="CA225" s="164">
        <f t="shared" ref="CA225:CA240" si="221">BY225/BZ225*100</f>
        <v>55.534249493981036</v>
      </c>
      <c r="CB225" s="174">
        <f t="shared" ref="CB225:CB240" si="222">CA225*BX225</f>
        <v>50.363813547347526</v>
      </c>
      <c r="CC225" s="81"/>
    </row>
    <row r="226" spans="1:81" ht="15.75">
      <c r="A226" s="25"/>
      <c r="B226" s="125" t="s">
        <v>42</v>
      </c>
      <c r="C226" s="80">
        <v>300</v>
      </c>
      <c r="D226" s="126">
        <v>427.22</v>
      </c>
      <c r="E226" s="189">
        <v>0.86</v>
      </c>
      <c r="F226" s="189">
        <v>2.16</v>
      </c>
      <c r="G226" s="190">
        <v>2.79</v>
      </c>
      <c r="H226" s="129">
        <v>300</v>
      </c>
      <c r="I226" s="78">
        <v>438.89</v>
      </c>
      <c r="J226" s="189">
        <v>0</v>
      </c>
      <c r="K226" s="209">
        <v>0</v>
      </c>
      <c r="L226" s="190">
        <v>0</v>
      </c>
      <c r="M226" s="129">
        <v>300</v>
      </c>
      <c r="N226" s="205">
        <v>387.21</v>
      </c>
      <c r="O226" s="189">
        <v>5.0199999999999996</v>
      </c>
      <c r="P226" s="189">
        <v>7.83</v>
      </c>
      <c r="Q226" s="78">
        <v>8.14</v>
      </c>
      <c r="R226" s="129">
        <v>300</v>
      </c>
      <c r="S226" s="205">
        <v>427.02</v>
      </c>
      <c r="T226" s="210">
        <v>1.62</v>
      </c>
      <c r="U226" s="210">
        <v>0.68</v>
      </c>
      <c r="V226" s="205">
        <v>1.69</v>
      </c>
      <c r="W226" s="25"/>
      <c r="X226" s="129">
        <v>300</v>
      </c>
      <c r="Y226" s="151">
        <f t="shared" si="198"/>
        <v>0.19366666666666668</v>
      </c>
      <c r="Z226" s="100">
        <v>9.6440000000000001</v>
      </c>
      <c r="AA226" s="100">
        <v>4.5170000000000003</v>
      </c>
      <c r="AB226" s="100">
        <f t="shared" si="199"/>
        <v>4.9333333333333327</v>
      </c>
      <c r="AC226" s="100">
        <f t="shared" si="200"/>
        <v>33.64266666666667</v>
      </c>
      <c r="AD226" s="216">
        <f t="shared" si="201"/>
        <v>20.882406911999997</v>
      </c>
      <c r="AE226" s="129">
        <v>300</v>
      </c>
      <c r="AF226" s="100">
        <f t="shared" si="202"/>
        <v>0</v>
      </c>
      <c r="AG226" s="100">
        <v>9.6440000000000001</v>
      </c>
      <c r="AH226" s="100">
        <v>4.5170000000000003</v>
      </c>
      <c r="AI226" s="100">
        <f t="shared" si="203"/>
        <v>5.1269999999999998</v>
      </c>
      <c r="AJ226" s="100">
        <f t="shared" si="204"/>
        <v>33.449000000000005</v>
      </c>
      <c r="AK226" s="152">
        <f t="shared" si="205"/>
        <v>21.577252153859998</v>
      </c>
      <c r="AL226" s="129">
        <v>300</v>
      </c>
      <c r="AM226" s="100">
        <f t="shared" si="206"/>
        <v>0.69966666666666666</v>
      </c>
      <c r="AN226" s="100">
        <v>9.6440000000000001</v>
      </c>
      <c r="AO226" s="100">
        <v>4.5170000000000003</v>
      </c>
      <c r="AP226" s="100">
        <f t="shared" si="207"/>
        <v>4.4273333333333333</v>
      </c>
      <c r="AQ226" s="100">
        <f t="shared" si="208"/>
        <v>34.148666666666671</v>
      </c>
      <c r="AR226" s="160">
        <f t="shared" si="209"/>
        <v>19.02241505256</v>
      </c>
      <c r="AS226" s="129">
        <v>300</v>
      </c>
      <c r="AT226" s="100">
        <f t="shared" si="210"/>
        <v>0.13300000000000001</v>
      </c>
      <c r="AU226" s="100">
        <v>9.6440000000000001</v>
      </c>
      <c r="AV226" s="100">
        <v>4.5170000000000003</v>
      </c>
      <c r="AW226" s="100">
        <f t="shared" si="211"/>
        <v>4.9939999999999998</v>
      </c>
      <c r="AX226" s="100">
        <f t="shared" si="212"/>
        <v>33.582000000000008</v>
      </c>
      <c r="AY226" s="160">
        <f t="shared" si="213"/>
        <v>21.101084476560001</v>
      </c>
      <c r="AZ226" s="166"/>
      <c r="BA226" s="129">
        <v>300</v>
      </c>
      <c r="BB226" s="100">
        <v>103.506856070365</v>
      </c>
      <c r="BC226" s="167">
        <f>(BB243-BB244)/BB225</f>
        <v>0.87520772477540998</v>
      </c>
      <c r="BD226" s="167">
        <f>D226-BB241</f>
        <v>49.270000000000039</v>
      </c>
      <c r="BE226" s="164">
        <f>BB243-BB244</f>
        <v>90.589999999999989</v>
      </c>
      <c r="BF226" s="164">
        <f t="shared" si="214"/>
        <v>54.38790153438574</v>
      </c>
      <c r="BG226" s="218">
        <f t="shared" si="215"/>
        <v>47.600711557218773</v>
      </c>
      <c r="BH226" s="129">
        <v>300</v>
      </c>
      <c r="BI226" s="100">
        <v>103.506856070365</v>
      </c>
      <c r="BJ226" s="167">
        <f>(BI243-BI244)/BI225</f>
        <v>1.0378056495791428</v>
      </c>
      <c r="BK226" s="167">
        <f>I226-BI241</f>
        <v>44.769999999999982</v>
      </c>
      <c r="BL226" s="164">
        <f>BI243-BI244</f>
        <v>107.42</v>
      </c>
      <c r="BM226" s="164">
        <f t="shared" si="216"/>
        <v>41.677527462297505</v>
      </c>
      <c r="BN226" s="218">
        <f t="shared" si="217"/>
        <v>43.253173460862222</v>
      </c>
      <c r="BO226" s="129">
        <v>300</v>
      </c>
      <c r="BP226" s="180">
        <v>103.506856070365</v>
      </c>
      <c r="BQ226" s="167">
        <f>(BP243-BP244)/BP225</f>
        <v>0.54672706860625286</v>
      </c>
      <c r="BR226" s="167">
        <f t="shared" si="218"/>
        <v>43.45999999999998</v>
      </c>
      <c r="BS226" s="164">
        <f>BP243-BP244</f>
        <v>56.589999999999989</v>
      </c>
      <c r="BT226" s="164">
        <f t="shared" si="219"/>
        <v>76.798020851740574</v>
      </c>
      <c r="BU226" s="174">
        <f t="shared" si="220"/>
        <v>41.987556815034004</v>
      </c>
      <c r="BV226" s="129">
        <v>300</v>
      </c>
      <c r="BW226" s="100">
        <v>103.506856070365</v>
      </c>
      <c r="BX226" s="167">
        <f>(BW243-BW244)/BW225</f>
        <v>0.90689644689996396</v>
      </c>
      <c r="BY226" s="167">
        <f>S226-BW241</f>
        <v>46.789999999999964</v>
      </c>
      <c r="BZ226" s="164">
        <f>BW243-BW244</f>
        <v>93.86999999999999</v>
      </c>
      <c r="CA226" s="164">
        <f t="shared" si="221"/>
        <v>49.845531053584715</v>
      </c>
      <c r="CB226" s="174">
        <f t="shared" si="222"/>
        <v>45.204735006337792</v>
      </c>
      <c r="CC226" s="81"/>
    </row>
    <row r="227" spans="1:81" ht="15.75">
      <c r="A227" s="25"/>
      <c r="B227" s="125" t="s">
        <v>42</v>
      </c>
      <c r="C227" s="80">
        <v>350</v>
      </c>
      <c r="D227" s="78">
        <v>424.91</v>
      </c>
      <c r="E227" s="100">
        <v>3.24</v>
      </c>
      <c r="F227" s="100">
        <v>2.85</v>
      </c>
      <c r="G227" s="101">
        <v>0.99</v>
      </c>
      <c r="H227" s="129">
        <v>350</v>
      </c>
      <c r="I227" s="78">
        <v>437.16</v>
      </c>
      <c r="J227" s="189">
        <v>1</v>
      </c>
      <c r="K227" s="210">
        <v>0.6</v>
      </c>
      <c r="L227" s="190">
        <v>0</v>
      </c>
      <c r="M227" s="129">
        <v>350</v>
      </c>
      <c r="N227" s="205">
        <v>384.08</v>
      </c>
      <c r="O227" s="189">
        <v>7.64</v>
      </c>
      <c r="P227" s="189">
        <v>6.23</v>
      </c>
      <c r="Q227" s="78">
        <v>8.0299999999999994</v>
      </c>
      <c r="R227" s="129">
        <v>350</v>
      </c>
      <c r="S227" s="205">
        <v>427</v>
      </c>
      <c r="T227" s="210">
        <v>1.62</v>
      </c>
      <c r="U227" s="210">
        <v>0.67</v>
      </c>
      <c r="V227" s="205">
        <v>1.86</v>
      </c>
      <c r="W227" s="25"/>
      <c r="X227" s="129">
        <v>350</v>
      </c>
      <c r="Y227" s="151">
        <f t="shared" si="198"/>
        <v>0.23599999999999999</v>
      </c>
      <c r="Z227" s="100">
        <v>9.6440000000000001</v>
      </c>
      <c r="AA227" s="100">
        <v>4.5170000000000003</v>
      </c>
      <c r="AB227" s="100">
        <f t="shared" si="199"/>
        <v>4.891</v>
      </c>
      <c r="AC227" s="100">
        <f t="shared" si="200"/>
        <v>33.685000000000002</v>
      </c>
      <c r="AD227" s="216">
        <f t="shared" si="201"/>
        <v>28.214832385424994</v>
      </c>
      <c r="AE227" s="129">
        <v>350</v>
      </c>
      <c r="AF227" s="100">
        <f t="shared" si="202"/>
        <v>5.333333333333333E-2</v>
      </c>
      <c r="AG227" s="100">
        <v>9.6440000000000001</v>
      </c>
      <c r="AH227" s="100">
        <v>4.5170000000000003</v>
      </c>
      <c r="AI227" s="100">
        <f t="shared" si="203"/>
        <v>5.0736666666666661</v>
      </c>
      <c r="AJ227" s="100">
        <f t="shared" si="204"/>
        <v>33.50233333333334</v>
      </c>
      <c r="AK227" s="152">
        <f t="shared" si="205"/>
        <v>29.109868709331664</v>
      </c>
      <c r="AL227" s="129">
        <v>350</v>
      </c>
      <c r="AM227" s="100">
        <f t="shared" si="206"/>
        <v>0.73</v>
      </c>
      <c r="AN227" s="100">
        <v>9.6440000000000001</v>
      </c>
      <c r="AO227" s="100">
        <v>4.5170000000000003</v>
      </c>
      <c r="AP227" s="100">
        <f t="shared" si="207"/>
        <v>4.3970000000000002</v>
      </c>
      <c r="AQ227" s="100">
        <f t="shared" si="208"/>
        <v>34.179000000000002</v>
      </c>
      <c r="AR227" s="160">
        <f t="shared" si="209"/>
        <v>25.737068464064997</v>
      </c>
      <c r="AS227" s="129">
        <v>350</v>
      </c>
      <c r="AT227" s="100">
        <f t="shared" si="210"/>
        <v>0.13833333333333336</v>
      </c>
      <c r="AU227" s="100">
        <v>9.6440000000000001</v>
      </c>
      <c r="AV227" s="100">
        <v>4.5170000000000003</v>
      </c>
      <c r="AW227" s="100">
        <f t="shared" si="211"/>
        <v>4.9886666666666661</v>
      </c>
      <c r="AX227" s="100">
        <f t="shared" si="212"/>
        <v>33.587333333333341</v>
      </c>
      <c r="AY227" s="160">
        <f t="shared" si="213"/>
        <v>28.694804530606664</v>
      </c>
      <c r="AZ227" s="166"/>
      <c r="BA227" s="129">
        <v>350</v>
      </c>
      <c r="BB227" s="100">
        <v>103.506856070365</v>
      </c>
      <c r="BC227" s="167">
        <f>(BB243-BB244)/BB225</f>
        <v>0.87520772477540998</v>
      </c>
      <c r="BD227" s="167">
        <f>D227-BB241</f>
        <v>46.960000000000036</v>
      </c>
      <c r="BE227" s="164">
        <f>BB243-BB244</f>
        <v>90.589999999999989</v>
      </c>
      <c r="BF227" s="164">
        <f t="shared" si="214"/>
        <v>51.837951208742737</v>
      </c>
      <c r="BG227" s="218">
        <f t="shared" si="215"/>
        <v>45.368975334422444</v>
      </c>
      <c r="BH227" s="129">
        <v>350</v>
      </c>
      <c r="BI227" s="100">
        <v>103.506856070365</v>
      </c>
      <c r="BJ227" s="167">
        <f>(BI243-BI244)/BI225</f>
        <v>1.0378056495791428</v>
      </c>
      <c r="BK227" s="167">
        <f>I227-BI241</f>
        <v>43.04000000000002</v>
      </c>
      <c r="BL227" s="164">
        <f>BI243-BI244</f>
        <v>107.42</v>
      </c>
      <c r="BM227" s="164">
        <f t="shared" si="216"/>
        <v>40.067026624464738</v>
      </c>
      <c r="BN227" s="218">
        <f t="shared" si="217"/>
        <v>41.581786592707438</v>
      </c>
      <c r="BO227" s="129">
        <v>350</v>
      </c>
      <c r="BP227" s="180">
        <v>103.506856070365</v>
      </c>
      <c r="BQ227" s="167">
        <f>(BP243-BP244)/BP225</f>
        <v>0.54672706860625286</v>
      </c>
      <c r="BR227" s="167">
        <f t="shared" si="218"/>
        <v>40.329999999999984</v>
      </c>
      <c r="BS227" s="164">
        <f>BP243-BP244</f>
        <v>56.589999999999989</v>
      </c>
      <c r="BT227" s="164">
        <f t="shared" si="219"/>
        <v>71.267008305354281</v>
      </c>
      <c r="BU227" s="174">
        <f t="shared" si="220"/>
        <v>38.963602539123819</v>
      </c>
      <c r="BV227" s="129">
        <v>350</v>
      </c>
      <c r="BW227" s="100">
        <v>103.506856070365</v>
      </c>
      <c r="BX227" s="167">
        <f>(BW243-BW244)/BW225</f>
        <v>0.90689644689996396</v>
      </c>
      <c r="BY227" s="167">
        <f>S227-BW241</f>
        <v>46.769999999999982</v>
      </c>
      <c r="BZ227" s="164">
        <f>BW243-BW244</f>
        <v>93.86999999999999</v>
      </c>
      <c r="CA227" s="164">
        <f t="shared" si="221"/>
        <v>49.824224992010215</v>
      </c>
      <c r="CB227" s="174">
        <f t="shared" si="222"/>
        <v>45.185412614798452</v>
      </c>
      <c r="CC227" s="81"/>
    </row>
    <row r="228" spans="1:81" ht="15.75">
      <c r="A228" s="25"/>
      <c r="B228" s="125" t="s">
        <v>42</v>
      </c>
      <c r="C228" s="80">
        <v>450</v>
      </c>
      <c r="D228" s="78">
        <v>421.35</v>
      </c>
      <c r="E228" s="100">
        <v>2.94</v>
      </c>
      <c r="F228" s="100">
        <v>1.27</v>
      </c>
      <c r="G228" s="101">
        <v>4.87</v>
      </c>
      <c r="H228" s="129">
        <v>450</v>
      </c>
      <c r="I228" s="126">
        <v>434.65</v>
      </c>
      <c r="J228" s="100">
        <v>0.56999999999999995</v>
      </c>
      <c r="K228" s="211">
        <v>1.77</v>
      </c>
      <c r="L228" s="127">
        <v>1.19</v>
      </c>
      <c r="M228" s="129">
        <v>450</v>
      </c>
      <c r="N228" s="205">
        <v>380.12</v>
      </c>
      <c r="O228" s="78">
        <v>9.0299999999999994</v>
      </c>
      <c r="P228" s="78">
        <v>8.7100000000000009</v>
      </c>
      <c r="Q228" s="78">
        <v>7.83</v>
      </c>
      <c r="R228" s="129">
        <v>450</v>
      </c>
      <c r="S228" s="205">
        <v>424.39</v>
      </c>
      <c r="T228" s="205">
        <v>2.68</v>
      </c>
      <c r="U228" s="205">
        <v>1.69</v>
      </c>
      <c r="V228" s="205">
        <v>0.83</v>
      </c>
      <c r="W228" s="25"/>
      <c r="X228" s="129">
        <v>450</v>
      </c>
      <c r="Y228" s="151">
        <f t="shared" si="198"/>
        <v>0.30266666666666669</v>
      </c>
      <c r="Z228" s="100">
        <v>9.6440000000000001</v>
      </c>
      <c r="AA228" s="100">
        <v>4.5170000000000003</v>
      </c>
      <c r="AB228" s="100">
        <f t="shared" si="199"/>
        <v>4.8243333333333327</v>
      </c>
      <c r="AC228" s="100">
        <f t="shared" si="200"/>
        <v>33.751666666666672</v>
      </c>
      <c r="AD228" s="216">
        <f t="shared" si="201"/>
        <v>46.09615800982499</v>
      </c>
      <c r="AE228" s="129">
        <v>450</v>
      </c>
      <c r="AF228" s="100">
        <f t="shared" si="202"/>
        <v>0.11766666666666666</v>
      </c>
      <c r="AG228" s="100">
        <v>9.6440000000000001</v>
      </c>
      <c r="AH228" s="100">
        <v>4.5170000000000003</v>
      </c>
      <c r="AI228" s="100">
        <f t="shared" si="203"/>
        <v>5.0093333333333332</v>
      </c>
      <c r="AJ228" s="100">
        <f t="shared" si="204"/>
        <v>33.56666666666667</v>
      </c>
      <c r="AK228" s="152">
        <f t="shared" si="205"/>
        <v>47.601468017999991</v>
      </c>
      <c r="AL228" s="129">
        <v>450</v>
      </c>
      <c r="AM228" s="100">
        <f t="shared" si="206"/>
        <v>0.85233333333333339</v>
      </c>
      <c r="AN228" s="100">
        <v>9.6440000000000001</v>
      </c>
      <c r="AO228" s="100">
        <v>4.5170000000000003</v>
      </c>
      <c r="AP228" s="100">
        <f t="shared" si="207"/>
        <v>4.2746666666666666</v>
      </c>
      <c r="AQ228" s="100">
        <f t="shared" si="208"/>
        <v>34.301333333333339</v>
      </c>
      <c r="AR228" s="160">
        <f t="shared" si="209"/>
        <v>41.509304383679996</v>
      </c>
      <c r="AS228" s="129">
        <v>450</v>
      </c>
      <c r="AT228" s="100">
        <f t="shared" si="210"/>
        <v>0.17333333333333334</v>
      </c>
      <c r="AU228" s="100">
        <v>9.6440000000000001</v>
      </c>
      <c r="AV228" s="100">
        <v>4.5170000000000003</v>
      </c>
      <c r="AW228" s="100">
        <f t="shared" si="211"/>
        <v>4.9536666666666669</v>
      </c>
      <c r="AX228" s="100">
        <f t="shared" si="212"/>
        <v>33.622333333333337</v>
      </c>
      <c r="AY228" s="160">
        <f t="shared" si="213"/>
        <v>47.150557038584999</v>
      </c>
      <c r="AZ228" s="166"/>
      <c r="BA228" s="129">
        <v>450</v>
      </c>
      <c r="BB228" s="100">
        <v>103.506856070365</v>
      </c>
      <c r="BC228" s="167">
        <f>(BB243-BB244)/BB225</f>
        <v>0.87520772477540998</v>
      </c>
      <c r="BD228" s="167">
        <f>D228-BB241</f>
        <v>43.400000000000034</v>
      </c>
      <c r="BE228" s="164">
        <f>BB243-BB244</f>
        <v>90.589999999999989</v>
      </c>
      <c r="BF228" s="164">
        <f t="shared" si="214"/>
        <v>47.908157633292902</v>
      </c>
      <c r="BG228" s="218">
        <f t="shared" si="215"/>
        <v>41.929589640415969</v>
      </c>
      <c r="BH228" s="129">
        <v>450</v>
      </c>
      <c r="BI228" s="100">
        <v>103.506856070365</v>
      </c>
      <c r="BJ228" s="167">
        <f>(BI243-BI244)/BI225</f>
        <v>1.0378056495791428</v>
      </c>
      <c r="BK228" s="167">
        <f>I228-BI241</f>
        <v>40.529999999999973</v>
      </c>
      <c r="BL228" s="164">
        <f>BI243-BI244</f>
        <v>107.42</v>
      </c>
      <c r="BM228" s="164">
        <f t="shared" si="216"/>
        <v>37.730404021597444</v>
      </c>
      <c r="BN228" s="218">
        <f t="shared" si="217"/>
        <v>39.156826454517436</v>
      </c>
      <c r="BO228" s="129">
        <v>450</v>
      </c>
      <c r="BP228" s="180">
        <v>103.506856070365</v>
      </c>
      <c r="BQ228" s="167">
        <f>(BP243-BP244)/BP225</f>
        <v>0.54672706860625286</v>
      </c>
      <c r="BR228" s="167">
        <f t="shared" si="218"/>
        <v>36.370000000000005</v>
      </c>
      <c r="BS228" s="164">
        <f>BP243-BP244</f>
        <v>56.589999999999989</v>
      </c>
      <c r="BT228" s="164">
        <f t="shared" si="219"/>
        <v>64.269305531012563</v>
      </c>
      <c r="BU228" s="174">
        <f t="shared" si="220"/>
        <v>35.137769014330132</v>
      </c>
      <c r="BV228" s="129">
        <v>450</v>
      </c>
      <c r="BW228" s="100">
        <v>103.506856070365</v>
      </c>
      <c r="BX228" s="167">
        <f>(BW243-BW244)/BW225</f>
        <v>0.90689644689996396</v>
      </c>
      <c r="BY228" s="167">
        <f>S228-BW241</f>
        <v>44.159999999999968</v>
      </c>
      <c r="BZ228" s="164">
        <f>BW243-BW244</f>
        <v>93.86999999999999</v>
      </c>
      <c r="CA228" s="164">
        <f t="shared" si="221"/>
        <v>47.043783956535606</v>
      </c>
      <c r="CB228" s="174">
        <f t="shared" si="222"/>
        <v>42.66384051891167</v>
      </c>
      <c r="CC228" s="81"/>
    </row>
    <row r="229" spans="1:81" ht="15.75">
      <c r="A229" s="25"/>
      <c r="B229" s="125" t="s">
        <v>42</v>
      </c>
      <c r="C229" s="80">
        <v>550</v>
      </c>
      <c r="D229" s="78">
        <v>417.96</v>
      </c>
      <c r="E229" s="100">
        <v>3.83</v>
      </c>
      <c r="F229" s="100">
        <v>1.9</v>
      </c>
      <c r="G229" s="101">
        <v>5.17</v>
      </c>
      <c r="H229" s="129">
        <v>550</v>
      </c>
      <c r="I229" s="78">
        <v>433.13</v>
      </c>
      <c r="J229" s="100">
        <v>1.88</v>
      </c>
      <c r="K229" s="211">
        <v>1.39</v>
      </c>
      <c r="L229" s="127">
        <v>1.75</v>
      </c>
      <c r="M229" s="129">
        <v>550</v>
      </c>
      <c r="N229" s="205">
        <v>377.4</v>
      </c>
      <c r="O229" s="78">
        <v>10.3</v>
      </c>
      <c r="P229" s="78">
        <v>9.2799999999999994</v>
      </c>
      <c r="Q229" s="78">
        <v>8.1300000000000008</v>
      </c>
      <c r="R229" s="129">
        <v>550</v>
      </c>
      <c r="S229" s="205">
        <v>422.05</v>
      </c>
      <c r="T229" s="205">
        <v>0.93</v>
      </c>
      <c r="U229" s="205">
        <v>1.69</v>
      </c>
      <c r="V229" s="205">
        <v>2.66</v>
      </c>
      <c r="W229" s="25"/>
      <c r="X229" s="129">
        <v>550</v>
      </c>
      <c r="Y229" s="151">
        <f t="shared" si="198"/>
        <v>0.36333333333333334</v>
      </c>
      <c r="Z229" s="100">
        <v>9.6440000000000001</v>
      </c>
      <c r="AA229" s="100">
        <v>4.5170000000000003</v>
      </c>
      <c r="AB229" s="100">
        <f t="shared" si="199"/>
        <v>4.7636666666666665</v>
      </c>
      <c r="AC229" s="100">
        <f t="shared" si="200"/>
        <v>33.812333333333342</v>
      </c>
      <c r="AD229" s="216">
        <f t="shared" si="201"/>
        <v>68.115987427051678</v>
      </c>
      <c r="AE229" s="129">
        <v>550</v>
      </c>
      <c r="AF229" s="100">
        <f t="shared" si="202"/>
        <v>0.16733333333333331</v>
      </c>
      <c r="AG229" s="100">
        <v>9.6440000000000001</v>
      </c>
      <c r="AH229" s="100">
        <v>4.5170000000000003</v>
      </c>
      <c r="AI229" s="100">
        <f t="shared" si="203"/>
        <v>4.9596666666666662</v>
      </c>
      <c r="AJ229" s="100">
        <f t="shared" si="204"/>
        <v>33.616333333333337</v>
      </c>
      <c r="AK229" s="152">
        <f t="shared" si="205"/>
        <v>70.507510527171647</v>
      </c>
      <c r="AL229" s="129">
        <v>550</v>
      </c>
      <c r="AM229" s="100">
        <f t="shared" si="206"/>
        <v>0.92366666666666664</v>
      </c>
      <c r="AN229" s="100">
        <v>9.6440000000000001</v>
      </c>
      <c r="AO229" s="100">
        <v>4.5170000000000003</v>
      </c>
      <c r="AP229" s="100">
        <f t="shared" si="207"/>
        <v>4.2033333333333331</v>
      </c>
      <c r="AQ229" s="100">
        <f t="shared" si="208"/>
        <v>34.372666666666674</v>
      </c>
      <c r="AR229" s="160">
        <f t="shared" si="209"/>
        <v>61.099774683566665</v>
      </c>
      <c r="AS229" s="129">
        <v>550</v>
      </c>
      <c r="AT229" s="100">
        <f t="shared" si="210"/>
        <v>0.17599999999999999</v>
      </c>
      <c r="AU229" s="100">
        <v>9.6440000000000001</v>
      </c>
      <c r="AV229" s="100">
        <v>4.5170000000000003</v>
      </c>
      <c r="AW229" s="100">
        <f t="shared" si="211"/>
        <v>4.9509999999999996</v>
      </c>
      <c r="AX229" s="100">
        <f t="shared" si="212"/>
        <v>33.625000000000007</v>
      </c>
      <c r="AY229" s="160">
        <f t="shared" si="213"/>
        <v>70.402449500624996</v>
      </c>
      <c r="AZ229" s="166"/>
      <c r="BA229" s="129">
        <v>550</v>
      </c>
      <c r="BB229" s="100">
        <v>103.506856070365</v>
      </c>
      <c r="BC229" s="167">
        <f>(BB243-BB244)/BB225</f>
        <v>0.87520772477540998</v>
      </c>
      <c r="BD229" s="167">
        <f>D229-BB241</f>
        <v>40.009999999999991</v>
      </c>
      <c r="BE229" s="164">
        <f>BB243-BB244</f>
        <v>90.589999999999989</v>
      </c>
      <c r="BF229" s="164">
        <f t="shared" si="214"/>
        <v>44.166022739816754</v>
      </c>
      <c r="BG229" s="218">
        <f t="shared" si="215"/>
        <v>38.65444427449404</v>
      </c>
      <c r="BH229" s="129">
        <v>550</v>
      </c>
      <c r="BI229" s="100">
        <v>103.506856070365</v>
      </c>
      <c r="BJ229" s="167">
        <f>(BI243-BI244)/BI225</f>
        <v>1.0378056495791428</v>
      </c>
      <c r="BK229" s="167">
        <f>I229-BI241</f>
        <v>39.009999999999991</v>
      </c>
      <c r="BL229" s="164">
        <f>BI243-BI244</f>
        <v>107.42</v>
      </c>
      <c r="BM229" s="164">
        <f t="shared" si="216"/>
        <v>36.315397505120082</v>
      </c>
      <c r="BN229" s="218">
        <f t="shared" si="217"/>
        <v>37.688324697525928</v>
      </c>
      <c r="BO229" s="129">
        <v>550</v>
      </c>
      <c r="BP229" s="180">
        <v>103.506856070365</v>
      </c>
      <c r="BQ229" s="167">
        <f>(BP243-BP244)/BP225</f>
        <v>0.54672706860625286</v>
      </c>
      <c r="BR229" s="167">
        <f t="shared" si="218"/>
        <v>33.649999999999977</v>
      </c>
      <c r="BS229" s="164">
        <f>BP243-BP244</f>
        <v>56.589999999999989</v>
      </c>
      <c r="BT229" s="164">
        <f t="shared" si="219"/>
        <v>59.462802615303026</v>
      </c>
      <c r="BU229" s="174">
        <f t="shared" si="220"/>
        <v>32.509923764976847</v>
      </c>
      <c r="BV229" s="129">
        <v>550</v>
      </c>
      <c r="BW229" s="100">
        <v>103.506856070365</v>
      </c>
      <c r="BX229" s="167">
        <f>(BW243-BW244)/BW225</f>
        <v>0.90689644689996396</v>
      </c>
      <c r="BY229" s="167">
        <f>S229-BW241</f>
        <v>41.819999999999993</v>
      </c>
      <c r="BZ229" s="164">
        <f>BW243-BW244</f>
        <v>93.86999999999999</v>
      </c>
      <c r="CA229" s="164">
        <f t="shared" si="221"/>
        <v>44.550974752317032</v>
      </c>
      <c r="CB229" s="174">
        <f t="shared" si="222"/>
        <v>40.40312070880632</v>
      </c>
      <c r="CC229" s="81"/>
    </row>
    <row r="230" spans="1:81" ht="15.75">
      <c r="A230" s="25"/>
      <c r="B230" s="125" t="s">
        <v>42</v>
      </c>
      <c r="C230" s="80">
        <v>650</v>
      </c>
      <c r="D230" s="78">
        <v>415.08</v>
      </c>
      <c r="E230" s="100">
        <v>2.1</v>
      </c>
      <c r="F230" s="100">
        <v>4.0199999999999996</v>
      </c>
      <c r="G230" s="101">
        <v>5.19</v>
      </c>
      <c r="H230" s="129">
        <v>650</v>
      </c>
      <c r="I230" s="78">
        <v>432.15</v>
      </c>
      <c r="J230" s="100">
        <v>2.35</v>
      </c>
      <c r="K230" s="211">
        <v>2.46</v>
      </c>
      <c r="L230" s="127">
        <v>1.93</v>
      </c>
      <c r="M230" s="129">
        <v>650</v>
      </c>
      <c r="N230" s="205">
        <v>375.45</v>
      </c>
      <c r="O230" s="78">
        <v>8.91</v>
      </c>
      <c r="P230" s="78">
        <v>9.5</v>
      </c>
      <c r="Q230" s="78">
        <v>10.56</v>
      </c>
      <c r="R230" s="129">
        <v>650</v>
      </c>
      <c r="S230" s="205">
        <v>419.99</v>
      </c>
      <c r="T230" s="205">
        <v>1.25</v>
      </c>
      <c r="U230" s="205">
        <v>2.2000000000000002</v>
      </c>
      <c r="V230" s="205">
        <v>3.55</v>
      </c>
      <c r="W230" s="25"/>
      <c r="X230" s="129">
        <v>650</v>
      </c>
      <c r="Y230" s="151">
        <f t="shared" si="198"/>
        <v>0.37699999999999995</v>
      </c>
      <c r="Z230" s="100">
        <v>9.6440000000000001</v>
      </c>
      <c r="AA230" s="100">
        <v>4.5170000000000003</v>
      </c>
      <c r="AB230" s="100">
        <f t="shared" si="199"/>
        <v>4.75</v>
      </c>
      <c r="AC230" s="100">
        <f t="shared" si="200"/>
        <v>33.826000000000008</v>
      </c>
      <c r="AD230" s="216">
        <f t="shared" si="201"/>
        <v>94.902606142500005</v>
      </c>
      <c r="AE230" s="129">
        <v>650</v>
      </c>
      <c r="AF230" s="100">
        <f t="shared" si="202"/>
        <v>0.22466666666666665</v>
      </c>
      <c r="AG230" s="100">
        <v>9.6440000000000001</v>
      </c>
      <c r="AH230" s="100">
        <v>4.5170000000000003</v>
      </c>
      <c r="AI230" s="100">
        <f t="shared" si="203"/>
        <v>4.902333333333333</v>
      </c>
      <c r="AJ230" s="100">
        <f t="shared" si="204"/>
        <v>33.673666666666669</v>
      </c>
      <c r="AK230" s="152">
        <f t="shared" si="205"/>
        <v>97.505054845531646</v>
      </c>
      <c r="AL230" s="129">
        <v>650</v>
      </c>
      <c r="AM230" s="100">
        <f t="shared" si="206"/>
        <v>0.96566666666666667</v>
      </c>
      <c r="AN230" s="100">
        <v>9.6440000000000001</v>
      </c>
      <c r="AO230" s="100">
        <v>4.5170000000000003</v>
      </c>
      <c r="AP230" s="100">
        <f t="shared" si="207"/>
        <v>4.1613333333333333</v>
      </c>
      <c r="AQ230" s="100">
        <f t="shared" si="208"/>
        <v>34.414666666666669</v>
      </c>
      <c r="AR230" s="160">
        <f t="shared" si="209"/>
        <v>84.588233876986664</v>
      </c>
      <c r="AS230" s="129">
        <v>650</v>
      </c>
      <c r="AT230" s="100">
        <f t="shared" si="210"/>
        <v>0.23333333333333334</v>
      </c>
      <c r="AU230" s="100">
        <v>9.6440000000000001</v>
      </c>
      <c r="AV230" s="100">
        <v>4.5170000000000003</v>
      </c>
      <c r="AW230" s="100">
        <f t="shared" si="211"/>
        <v>4.8936666666666664</v>
      </c>
      <c r="AX230" s="100">
        <f t="shared" si="212"/>
        <v>33.682333333333339</v>
      </c>
      <c r="AY230" s="160">
        <f t="shared" si="213"/>
        <v>97.357729737731674</v>
      </c>
      <c r="AZ230" s="166"/>
      <c r="BA230" s="129">
        <v>650</v>
      </c>
      <c r="BB230" s="100">
        <v>103.506856070365</v>
      </c>
      <c r="BC230" s="167">
        <f>(BB243-BB244)/BB225</f>
        <v>0.87520772477540998</v>
      </c>
      <c r="BD230" s="167">
        <f>D230-BB241</f>
        <v>37.129999999999995</v>
      </c>
      <c r="BE230" s="164">
        <f>BB243-BB244</f>
        <v>90.589999999999989</v>
      </c>
      <c r="BF230" s="164">
        <f t="shared" si="214"/>
        <v>40.986863892261837</v>
      </c>
      <c r="BG230" s="218">
        <f t="shared" si="215"/>
        <v>35.87201989282589</v>
      </c>
      <c r="BH230" s="129">
        <v>650</v>
      </c>
      <c r="BI230" s="100">
        <v>103.506856070365</v>
      </c>
      <c r="BJ230" s="167">
        <f>(BI243-BI244)/BI225</f>
        <v>1.0378056495791428</v>
      </c>
      <c r="BK230" s="167">
        <f>I230-BI241</f>
        <v>38.029999999999973</v>
      </c>
      <c r="BL230" s="164">
        <f>BI243-BI244</f>
        <v>107.42</v>
      </c>
      <c r="BM230" s="164">
        <f t="shared" si="216"/>
        <v>35.403090672128066</v>
      </c>
      <c r="BN230" s="218">
        <f t="shared" si="217"/>
        <v>36.741527512097157</v>
      </c>
      <c r="BO230" s="129">
        <v>650</v>
      </c>
      <c r="BP230" s="180">
        <v>103.506856070365</v>
      </c>
      <c r="BQ230" s="167">
        <f>(BP243-BP244)/BP225</f>
        <v>0.54672706860625286</v>
      </c>
      <c r="BR230" s="167">
        <f t="shared" si="218"/>
        <v>31.699999999999989</v>
      </c>
      <c r="BS230" s="164">
        <f>BP243-BP244</f>
        <v>56.589999999999989</v>
      </c>
      <c r="BT230" s="164">
        <f t="shared" si="219"/>
        <v>56.016964127937783</v>
      </c>
      <c r="BU230" s="174">
        <f t="shared" si="220"/>
        <v>30.625990589889046</v>
      </c>
      <c r="BV230" s="129">
        <v>650</v>
      </c>
      <c r="BW230" s="100">
        <v>103.506856070365</v>
      </c>
      <c r="BX230" s="167">
        <f>(BW243-BW244)/BW225</f>
        <v>0.90689644689996396</v>
      </c>
      <c r="BY230" s="167">
        <f>S230-BW241</f>
        <v>39.759999999999991</v>
      </c>
      <c r="BZ230" s="164">
        <f>BW243-BW244</f>
        <v>93.86999999999999</v>
      </c>
      <c r="CA230" s="164">
        <f t="shared" si="221"/>
        <v>42.356450410141676</v>
      </c>
      <c r="CB230" s="174">
        <f t="shared" si="222"/>
        <v>38.412914380252005</v>
      </c>
      <c r="CC230" s="81"/>
    </row>
    <row r="231" spans="1:81" ht="15.75">
      <c r="A231" s="25"/>
      <c r="B231" s="125" t="s">
        <v>42</v>
      </c>
      <c r="C231" s="80">
        <v>750</v>
      </c>
      <c r="D231" s="78">
        <v>412.79</v>
      </c>
      <c r="E231" s="100">
        <v>1.99</v>
      </c>
      <c r="F231" s="100">
        <v>4.5</v>
      </c>
      <c r="G231" s="101">
        <v>5.79</v>
      </c>
      <c r="H231" s="129">
        <v>750</v>
      </c>
      <c r="I231" s="78">
        <v>431.09</v>
      </c>
      <c r="J231" s="100">
        <v>2.75</v>
      </c>
      <c r="K231" s="211">
        <v>2.89</v>
      </c>
      <c r="L231" s="127">
        <v>2.2200000000000002</v>
      </c>
      <c r="M231" s="129">
        <v>750</v>
      </c>
      <c r="N231" s="205">
        <v>373.98</v>
      </c>
      <c r="O231" s="78">
        <v>7.94</v>
      </c>
      <c r="P231" s="78">
        <v>10.029999999999999</v>
      </c>
      <c r="Q231" s="78">
        <v>10.41</v>
      </c>
      <c r="R231" s="129">
        <v>750</v>
      </c>
      <c r="S231" s="205">
        <v>418.7</v>
      </c>
      <c r="T231" s="205">
        <v>3.16</v>
      </c>
      <c r="U231" s="205">
        <v>2.3199999999999998</v>
      </c>
      <c r="V231" s="205">
        <v>1.73</v>
      </c>
      <c r="W231" s="25"/>
      <c r="X231" s="129">
        <v>750</v>
      </c>
      <c r="Y231" s="151">
        <f t="shared" si="198"/>
        <v>0.40933333333333338</v>
      </c>
      <c r="Z231" s="100">
        <v>9.6440000000000001</v>
      </c>
      <c r="AA231" s="100">
        <v>4.5170000000000003</v>
      </c>
      <c r="AB231" s="100">
        <f t="shared" si="199"/>
        <v>4.7176666666666662</v>
      </c>
      <c r="AC231" s="100">
        <f t="shared" si="200"/>
        <v>33.858333333333341</v>
      </c>
      <c r="AD231" s="216">
        <f t="shared" si="201"/>
        <v>125.60951144062501</v>
      </c>
      <c r="AE231" s="129">
        <v>750</v>
      </c>
      <c r="AF231" s="100">
        <f t="shared" si="202"/>
        <v>0.26200000000000007</v>
      </c>
      <c r="AG231" s="100">
        <v>9.6440000000000001</v>
      </c>
      <c r="AH231" s="100">
        <v>4.5170000000000003</v>
      </c>
      <c r="AI231" s="100">
        <f t="shared" si="203"/>
        <v>4.8649999999999993</v>
      </c>
      <c r="AJ231" s="100">
        <f t="shared" si="204"/>
        <v>33.711000000000006</v>
      </c>
      <c r="AK231" s="152">
        <f t="shared" si="205"/>
        <v>128.96865729562498</v>
      </c>
      <c r="AL231" s="129">
        <v>750</v>
      </c>
      <c r="AM231" s="100">
        <f t="shared" si="206"/>
        <v>0.94599999999999995</v>
      </c>
      <c r="AN231" s="100">
        <v>9.6440000000000001</v>
      </c>
      <c r="AO231" s="100">
        <v>4.5170000000000003</v>
      </c>
      <c r="AP231" s="100">
        <f t="shared" si="207"/>
        <v>4.181</v>
      </c>
      <c r="AQ231" s="100">
        <f t="shared" si="208"/>
        <v>34.395000000000003</v>
      </c>
      <c r="AR231" s="160">
        <f t="shared" si="209"/>
        <v>113.085046130625</v>
      </c>
      <c r="AS231" s="129">
        <v>750</v>
      </c>
      <c r="AT231" s="100">
        <f t="shared" si="210"/>
        <v>0.24033333333333337</v>
      </c>
      <c r="AU231" s="100">
        <v>9.6440000000000001</v>
      </c>
      <c r="AV231" s="100">
        <v>4.5170000000000003</v>
      </c>
      <c r="AW231" s="100">
        <f t="shared" si="211"/>
        <v>4.8866666666666667</v>
      </c>
      <c r="AX231" s="100">
        <f t="shared" si="212"/>
        <v>33.689333333333337</v>
      </c>
      <c r="AY231" s="160">
        <f t="shared" si="213"/>
        <v>129.45976988999999</v>
      </c>
      <c r="AZ231" s="166"/>
      <c r="BA231" s="129">
        <v>750</v>
      </c>
      <c r="BB231" s="100">
        <v>103.506856070365</v>
      </c>
      <c r="BC231" s="167">
        <f>(BB243-BB244)/BB225</f>
        <v>0.87520772477540998</v>
      </c>
      <c r="BD231" s="167">
        <f>D231-BB241</f>
        <v>34.840000000000032</v>
      </c>
      <c r="BE231" s="164">
        <f>BB243-BB244</f>
        <v>90.589999999999989</v>
      </c>
      <c r="BF231" s="164">
        <f t="shared" si="214"/>
        <v>38.45899105861578</v>
      </c>
      <c r="BG231" s="218">
        <f t="shared" si="215"/>
        <v>33.659606061568951</v>
      </c>
      <c r="BH231" s="129">
        <v>750</v>
      </c>
      <c r="BI231" s="100">
        <v>103.506856070365</v>
      </c>
      <c r="BJ231" s="167">
        <f>(BI243-BI244)/BI225</f>
        <v>1.0378056495791428</v>
      </c>
      <c r="BK231" s="167">
        <f>I231-BI241</f>
        <v>36.96999999999997</v>
      </c>
      <c r="BL231" s="164">
        <f>BI243-BI244</f>
        <v>107.42</v>
      </c>
      <c r="BM231" s="164">
        <f t="shared" si="216"/>
        <v>34.416309811953056</v>
      </c>
      <c r="BN231" s="218">
        <f t="shared" si="217"/>
        <v>35.717440760510968</v>
      </c>
      <c r="BO231" s="129">
        <v>750</v>
      </c>
      <c r="BP231" s="180">
        <v>103.506856070365</v>
      </c>
      <c r="BQ231" s="167">
        <f>(BP243-BP244)/BP225</f>
        <v>0.54672706860625286</v>
      </c>
      <c r="BR231" s="167">
        <f t="shared" si="218"/>
        <v>30.230000000000018</v>
      </c>
      <c r="BS231" s="164">
        <f>BP243-BP244</f>
        <v>56.589999999999989</v>
      </c>
      <c r="BT231" s="164">
        <f t="shared" si="219"/>
        <v>53.419332037462496</v>
      </c>
      <c r="BU231" s="174">
        <f t="shared" si="220"/>
        <v>29.20579481174596</v>
      </c>
      <c r="BV231" s="129">
        <v>750</v>
      </c>
      <c r="BW231" s="100">
        <v>103.506856070365</v>
      </c>
      <c r="BX231" s="167">
        <f>(BW243-BW244)/BW225</f>
        <v>0.90689644689996396</v>
      </c>
      <c r="BY231" s="167">
        <f>S231-BW241</f>
        <v>38.46999999999997</v>
      </c>
      <c r="BZ231" s="164">
        <f>BW243-BW244</f>
        <v>93.86999999999999</v>
      </c>
      <c r="CA231" s="164">
        <f t="shared" si="221"/>
        <v>40.982209438585251</v>
      </c>
      <c r="CB231" s="174">
        <f t="shared" si="222"/>
        <v>37.166620125963128</v>
      </c>
      <c r="CC231" s="81"/>
    </row>
    <row r="232" spans="1:81" ht="15.75">
      <c r="A232" s="25"/>
      <c r="B232" s="125" t="s">
        <v>42</v>
      </c>
      <c r="C232" s="80">
        <v>850</v>
      </c>
      <c r="D232" s="78">
        <v>410.88</v>
      </c>
      <c r="E232" s="100">
        <v>2.08</v>
      </c>
      <c r="F232" s="100">
        <v>4.6399999999999997</v>
      </c>
      <c r="G232" s="101">
        <v>4.53</v>
      </c>
      <c r="H232" s="129">
        <v>850</v>
      </c>
      <c r="I232" s="78">
        <v>430.04</v>
      </c>
      <c r="J232" s="100">
        <v>3.25</v>
      </c>
      <c r="K232" s="211">
        <v>3.13</v>
      </c>
      <c r="L232" s="127">
        <v>2.36</v>
      </c>
      <c r="M232" s="129">
        <v>850</v>
      </c>
      <c r="N232" s="205">
        <v>372.68</v>
      </c>
      <c r="O232" s="78">
        <v>10.65</v>
      </c>
      <c r="P232" s="78">
        <v>8.82</v>
      </c>
      <c r="Q232" s="78">
        <v>10.15</v>
      </c>
      <c r="R232" s="129">
        <v>850</v>
      </c>
      <c r="S232" s="205">
        <v>417.61</v>
      </c>
      <c r="T232" s="205">
        <v>1.69</v>
      </c>
      <c r="U232" s="205">
        <v>2.52</v>
      </c>
      <c r="V232" s="205">
        <v>4.05</v>
      </c>
      <c r="W232" s="25"/>
      <c r="X232" s="129">
        <v>850</v>
      </c>
      <c r="Y232" s="151">
        <f t="shared" si="198"/>
        <v>0.375</v>
      </c>
      <c r="Z232" s="100">
        <v>9.6440000000000001</v>
      </c>
      <c r="AA232" s="100">
        <v>4.5170000000000003</v>
      </c>
      <c r="AB232" s="100">
        <f t="shared" si="199"/>
        <v>4.7519999999999998</v>
      </c>
      <c r="AC232" s="100">
        <f t="shared" si="200"/>
        <v>33.824000000000005</v>
      </c>
      <c r="AD232" s="216">
        <f t="shared" si="201"/>
        <v>162.34780472064</v>
      </c>
      <c r="AE232" s="129">
        <v>850</v>
      </c>
      <c r="AF232" s="100">
        <f t="shared" si="202"/>
        <v>0.29133333333333333</v>
      </c>
      <c r="AG232" s="100">
        <v>9.6440000000000001</v>
      </c>
      <c r="AH232" s="100">
        <v>4.5170000000000003</v>
      </c>
      <c r="AI232" s="100">
        <f t="shared" si="203"/>
        <v>4.8356666666666666</v>
      </c>
      <c r="AJ232" s="100">
        <f t="shared" si="204"/>
        <v>33.740333333333339</v>
      </c>
      <c r="AK232" s="152">
        <f t="shared" si="205"/>
        <v>164.79754890973169</v>
      </c>
      <c r="AL232" s="129">
        <v>850</v>
      </c>
      <c r="AM232" s="100">
        <f t="shared" si="206"/>
        <v>0.98733333333333329</v>
      </c>
      <c r="AN232" s="100">
        <v>9.6440000000000001</v>
      </c>
      <c r="AO232" s="100">
        <v>4.5170000000000003</v>
      </c>
      <c r="AP232" s="100">
        <f t="shared" si="207"/>
        <v>4.1396666666666668</v>
      </c>
      <c r="AQ232" s="100">
        <f t="shared" si="208"/>
        <v>34.436333333333337</v>
      </c>
      <c r="AR232" s="160">
        <f t="shared" si="209"/>
        <v>143.9883311562117</v>
      </c>
      <c r="AS232" s="129">
        <v>850</v>
      </c>
      <c r="AT232" s="100">
        <f t="shared" si="210"/>
        <v>0.27533333333333332</v>
      </c>
      <c r="AU232" s="100">
        <v>9.6440000000000001</v>
      </c>
      <c r="AV232" s="100">
        <v>4.5170000000000003</v>
      </c>
      <c r="AW232" s="100">
        <f t="shared" si="211"/>
        <v>4.8516666666666666</v>
      </c>
      <c r="AX232" s="100">
        <f t="shared" si="212"/>
        <v>33.724333333333341</v>
      </c>
      <c r="AY232" s="160">
        <f t="shared" si="213"/>
        <v>165.26441518509168</v>
      </c>
      <c r="AZ232" s="166"/>
      <c r="BA232" s="129">
        <v>850</v>
      </c>
      <c r="BB232" s="100">
        <v>103.506856070365</v>
      </c>
      <c r="BC232" s="167">
        <f>(BB243-BB244)/BB225</f>
        <v>0.87520772477540998</v>
      </c>
      <c r="BD232" s="167">
        <f>D232-BB241</f>
        <v>32.930000000000007</v>
      </c>
      <c r="BE232" s="164">
        <f>BB243-BB244</f>
        <v>90.589999999999989</v>
      </c>
      <c r="BF232" s="164">
        <f t="shared" si="214"/>
        <v>36.350590572910932</v>
      </c>
      <c r="BG232" s="218">
        <f t="shared" si="215"/>
        <v>31.814317669559845</v>
      </c>
      <c r="BH232" s="129">
        <v>850</v>
      </c>
      <c r="BI232" s="100">
        <v>103.506856070365</v>
      </c>
      <c r="BJ232" s="167">
        <f>(BI243-BI244)/BI225</f>
        <v>1.0378056495791428</v>
      </c>
      <c r="BK232" s="167">
        <f>I232-BI241</f>
        <v>35.920000000000016</v>
      </c>
      <c r="BL232" s="164">
        <f>BI243-BI244</f>
        <v>107.42</v>
      </c>
      <c r="BM232" s="164">
        <f t="shared" si="216"/>
        <v>33.438838205175955</v>
      </c>
      <c r="BN232" s="218">
        <f t="shared" si="217"/>
        <v>34.703015204694488</v>
      </c>
      <c r="BO232" s="129">
        <v>850</v>
      </c>
      <c r="BP232" s="180">
        <v>103.506856070365</v>
      </c>
      <c r="BQ232" s="167">
        <f>(BP243-BP244)/BP225</f>
        <v>0.54672706860625286</v>
      </c>
      <c r="BR232" s="167">
        <f t="shared" si="218"/>
        <v>28.930000000000007</v>
      </c>
      <c r="BS232" s="164">
        <f>BP243-BP244</f>
        <v>56.589999999999989</v>
      </c>
      <c r="BT232" s="164">
        <f t="shared" si="219"/>
        <v>51.12210637921897</v>
      </c>
      <c r="BU232" s="174">
        <f t="shared" si="220"/>
        <v>27.949839361687406</v>
      </c>
      <c r="BV232" s="129">
        <v>850</v>
      </c>
      <c r="BW232" s="100">
        <v>103.506856070365</v>
      </c>
      <c r="BX232" s="167">
        <f>(BW243-BW244)/BW225</f>
        <v>0.90689644689996396</v>
      </c>
      <c r="BY232" s="167">
        <f>S232-BW241</f>
        <v>37.379999999999995</v>
      </c>
      <c r="BZ232" s="164">
        <f>BW243-BW244</f>
        <v>93.86999999999999</v>
      </c>
      <c r="CA232" s="164">
        <f t="shared" si="221"/>
        <v>39.821029082774054</v>
      </c>
      <c r="CB232" s="174">
        <f t="shared" si="222"/>
        <v>36.113549787067917</v>
      </c>
      <c r="CC232" s="81"/>
    </row>
    <row r="233" spans="1:81" ht="15.75">
      <c r="A233" s="25"/>
      <c r="B233" s="125" t="s">
        <v>42</v>
      </c>
      <c r="C233" s="80">
        <v>950</v>
      </c>
      <c r="D233" s="78">
        <v>409.23</v>
      </c>
      <c r="E233" s="100">
        <v>6.04</v>
      </c>
      <c r="F233" s="100">
        <v>5.29</v>
      </c>
      <c r="G233" s="101">
        <v>3.11</v>
      </c>
      <c r="H233" s="129">
        <v>950</v>
      </c>
      <c r="I233" s="78">
        <v>429.18</v>
      </c>
      <c r="J233" s="100">
        <v>3.67</v>
      </c>
      <c r="K233" s="211">
        <v>5.45</v>
      </c>
      <c r="L233" s="127">
        <v>2.96</v>
      </c>
      <c r="M233" s="129">
        <v>950</v>
      </c>
      <c r="N233" s="205">
        <v>371.52</v>
      </c>
      <c r="O233" s="78">
        <v>10.95</v>
      </c>
      <c r="P233" s="78">
        <v>10.52</v>
      </c>
      <c r="Q233" s="78">
        <v>12.33</v>
      </c>
      <c r="R233" s="129">
        <v>950</v>
      </c>
      <c r="S233" s="205">
        <v>416.63</v>
      </c>
      <c r="T233" s="205">
        <v>2.71</v>
      </c>
      <c r="U233" s="205">
        <v>3.42</v>
      </c>
      <c r="V233" s="205">
        <v>3.87</v>
      </c>
      <c r="W233" s="25"/>
      <c r="X233" s="129">
        <v>950</v>
      </c>
      <c r="Y233" s="151">
        <f t="shared" si="198"/>
        <v>0.48133333333333334</v>
      </c>
      <c r="Z233" s="100">
        <v>9.6440000000000001</v>
      </c>
      <c r="AA233" s="100">
        <v>4.5170000000000003</v>
      </c>
      <c r="AB233" s="100">
        <f t="shared" si="199"/>
        <v>4.6456666666666662</v>
      </c>
      <c r="AC233" s="100">
        <f t="shared" si="200"/>
        <v>33.930333333333337</v>
      </c>
      <c r="AD233" s="216">
        <f t="shared" si="201"/>
        <v>198.87974456645165</v>
      </c>
      <c r="AE233" s="129">
        <v>950</v>
      </c>
      <c r="AF233" s="100">
        <f t="shared" si="202"/>
        <v>0.40266666666666673</v>
      </c>
      <c r="AG233" s="100">
        <v>9.6440000000000001</v>
      </c>
      <c r="AH233" s="100">
        <v>4.5170000000000003</v>
      </c>
      <c r="AI233" s="100">
        <f t="shared" si="203"/>
        <v>4.7243333333333331</v>
      </c>
      <c r="AJ233" s="100">
        <f t="shared" si="204"/>
        <v>33.851666666666674</v>
      </c>
      <c r="AK233" s="152">
        <f t="shared" si="205"/>
        <v>201.77853761449165</v>
      </c>
      <c r="AL233" s="129">
        <v>950</v>
      </c>
      <c r="AM233" s="100">
        <f t="shared" si="206"/>
        <v>1.1266666666666665</v>
      </c>
      <c r="AN233" s="100">
        <v>9.6440000000000001</v>
      </c>
      <c r="AO233" s="100">
        <v>4.5170000000000003</v>
      </c>
      <c r="AP233" s="100">
        <f t="shared" si="207"/>
        <v>4.0003333333333337</v>
      </c>
      <c r="AQ233" s="100">
        <f t="shared" si="208"/>
        <v>34.57566666666667</v>
      </c>
      <c r="AR233" s="160">
        <f t="shared" si="209"/>
        <v>174.51032433525168</v>
      </c>
      <c r="AS233" s="129">
        <v>950</v>
      </c>
      <c r="AT233" s="100">
        <f t="shared" si="210"/>
        <v>0.33333333333333337</v>
      </c>
      <c r="AU233" s="100">
        <v>9.6440000000000001</v>
      </c>
      <c r="AV233" s="100">
        <v>4.5170000000000003</v>
      </c>
      <c r="AW233" s="100">
        <f t="shared" si="211"/>
        <v>4.7936666666666667</v>
      </c>
      <c r="AX233" s="100">
        <f t="shared" si="212"/>
        <v>33.782333333333341</v>
      </c>
      <c r="AY233" s="160">
        <f t="shared" si="213"/>
        <v>204.32045939065168</v>
      </c>
      <c r="AZ233" s="166"/>
      <c r="BA233" s="129">
        <v>950</v>
      </c>
      <c r="BB233" s="100">
        <v>103.506856070365</v>
      </c>
      <c r="BC233" s="167">
        <f>(BB243-BB244)/BB225</f>
        <v>0.87520772477540998</v>
      </c>
      <c r="BD233" s="167">
        <f>D233-BB241</f>
        <v>31.28000000000003</v>
      </c>
      <c r="BE233" s="164">
        <f>BB243-BB244</f>
        <v>90.589999999999989</v>
      </c>
      <c r="BF233" s="164">
        <f t="shared" si="214"/>
        <v>34.529197483165945</v>
      </c>
      <c r="BG233" s="218">
        <f t="shared" si="215"/>
        <v>30.220220367562479</v>
      </c>
      <c r="BH233" s="129">
        <v>950</v>
      </c>
      <c r="BI233" s="100">
        <v>103.506856070365</v>
      </c>
      <c r="BJ233" s="167">
        <f>(BI243-BI244)/BI225</f>
        <v>1.0378056495791428</v>
      </c>
      <c r="BK233" s="167">
        <f>I233-BI241</f>
        <v>35.06</v>
      </c>
      <c r="BL233" s="164">
        <f>BI243-BI244</f>
        <v>107.42</v>
      </c>
      <c r="BM233" s="164">
        <f t="shared" si="216"/>
        <v>32.638242412958483</v>
      </c>
      <c r="BN233" s="218">
        <f t="shared" si="217"/>
        <v>33.872152368501908</v>
      </c>
      <c r="BO233" s="129">
        <v>950</v>
      </c>
      <c r="BP233" s="180">
        <v>103.506856070365</v>
      </c>
      <c r="BQ233" s="167">
        <f>(BP243-BP244)/BP225</f>
        <v>0.54672706860625286</v>
      </c>
      <c r="BR233" s="167">
        <f t="shared" si="218"/>
        <v>27.769999999999982</v>
      </c>
      <c r="BS233" s="164">
        <f>BP243-BP244</f>
        <v>56.589999999999989</v>
      </c>
      <c r="BT233" s="164">
        <f t="shared" si="219"/>
        <v>49.072274253401638</v>
      </c>
      <c r="BU233" s="174">
        <f t="shared" si="220"/>
        <v>26.829140652404373</v>
      </c>
      <c r="BV233" s="129">
        <v>950</v>
      </c>
      <c r="BW233" s="100">
        <v>103.506856070365</v>
      </c>
      <c r="BX233" s="167">
        <f>(BW243-BW244)/BW225</f>
        <v>0.90689644689996396</v>
      </c>
      <c r="BY233" s="167">
        <f>S233-BW241</f>
        <v>36.399999999999977</v>
      </c>
      <c r="BZ233" s="164">
        <f>BW243-BW244</f>
        <v>93.86999999999999</v>
      </c>
      <c r="CA233" s="164">
        <f t="shared" si="221"/>
        <v>38.777032065622649</v>
      </c>
      <c r="CB233" s="174">
        <f t="shared" si="222"/>
        <v>35.166752601639153</v>
      </c>
      <c r="CC233" s="81"/>
    </row>
    <row r="234" spans="1:81" ht="15.75">
      <c r="A234" s="25"/>
      <c r="B234" s="125" t="s">
        <v>42</v>
      </c>
      <c r="C234" s="80">
        <v>1000</v>
      </c>
      <c r="D234" s="78">
        <v>408.25</v>
      </c>
      <c r="E234" s="100">
        <v>2.66</v>
      </c>
      <c r="F234" s="100">
        <v>5.28</v>
      </c>
      <c r="G234" s="101">
        <v>6.2</v>
      </c>
      <c r="H234" s="129">
        <v>1000</v>
      </c>
      <c r="I234" s="78">
        <v>428.51</v>
      </c>
      <c r="J234" s="78">
        <v>3.04</v>
      </c>
      <c r="K234" s="205">
        <v>3.68</v>
      </c>
      <c r="L234" s="127">
        <v>4.04</v>
      </c>
      <c r="M234" s="129">
        <v>1000</v>
      </c>
      <c r="N234" s="205">
        <v>370.88</v>
      </c>
      <c r="O234" s="78">
        <v>10.210000000000001</v>
      </c>
      <c r="P234" s="78">
        <v>10.43</v>
      </c>
      <c r="Q234" s="78">
        <v>11.6</v>
      </c>
      <c r="R234" s="129">
        <v>1000</v>
      </c>
      <c r="S234" s="205">
        <v>416</v>
      </c>
      <c r="T234" s="205">
        <v>4.88</v>
      </c>
      <c r="U234" s="205">
        <v>3.32</v>
      </c>
      <c r="V234" s="205">
        <v>2.5299999999999998</v>
      </c>
      <c r="W234" s="25"/>
      <c r="X234" s="129">
        <v>1000</v>
      </c>
      <c r="Y234" s="151">
        <f t="shared" si="198"/>
        <v>0.47133333333333338</v>
      </c>
      <c r="Z234" s="100">
        <v>9.6440000000000001</v>
      </c>
      <c r="AA234" s="100">
        <v>4.5170000000000003</v>
      </c>
      <c r="AB234" s="100">
        <f t="shared" si="199"/>
        <v>4.6556666666666668</v>
      </c>
      <c r="AC234" s="100">
        <f t="shared" si="200"/>
        <v>33.920333333333339</v>
      </c>
      <c r="AD234" s="216">
        <f t="shared" si="201"/>
        <v>220.77462778066666</v>
      </c>
      <c r="AE234" s="129">
        <v>1000</v>
      </c>
      <c r="AF234" s="100">
        <f t="shared" si="202"/>
        <v>0.35866666666666674</v>
      </c>
      <c r="AG234" s="100">
        <v>9.6440000000000001</v>
      </c>
      <c r="AH234" s="100">
        <v>4.5170000000000003</v>
      </c>
      <c r="AI234" s="100">
        <f t="shared" si="203"/>
        <v>4.7683333333333326</v>
      </c>
      <c r="AJ234" s="100">
        <f t="shared" si="204"/>
        <v>33.80766666666667</v>
      </c>
      <c r="AK234" s="152">
        <f t="shared" si="205"/>
        <v>225.36630099666658</v>
      </c>
      <c r="AL234" s="129">
        <v>1000</v>
      </c>
      <c r="AM234" s="100">
        <f t="shared" si="206"/>
        <v>1.0746666666666669</v>
      </c>
      <c r="AN234" s="100">
        <v>9.6440000000000001</v>
      </c>
      <c r="AO234" s="100">
        <v>4.5170000000000003</v>
      </c>
      <c r="AP234" s="100">
        <f t="shared" si="207"/>
        <v>4.0523333333333333</v>
      </c>
      <c r="AQ234" s="100">
        <f t="shared" si="208"/>
        <v>34.523666666666671</v>
      </c>
      <c r="AR234" s="160">
        <f t="shared" si="209"/>
        <v>195.58216450066664</v>
      </c>
      <c r="AS234" s="129">
        <v>1000</v>
      </c>
      <c r="AT234" s="100">
        <f t="shared" si="210"/>
        <v>0.35766666666666663</v>
      </c>
      <c r="AU234" s="100">
        <v>9.6440000000000001</v>
      </c>
      <c r="AV234" s="100">
        <v>4.5170000000000003</v>
      </c>
      <c r="AW234" s="100">
        <f t="shared" si="211"/>
        <v>4.769333333333333</v>
      </c>
      <c r="AX234" s="100">
        <f t="shared" si="212"/>
        <v>33.806666666666672</v>
      </c>
      <c r="AY234" s="160">
        <f t="shared" si="213"/>
        <v>225.40689658666665</v>
      </c>
      <c r="AZ234" s="166"/>
      <c r="BA234" s="129">
        <v>1000</v>
      </c>
      <c r="BB234" s="100">
        <v>103.506856070365</v>
      </c>
      <c r="BC234" s="167">
        <f>(BB243-BB244)/BB225</f>
        <v>0.87520772477540998</v>
      </c>
      <c r="BD234" s="167">
        <f>D234-BB241</f>
        <v>30.300000000000011</v>
      </c>
      <c r="BE234" s="164">
        <f>BB243-BB244</f>
        <v>90.589999999999989</v>
      </c>
      <c r="BF234" s="164">
        <f t="shared" si="214"/>
        <v>33.447400375317379</v>
      </c>
      <c r="BG234" s="218">
        <f t="shared" si="215"/>
        <v>29.273423182133715</v>
      </c>
      <c r="BH234" s="129">
        <v>1000</v>
      </c>
      <c r="BI234" s="100">
        <v>103.506856070365</v>
      </c>
      <c r="BJ234" s="167">
        <f>(BI243-BI244)/BI225</f>
        <v>1.0378056495791428</v>
      </c>
      <c r="BK234" s="167">
        <f>I234-BI241</f>
        <v>34.389999999999986</v>
      </c>
      <c r="BL234" s="164">
        <f>BI243-BI244</f>
        <v>107.42</v>
      </c>
      <c r="BM234" s="164">
        <f t="shared" si="216"/>
        <v>32.014522435300677</v>
      </c>
      <c r="BN234" s="218">
        <f t="shared" si="217"/>
        <v>33.224852251933257</v>
      </c>
      <c r="BO234" s="129">
        <v>1000</v>
      </c>
      <c r="BP234" s="180">
        <v>103.506856070365</v>
      </c>
      <c r="BQ234" s="167">
        <f>(BP243-BP244)/BP225</f>
        <v>0.54672706860625286</v>
      </c>
      <c r="BR234" s="167">
        <f t="shared" si="218"/>
        <v>27.129999999999995</v>
      </c>
      <c r="BS234" s="164">
        <f>BP243-BP244</f>
        <v>56.589999999999989</v>
      </c>
      <c r="BT234" s="164">
        <f t="shared" si="219"/>
        <v>47.941332390881783</v>
      </c>
      <c r="BU234" s="174">
        <f t="shared" si="220"/>
        <v>26.210824123144796</v>
      </c>
      <c r="BV234" s="129">
        <v>1000</v>
      </c>
      <c r="BW234" s="100">
        <v>103.506856070365</v>
      </c>
      <c r="BX234" s="167">
        <f>(BW243-BW244)/BW225</f>
        <v>0.90689644689996396</v>
      </c>
      <c r="BY234" s="167">
        <f>S234-BW241</f>
        <v>35.769999999999982</v>
      </c>
      <c r="BZ234" s="164">
        <f>BW243-BW244</f>
        <v>93.86999999999999</v>
      </c>
      <c r="CA234" s="164">
        <f t="shared" si="221"/>
        <v>38.105891126025341</v>
      </c>
      <c r="CB234" s="174">
        <f t="shared" si="222"/>
        <v>34.558097268149247</v>
      </c>
      <c r="CC234" s="81"/>
    </row>
    <row r="235" spans="1:81" ht="15.75">
      <c r="A235" s="25"/>
      <c r="B235" s="125" t="s">
        <v>42</v>
      </c>
      <c r="C235" s="80">
        <v>1350</v>
      </c>
      <c r="D235" s="78">
        <v>405.53</v>
      </c>
      <c r="E235" s="100">
        <v>3.61</v>
      </c>
      <c r="F235" s="100">
        <v>5.51</v>
      </c>
      <c r="G235" s="101">
        <v>6.85</v>
      </c>
      <c r="H235" s="129">
        <v>1350</v>
      </c>
      <c r="I235" s="78">
        <v>426.76</v>
      </c>
      <c r="J235" s="78">
        <v>3.53</v>
      </c>
      <c r="K235" s="205">
        <v>4.57</v>
      </c>
      <c r="L235" s="127">
        <v>4.41</v>
      </c>
      <c r="M235" s="129">
        <v>1350</v>
      </c>
      <c r="N235" s="205">
        <v>368.83</v>
      </c>
      <c r="O235" s="78">
        <v>11.56</v>
      </c>
      <c r="P235" s="78">
        <v>10.63</v>
      </c>
      <c r="Q235" s="78">
        <v>11.82</v>
      </c>
      <c r="R235" s="129">
        <v>1350</v>
      </c>
      <c r="S235" s="205">
        <v>414.15</v>
      </c>
      <c r="T235" s="205">
        <v>3.25</v>
      </c>
      <c r="U235" s="205">
        <v>3.88</v>
      </c>
      <c r="V235" s="205">
        <v>5.08</v>
      </c>
      <c r="W235" s="25"/>
      <c r="X235" s="129">
        <v>1350</v>
      </c>
      <c r="Y235" s="151">
        <f t="shared" si="198"/>
        <v>0.53233333333333333</v>
      </c>
      <c r="Z235" s="100">
        <v>9.6440000000000001</v>
      </c>
      <c r="AA235" s="100">
        <v>4.5170000000000003</v>
      </c>
      <c r="AB235" s="100">
        <f t="shared" si="199"/>
        <v>4.5946666666666669</v>
      </c>
      <c r="AC235" s="100">
        <f t="shared" si="200"/>
        <v>33.981333333333339</v>
      </c>
      <c r="AD235" s="216">
        <f t="shared" si="201"/>
        <v>397.80398879712004</v>
      </c>
      <c r="AE235" s="129">
        <v>1350</v>
      </c>
      <c r="AF235" s="100">
        <f t="shared" si="202"/>
        <v>0.41699999999999998</v>
      </c>
      <c r="AG235" s="100">
        <v>9.6440000000000001</v>
      </c>
      <c r="AH235" s="100">
        <v>4.5170000000000003</v>
      </c>
      <c r="AI235" s="100">
        <f t="shared" si="203"/>
        <v>4.71</v>
      </c>
      <c r="AJ235" s="100">
        <f t="shared" si="204"/>
        <v>33.866000000000007</v>
      </c>
      <c r="AK235" s="152">
        <f t="shared" si="205"/>
        <v>406.4054464953</v>
      </c>
      <c r="AL235" s="129">
        <v>1350</v>
      </c>
      <c r="AM235" s="100">
        <f t="shared" si="206"/>
        <v>1.1336666666666668</v>
      </c>
      <c r="AN235" s="100">
        <v>9.6440000000000001</v>
      </c>
      <c r="AO235" s="100">
        <v>4.5170000000000003</v>
      </c>
      <c r="AP235" s="100">
        <f t="shared" si="207"/>
        <v>3.9933333333333332</v>
      </c>
      <c r="AQ235" s="100">
        <f t="shared" si="208"/>
        <v>34.582666666666675</v>
      </c>
      <c r="AR235" s="160">
        <f t="shared" si="209"/>
        <v>351.8590699188</v>
      </c>
      <c r="AS235" s="129">
        <v>1350</v>
      </c>
      <c r="AT235" s="100">
        <f t="shared" si="210"/>
        <v>0.40700000000000003</v>
      </c>
      <c r="AU235" s="100">
        <v>9.6440000000000001</v>
      </c>
      <c r="AV235" s="100">
        <v>4.5170000000000003</v>
      </c>
      <c r="AW235" s="100">
        <f t="shared" si="211"/>
        <v>4.72</v>
      </c>
      <c r="AX235" s="100">
        <f t="shared" si="212"/>
        <v>33.856000000000009</v>
      </c>
      <c r="AY235" s="160">
        <f t="shared" si="213"/>
        <v>407.14804431360005</v>
      </c>
      <c r="AZ235" s="166"/>
      <c r="BA235" s="129">
        <v>1350</v>
      </c>
      <c r="BB235" s="100">
        <v>103.506856070365</v>
      </c>
      <c r="BC235" s="167">
        <f>(BB243-BB244)/BB225</f>
        <v>0.87520772477540998</v>
      </c>
      <c r="BD235" s="167">
        <f>D235-BB241</f>
        <v>27.579999999999984</v>
      </c>
      <c r="BE235" s="164">
        <f>BB243-BB244</f>
        <v>90.589999999999989</v>
      </c>
      <c r="BF235" s="164">
        <f t="shared" si="214"/>
        <v>30.444861463737706</v>
      </c>
      <c r="BG235" s="218">
        <f t="shared" si="215"/>
        <v>26.645577932780434</v>
      </c>
      <c r="BH235" s="129">
        <v>1350</v>
      </c>
      <c r="BI235" s="100">
        <v>103.506856070365</v>
      </c>
      <c r="BJ235" s="167">
        <f>(BI243-BI244)/BI225</f>
        <v>1.0378056495791428</v>
      </c>
      <c r="BK235" s="167">
        <f>I235-BI241</f>
        <v>32.639999999999986</v>
      </c>
      <c r="BL235" s="164">
        <f>BI243-BI244</f>
        <v>107.42</v>
      </c>
      <c r="BM235" s="164">
        <f t="shared" si="216"/>
        <v>30.385403090672114</v>
      </c>
      <c r="BN235" s="218">
        <f t="shared" si="217"/>
        <v>31.534142992239065</v>
      </c>
      <c r="BO235" s="129">
        <v>1350</v>
      </c>
      <c r="BP235" s="180">
        <v>103.506856070365</v>
      </c>
      <c r="BQ235" s="167">
        <f>(BP243-BP244)/BP225</f>
        <v>0.54672706860625286</v>
      </c>
      <c r="BR235" s="167">
        <f t="shared" si="218"/>
        <v>25.079999999999984</v>
      </c>
      <c r="BS235" s="164">
        <f>BP243-BP244</f>
        <v>56.589999999999989</v>
      </c>
      <c r="BT235" s="164">
        <f t="shared" si="219"/>
        <v>44.318784237497773</v>
      </c>
      <c r="BU235" s="174">
        <f t="shared" si="220"/>
        <v>24.230278990360162</v>
      </c>
      <c r="BV235" s="129">
        <v>1350</v>
      </c>
      <c r="BW235" s="100">
        <v>103.506856070365</v>
      </c>
      <c r="BX235" s="167">
        <f>(BW243-BW244)/BW225</f>
        <v>0.90689644689996396</v>
      </c>
      <c r="BY235" s="167">
        <f>S235-BW241</f>
        <v>33.919999999999959</v>
      </c>
      <c r="BZ235" s="164">
        <f>BW243-BW244</f>
        <v>93.86999999999999</v>
      </c>
      <c r="CA235" s="164">
        <f t="shared" si="221"/>
        <v>36.135080430382402</v>
      </c>
      <c r="CB235" s="174">
        <f t="shared" si="222"/>
        <v>32.770776050758222</v>
      </c>
      <c r="CC235" s="81"/>
    </row>
    <row r="236" spans="1:81" ht="15.75">
      <c r="A236" s="25"/>
      <c r="B236" s="125" t="s">
        <v>42</v>
      </c>
      <c r="C236" s="80">
        <v>2500</v>
      </c>
      <c r="D236" s="78">
        <v>400.82</v>
      </c>
      <c r="E236" s="100">
        <v>9.06</v>
      </c>
      <c r="F236" s="100">
        <v>8.0500000000000007</v>
      </c>
      <c r="G236" s="101">
        <v>6.3</v>
      </c>
      <c r="H236" s="129">
        <v>2500</v>
      </c>
      <c r="I236" s="78">
        <v>422.66</v>
      </c>
      <c r="J236" s="78">
        <v>6.82</v>
      </c>
      <c r="K236" s="205">
        <v>7.28</v>
      </c>
      <c r="L236" s="127">
        <v>6.32</v>
      </c>
      <c r="M236" s="129">
        <v>2500</v>
      </c>
      <c r="N236" s="205">
        <v>365.13</v>
      </c>
      <c r="O236" s="78">
        <v>15.88</v>
      </c>
      <c r="P236" s="78">
        <v>15.95</v>
      </c>
      <c r="Q236" s="78">
        <v>14.98</v>
      </c>
      <c r="R236" s="129">
        <v>2500</v>
      </c>
      <c r="S236" s="205">
        <v>410.16</v>
      </c>
      <c r="T236" s="205">
        <v>8.8699999999999992</v>
      </c>
      <c r="U236" s="205">
        <v>6.77</v>
      </c>
      <c r="V236" s="205">
        <v>6.21</v>
      </c>
      <c r="W236" s="25"/>
      <c r="X236" s="129">
        <v>2500</v>
      </c>
      <c r="Y236" s="151">
        <f t="shared" si="198"/>
        <v>0.78033333333333332</v>
      </c>
      <c r="Z236" s="100">
        <v>9.6440000000000001</v>
      </c>
      <c r="AA236" s="100">
        <v>4.5170000000000003</v>
      </c>
      <c r="AB236" s="100">
        <f t="shared" si="199"/>
        <v>4.3466666666666667</v>
      </c>
      <c r="AC236" s="100">
        <f t="shared" si="200"/>
        <v>34.229333333333336</v>
      </c>
      <c r="AD236" s="216">
        <f t="shared" si="201"/>
        <v>1299.9958506666665</v>
      </c>
      <c r="AE236" s="129">
        <v>2500</v>
      </c>
      <c r="AF236" s="100">
        <f t="shared" si="202"/>
        <v>0.68066666666666675</v>
      </c>
      <c r="AG236" s="100">
        <v>9.6440000000000001</v>
      </c>
      <c r="AH236" s="100">
        <v>4.5170000000000003</v>
      </c>
      <c r="AI236" s="100">
        <f t="shared" si="203"/>
        <v>4.4463333333333335</v>
      </c>
      <c r="AJ236" s="100">
        <f t="shared" si="204"/>
        <v>34.129666666666672</v>
      </c>
      <c r="AK236" s="152">
        <f t="shared" si="205"/>
        <v>1325.932003929167</v>
      </c>
      <c r="AL236" s="129">
        <v>2500</v>
      </c>
      <c r="AM236" s="100">
        <f t="shared" si="206"/>
        <v>1.5603333333333333</v>
      </c>
      <c r="AN236" s="100">
        <v>9.6440000000000001</v>
      </c>
      <c r="AO236" s="100">
        <v>4.5170000000000003</v>
      </c>
      <c r="AP236" s="100">
        <f t="shared" si="207"/>
        <v>3.5666666666666664</v>
      </c>
      <c r="AQ236" s="100">
        <f t="shared" si="208"/>
        <v>35.009333333333338</v>
      </c>
      <c r="AR236" s="160">
        <f t="shared" si="209"/>
        <v>1091.0221116666667</v>
      </c>
      <c r="AS236" s="129">
        <v>2500</v>
      </c>
      <c r="AT236" s="100">
        <f t="shared" si="210"/>
        <v>0.72833333333333328</v>
      </c>
      <c r="AU236" s="100">
        <v>9.6440000000000001</v>
      </c>
      <c r="AV236" s="100">
        <v>4.5170000000000003</v>
      </c>
      <c r="AW236" s="100">
        <f t="shared" si="211"/>
        <v>4.3986666666666663</v>
      </c>
      <c r="AX236" s="100">
        <f t="shared" si="212"/>
        <v>34.177333333333337</v>
      </c>
      <c r="AY236" s="160">
        <f t="shared" si="213"/>
        <v>1313.5494140666665</v>
      </c>
      <c r="AZ236" s="166"/>
      <c r="BA236" s="129">
        <v>2500</v>
      </c>
      <c r="BB236" s="100">
        <v>103.506856070365</v>
      </c>
      <c r="BC236" s="167">
        <f>(BB243-BB244)/BB225</f>
        <v>0.87520772477540998</v>
      </c>
      <c r="BD236" s="167">
        <f>D236-BB241</f>
        <v>22.870000000000005</v>
      </c>
      <c r="BE236" s="164">
        <f>BB243-BB244</f>
        <v>90.589999999999989</v>
      </c>
      <c r="BF236" s="164">
        <f t="shared" si="214"/>
        <v>25.245612098465621</v>
      </c>
      <c r="BG236" s="218">
        <f t="shared" si="215"/>
        <v>22.095154725260659</v>
      </c>
      <c r="BH236" s="129">
        <v>2500</v>
      </c>
      <c r="BI236" s="100">
        <v>103.506856070365</v>
      </c>
      <c r="BJ236" s="167">
        <f>(BI243-BI244)/BI225</f>
        <v>1.0378056495791428</v>
      </c>
      <c r="BK236" s="167">
        <f>I236-BI241</f>
        <v>28.54000000000002</v>
      </c>
      <c r="BL236" s="164">
        <f>BI243-BI244</f>
        <v>107.42</v>
      </c>
      <c r="BM236" s="164">
        <f t="shared" si="216"/>
        <v>26.568609197542376</v>
      </c>
      <c r="BN236" s="218">
        <f t="shared" si="217"/>
        <v>27.573052726669854</v>
      </c>
      <c r="BO236" s="129">
        <v>2500</v>
      </c>
      <c r="BP236" s="180">
        <v>103.506856070365</v>
      </c>
      <c r="BQ236" s="167">
        <f>(BP243-BP244)/BP225</f>
        <v>0.54672706860625286</v>
      </c>
      <c r="BR236" s="167">
        <f t="shared" si="218"/>
        <v>21.379999999999995</v>
      </c>
      <c r="BS236" s="164">
        <f>BP243-BP244</f>
        <v>56.589999999999989</v>
      </c>
      <c r="BT236" s="164">
        <f t="shared" si="219"/>
        <v>37.780526594804734</v>
      </c>
      <c r="BU236" s="174">
        <f t="shared" si="220"/>
        <v>20.65563655557817</v>
      </c>
      <c r="BV236" s="129">
        <v>2500</v>
      </c>
      <c r="BW236" s="100">
        <v>103.506856070365</v>
      </c>
      <c r="BX236" s="167">
        <f>(BW243-BW244)/BW225</f>
        <v>0.90689644689996396</v>
      </c>
      <c r="BY236" s="167">
        <f>S236-BW241</f>
        <v>29.930000000000007</v>
      </c>
      <c r="BZ236" s="164">
        <f>BW243-BW244</f>
        <v>93.86999999999999</v>
      </c>
      <c r="CA236" s="164">
        <f t="shared" si="221"/>
        <v>31.884521146266128</v>
      </c>
      <c r="CB236" s="174">
        <f t="shared" si="222"/>
        <v>28.915958938655518</v>
      </c>
      <c r="CC236" s="81"/>
    </row>
    <row r="237" spans="1:81" ht="15.75">
      <c r="A237" s="25"/>
      <c r="B237" s="125" t="s">
        <v>42</v>
      </c>
      <c r="C237" s="80">
        <v>5000</v>
      </c>
      <c r="D237" s="78">
        <v>396.61</v>
      </c>
      <c r="E237" s="100">
        <v>10.93</v>
      </c>
      <c r="F237" s="100">
        <v>13.01</v>
      </c>
      <c r="G237" s="101">
        <v>13.6</v>
      </c>
      <c r="H237" s="129">
        <v>5000</v>
      </c>
      <c r="I237" s="78">
        <v>418.04</v>
      </c>
      <c r="J237" s="78">
        <v>10.77</v>
      </c>
      <c r="K237" s="205">
        <v>11.56</v>
      </c>
      <c r="L237" s="127">
        <v>10.24</v>
      </c>
      <c r="M237" s="129">
        <v>5000</v>
      </c>
      <c r="N237" s="205">
        <v>361.38</v>
      </c>
      <c r="O237" s="78">
        <v>20.309999999999999</v>
      </c>
      <c r="P237" s="78">
        <v>20.56</v>
      </c>
      <c r="Q237" s="78">
        <v>21.47</v>
      </c>
      <c r="R237" s="129">
        <v>5000</v>
      </c>
      <c r="S237" s="205">
        <v>404.84</v>
      </c>
      <c r="T237" s="205">
        <v>11.1</v>
      </c>
      <c r="U237" s="205">
        <v>11.45</v>
      </c>
      <c r="V237" s="205">
        <v>14.45</v>
      </c>
      <c r="W237" s="25"/>
      <c r="X237" s="129">
        <v>5000</v>
      </c>
      <c r="Y237" s="151">
        <f t="shared" si="198"/>
        <v>1.2513333333333334</v>
      </c>
      <c r="Z237" s="100">
        <v>9.6440000000000001</v>
      </c>
      <c r="AA237" s="100">
        <v>4.5170000000000003</v>
      </c>
      <c r="AB237" s="100">
        <f t="shared" si="199"/>
        <v>3.8756666666666666</v>
      </c>
      <c r="AC237" s="100">
        <f t="shared" si="200"/>
        <v>34.70033333333334</v>
      </c>
      <c r="AD237" s="216">
        <f t="shared" si="201"/>
        <v>4700.3180365166672</v>
      </c>
      <c r="AE237" s="129">
        <v>5000</v>
      </c>
      <c r="AF237" s="100">
        <f t="shared" si="202"/>
        <v>1.0856666666666668</v>
      </c>
      <c r="AG237" s="100">
        <v>9.6440000000000001</v>
      </c>
      <c r="AH237" s="100">
        <v>4.5170000000000003</v>
      </c>
      <c r="AI237" s="100">
        <f t="shared" si="203"/>
        <v>4.0413333333333332</v>
      </c>
      <c r="AJ237" s="100">
        <f t="shared" si="204"/>
        <v>34.534666666666674</v>
      </c>
      <c r="AK237" s="152">
        <f t="shared" si="205"/>
        <v>4877.8351794666669</v>
      </c>
      <c r="AL237" s="129">
        <v>5000</v>
      </c>
      <c r="AM237" s="100">
        <f t="shared" si="206"/>
        <v>2.0779999999999998</v>
      </c>
      <c r="AN237" s="100">
        <v>9.6440000000000001</v>
      </c>
      <c r="AO237" s="100">
        <v>4.5170000000000003</v>
      </c>
      <c r="AP237" s="100">
        <f t="shared" si="207"/>
        <v>3.0489999999999995</v>
      </c>
      <c r="AQ237" s="100">
        <f t="shared" si="208"/>
        <v>35.527000000000008</v>
      </c>
      <c r="AR237" s="160">
        <f t="shared" si="209"/>
        <v>3785.8477138499998</v>
      </c>
      <c r="AS237" s="129">
        <v>5000</v>
      </c>
      <c r="AT237" s="100">
        <f t="shared" si="210"/>
        <v>1.2333333333333334</v>
      </c>
      <c r="AU237" s="100">
        <v>9.6440000000000001</v>
      </c>
      <c r="AV237" s="100">
        <v>4.5170000000000003</v>
      </c>
      <c r="AW237" s="100">
        <f t="shared" si="211"/>
        <v>3.8936666666666664</v>
      </c>
      <c r="AX237" s="100">
        <f t="shared" si="212"/>
        <v>34.682333333333339</v>
      </c>
      <c r="AY237" s="160">
        <f t="shared" si="213"/>
        <v>4719.6985105166668</v>
      </c>
      <c r="AZ237" s="166"/>
      <c r="BA237" s="129">
        <v>5000</v>
      </c>
      <c r="BB237" s="100">
        <v>103.506856070365</v>
      </c>
      <c r="BC237" s="167">
        <f>(BB243-BB244)/BB225</f>
        <v>0.87520772477540998</v>
      </c>
      <c r="BD237" s="167">
        <f>D237-BB241</f>
        <v>18.660000000000025</v>
      </c>
      <c r="BE237" s="164">
        <f>BB243-BB244</f>
        <v>90.589999999999989</v>
      </c>
      <c r="BF237" s="164">
        <f t="shared" si="214"/>
        <v>20.598300033116267</v>
      </c>
      <c r="BG237" s="218">
        <f t="shared" si="215"/>
        <v>18.027791306224941</v>
      </c>
      <c r="BH237" s="129">
        <v>5000</v>
      </c>
      <c r="BI237" s="100">
        <v>103.506856070365</v>
      </c>
      <c r="BJ237" s="167">
        <f>(BI243-BI244)/BI225</f>
        <v>1.0378056495791428</v>
      </c>
      <c r="BK237" s="167">
        <f>I237-BI241</f>
        <v>23.920000000000016</v>
      </c>
      <c r="BL237" s="164">
        <f>BI243-BI244</f>
        <v>107.42</v>
      </c>
      <c r="BM237" s="164">
        <f t="shared" si="216"/>
        <v>22.267734127722971</v>
      </c>
      <c r="BN237" s="218">
        <f t="shared" si="217"/>
        <v>23.109580281077186</v>
      </c>
      <c r="BO237" s="129">
        <v>5000</v>
      </c>
      <c r="BP237" s="180">
        <v>103.506856070365</v>
      </c>
      <c r="BQ237" s="167">
        <f>(BP243-BP244)/BP225</f>
        <v>0.54672706860625286</v>
      </c>
      <c r="BR237" s="167">
        <f t="shared" si="218"/>
        <v>17.629999999999995</v>
      </c>
      <c r="BS237" s="164">
        <f>BP243-BP244</f>
        <v>56.589999999999989</v>
      </c>
      <c r="BT237" s="164">
        <f t="shared" si="219"/>
        <v>31.153914119102311</v>
      </c>
      <c r="BU237" s="174">
        <f t="shared" si="220"/>
        <v>17.032688141947759</v>
      </c>
      <c r="BV237" s="129">
        <v>5000</v>
      </c>
      <c r="BW237" s="100">
        <v>103.506856070365</v>
      </c>
      <c r="BX237" s="167">
        <f>(BW243-BW244)/BW225</f>
        <v>0.90689644689996396</v>
      </c>
      <c r="BY237" s="167">
        <f>S237-BW241</f>
        <v>24.609999999999957</v>
      </c>
      <c r="BZ237" s="164">
        <f>BW243-BW244</f>
        <v>93.86999999999999</v>
      </c>
      <c r="CA237" s="164">
        <f t="shared" si="221"/>
        <v>26.217108767444298</v>
      </c>
      <c r="CB237" s="174">
        <f t="shared" si="222"/>
        <v>23.776202789185128</v>
      </c>
      <c r="CC237" s="81"/>
    </row>
    <row r="238" spans="1:81" ht="15.75">
      <c r="A238" s="25"/>
      <c r="B238" s="125" t="s">
        <v>42</v>
      </c>
      <c r="C238" s="80">
        <v>7000</v>
      </c>
      <c r="D238" s="78">
        <v>394.73</v>
      </c>
      <c r="E238" s="100">
        <v>13.57</v>
      </c>
      <c r="F238" s="100">
        <v>14.54</v>
      </c>
      <c r="G238" s="101">
        <v>15.12</v>
      </c>
      <c r="H238" s="129">
        <v>7000</v>
      </c>
      <c r="I238" s="166">
        <f>414.47+0.3</f>
        <v>414.77000000000004</v>
      </c>
      <c r="J238" s="78">
        <v>12.6</v>
      </c>
      <c r="K238" s="205">
        <v>12.31</v>
      </c>
      <c r="L238" s="127">
        <v>11.49</v>
      </c>
      <c r="M238" s="129">
        <v>7000</v>
      </c>
      <c r="N238" s="205">
        <v>359.55</v>
      </c>
      <c r="O238" s="78">
        <v>23.06</v>
      </c>
      <c r="P238" s="78">
        <v>22.79</v>
      </c>
      <c r="Q238" s="78">
        <v>24.12</v>
      </c>
      <c r="R238" s="129">
        <v>7000</v>
      </c>
      <c r="S238" s="205">
        <v>402.06</v>
      </c>
      <c r="T238" s="205">
        <v>13.39</v>
      </c>
      <c r="U238" s="205">
        <v>12.8</v>
      </c>
      <c r="V238" s="205">
        <v>16.03</v>
      </c>
      <c r="W238" s="25"/>
      <c r="X238" s="129">
        <v>7000</v>
      </c>
      <c r="Y238" s="151">
        <f t="shared" si="198"/>
        <v>1.4409999999999998</v>
      </c>
      <c r="Z238" s="100">
        <v>9.6440000000000001</v>
      </c>
      <c r="AA238" s="100">
        <v>4.5170000000000003</v>
      </c>
      <c r="AB238" s="100">
        <f t="shared" si="199"/>
        <v>3.6859999999999999</v>
      </c>
      <c r="AC238" s="100">
        <f t="shared" si="200"/>
        <v>34.890000000000008</v>
      </c>
      <c r="AD238" s="216">
        <f t="shared" si="201"/>
        <v>8809.6681990800007</v>
      </c>
      <c r="AE238" s="129">
        <v>7000</v>
      </c>
      <c r="AF238" s="100">
        <f t="shared" si="202"/>
        <v>1.2133333333333334</v>
      </c>
      <c r="AG238" s="100">
        <v>9.6440000000000001</v>
      </c>
      <c r="AH238" s="100">
        <v>4.5170000000000003</v>
      </c>
      <c r="AI238" s="100">
        <f t="shared" si="203"/>
        <v>3.913666666666666</v>
      </c>
      <c r="AJ238" s="100">
        <f t="shared" si="204"/>
        <v>34.662333333333336</v>
      </c>
      <c r="AK238" s="152">
        <f t="shared" si="205"/>
        <v>9292.7633846926656</v>
      </c>
      <c r="AL238" s="129">
        <v>7000</v>
      </c>
      <c r="AM238" s="100">
        <f t="shared" si="206"/>
        <v>2.3323333333333336</v>
      </c>
      <c r="AN238" s="100">
        <v>9.6440000000000001</v>
      </c>
      <c r="AO238" s="100">
        <v>4.5170000000000003</v>
      </c>
      <c r="AP238" s="100">
        <f t="shared" si="207"/>
        <v>2.7946666666666662</v>
      </c>
      <c r="AQ238" s="100">
        <f t="shared" si="208"/>
        <v>35.781333333333336</v>
      </c>
      <c r="AR238" s="160">
        <f t="shared" si="209"/>
        <v>6849.987613354665</v>
      </c>
      <c r="AS238" s="129">
        <v>7000</v>
      </c>
      <c r="AT238" s="100">
        <f t="shared" si="210"/>
        <v>1.4073333333333333</v>
      </c>
      <c r="AU238" s="100">
        <v>9.6440000000000001</v>
      </c>
      <c r="AV238" s="100">
        <v>4.5170000000000003</v>
      </c>
      <c r="AW238" s="100">
        <f t="shared" si="211"/>
        <v>3.7196666666666669</v>
      </c>
      <c r="AX238" s="100">
        <f t="shared" si="212"/>
        <v>34.856333333333339</v>
      </c>
      <c r="AY238" s="160">
        <f t="shared" si="213"/>
        <v>8881.5542816046691</v>
      </c>
      <c r="AZ238" s="166"/>
      <c r="BA238" s="129">
        <v>7000</v>
      </c>
      <c r="BB238" s="100">
        <v>103.506856070365</v>
      </c>
      <c r="BC238" s="167">
        <f>(BB243-BB244)/BB225</f>
        <v>0.87520772477540998</v>
      </c>
      <c r="BD238" s="167">
        <f>D238-BB241</f>
        <v>16.78000000000003</v>
      </c>
      <c r="BE238" s="164">
        <f>BB243-BB244</f>
        <v>90.589999999999989</v>
      </c>
      <c r="BF238" s="164">
        <f t="shared" si="214"/>
        <v>18.523015785406812</v>
      </c>
      <c r="BG238" s="218">
        <f t="shared" si="215"/>
        <v>16.211486501524899</v>
      </c>
      <c r="BH238" s="129">
        <v>7000</v>
      </c>
      <c r="BI238" s="100">
        <v>103.506856070365</v>
      </c>
      <c r="BJ238" s="167">
        <f>(BI243-BI244)/BI225</f>
        <v>1.0378056495791428</v>
      </c>
      <c r="BK238" s="167">
        <f>I238-BI241</f>
        <v>20.650000000000034</v>
      </c>
      <c r="BL238" s="164">
        <f>BI243-BI244</f>
        <v>107.42</v>
      </c>
      <c r="BM238" s="164">
        <f t="shared" si="216"/>
        <v>19.223608266617049</v>
      </c>
      <c r="BN238" s="218">
        <f t="shared" si="217"/>
        <v>19.950369264391487</v>
      </c>
      <c r="BO238" s="129">
        <v>7000</v>
      </c>
      <c r="BP238" s="180">
        <v>103.506856070365</v>
      </c>
      <c r="BQ238" s="167">
        <f>(BP243-BP244)/BP225</f>
        <v>0.54672706860625286</v>
      </c>
      <c r="BR238" s="167">
        <f t="shared" si="218"/>
        <v>15.800000000000011</v>
      </c>
      <c r="BS238" s="164">
        <f>BP243-BP244</f>
        <v>56.589999999999989</v>
      </c>
      <c r="BT238" s="164">
        <f t="shared" si="219"/>
        <v>27.920127230959558</v>
      </c>
      <c r="BU238" s="174">
        <f t="shared" si="220"/>
        <v>15.264689316096135</v>
      </c>
      <c r="BV238" s="129">
        <v>7000</v>
      </c>
      <c r="BW238" s="100">
        <v>103.506856070365</v>
      </c>
      <c r="BX238" s="167">
        <f>(BW243-BW244)/BW225</f>
        <v>0.90689644689996396</v>
      </c>
      <c r="BY238" s="167">
        <f>S238-BW241</f>
        <v>21.829999999999984</v>
      </c>
      <c r="BZ238" s="164">
        <f>BW243-BW244</f>
        <v>93.86999999999999</v>
      </c>
      <c r="CA238" s="164">
        <f t="shared" si="221"/>
        <v>23.255566208586327</v>
      </c>
      <c r="CB238" s="174">
        <f t="shared" si="222"/>
        <v>21.090390365213807</v>
      </c>
      <c r="CC238" s="81"/>
    </row>
    <row r="239" spans="1:81" ht="15.75">
      <c r="A239" s="25"/>
      <c r="B239" s="125" t="s">
        <v>42</v>
      </c>
      <c r="C239" s="80">
        <v>9000</v>
      </c>
      <c r="D239" s="78">
        <v>393.65</v>
      </c>
      <c r="E239" s="189">
        <v>15.15</v>
      </c>
      <c r="F239" s="189">
        <v>17.57</v>
      </c>
      <c r="G239" s="190">
        <v>16.739999999999998</v>
      </c>
      <c r="H239" s="129">
        <v>9000</v>
      </c>
      <c r="I239" s="78">
        <f>412.27+0.3</f>
        <v>412.57</v>
      </c>
      <c r="J239" s="78">
        <v>14.61</v>
      </c>
      <c r="K239" s="205">
        <v>13.78</v>
      </c>
      <c r="L239" s="127">
        <v>14.2</v>
      </c>
      <c r="M239" s="129">
        <v>9000</v>
      </c>
      <c r="N239" s="205">
        <v>358.27</v>
      </c>
      <c r="O239" s="78">
        <v>24.34</v>
      </c>
      <c r="P239" s="78">
        <v>24.58</v>
      </c>
      <c r="Q239" s="78">
        <v>25.62</v>
      </c>
      <c r="R239" s="129">
        <v>9000</v>
      </c>
      <c r="S239" s="205">
        <v>399.88</v>
      </c>
      <c r="T239" s="205">
        <v>15.2</v>
      </c>
      <c r="U239" s="205">
        <v>14.43</v>
      </c>
      <c r="V239" s="205">
        <v>17.940000000000001</v>
      </c>
      <c r="W239" s="25"/>
      <c r="X239" s="129">
        <v>9000</v>
      </c>
      <c r="Y239" s="151">
        <f t="shared" si="198"/>
        <v>1.6486666666666665</v>
      </c>
      <c r="Z239" s="100">
        <v>9.6440000000000001</v>
      </c>
      <c r="AA239" s="100">
        <v>4.5170000000000003</v>
      </c>
      <c r="AB239" s="100">
        <f t="shared" si="199"/>
        <v>3.4783333333333335</v>
      </c>
      <c r="AC239" s="100">
        <f t="shared" si="200"/>
        <v>35.097666666666669</v>
      </c>
      <c r="AD239" s="216">
        <f t="shared" si="201"/>
        <v>13824.25174881</v>
      </c>
      <c r="AE239" s="129">
        <v>9000</v>
      </c>
      <c r="AF239" s="100">
        <f t="shared" si="202"/>
        <v>1.4196666666666666</v>
      </c>
      <c r="AG239" s="100">
        <v>9.6440000000000001</v>
      </c>
      <c r="AH239" s="100">
        <v>4.5170000000000003</v>
      </c>
      <c r="AI239" s="100">
        <f t="shared" si="203"/>
        <v>3.7073333333333327</v>
      </c>
      <c r="AJ239" s="100">
        <f t="shared" si="204"/>
        <v>34.86866666666667</v>
      </c>
      <c r="AK239" s="152">
        <f t="shared" si="205"/>
        <v>14638.250240423997</v>
      </c>
      <c r="AL239" s="129">
        <v>9000</v>
      </c>
      <c r="AM239" s="100">
        <f t="shared" si="206"/>
        <v>2.4846666666666666</v>
      </c>
      <c r="AN239" s="100">
        <v>9.6440000000000001</v>
      </c>
      <c r="AO239" s="100">
        <v>4.5170000000000003</v>
      </c>
      <c r="AP239" s="100">
        <f t="shared" si="207"/>
        <v>2.6423333333333332</v>
      </c>
      <c r="AQ239" s="100">
        <f t="shared" si="208"/>
        <v>35.933666666666674</v>
      </c>
      <c r="AR239" s="160">
        <f t="shared" si="209"/>
        <v>10751.803746714</v>
      </c>
      <c r="AS239" s="129">
        <v>9000</v>
      </c>
      <c r="AT239" s="100">
        <f t="shared" si="210"/>
        <v>1.5856666666666668</v>
      </c>
      <c r="AU239" s="100">
        <v>9.6440000000000001</v>
      </c>
      <c r="AV239" s="100">
        <v>4.5170000000000003</v>
      </c>
      <c r="AW239" s="100">
        <f t="shared" si="211"/>
        <v>3.5413333333333332</v>
      </c>
      <c r="AX239" s="100">
        <f t="shared" si="212"/>
        <v>35.034666666666674</v>
      </c>
      <c r="AY239" s="160">
        <f t="shared" si="213"/>
        <v>14049.374441472</v>
      </c>
      <c r="AZ239" s="166"/>
      <c r="BA239" s="129">
        <v>9000</v>
      </c>
      <c r="BB239" s="100">
        <v>103.506856070365</v>
      </c>
      <c r="BC239" s="167">
        <f>(BB243-BB244)/BB225</f>
        <v>0.87520772477540998</v>
      </c>
      <c r="BD239" s="167">
        <f>D239-BB241</f>
        <v>15.699999999999989</v>
      </c>
      <c r="BE239" s="164">
        <f>BB243-BB244</f>
        <v>90.589999999999989</v>
      </c>
      <c r="BF239" s="164">
        <f t="shared" si="214"/>
        <v>17.330831217573671</v>
      </c>
      <c r="BG239" s="218">
        <f t="shared" si="215"/>
        <v>15.168077358399302</v>
      </c>
      <c r="BH239" s="129">
        <v>9000</v>
      </c>
      <c r="BI239" s="100">
        <v>103.506856070365</v>
      </c>
      <c r="BJ239" s="167">
        <f>(BI243-BI244)/BI225</f>
        <v>1.0378056495791428</v>
      </c>
      <c r="BK239" s="167">
        <f>I239-BI241</f>
        <v>18.449999999999989</v>
      </c>
      <c r="BL239" s="164">
        <f>BI243-BI244</f>
        <v>107.42</v>
      </c>
      <c r="BM239" s="164">
        <f t="shared" si="216"/>
        <v>17.175572519083961</v>
      </c>
      <c r="BN239" s="218">
        <f t="shared" si="217"/>
        <v>17.824906195061605</v>
      </c>
      <c r="BO239" s="129">
        <v>9000</v>
      </c>
      <c r="BP239" s="180">
        <v>103.506856070365</v>
      </c>
      <c r="BQ239" s="167">
        <f>(BP243-BP244)/BP225</f>
        <v>0.54672706860625286</v>
      </c>
      <c r="BR239" s="167">
        <f t="shared" si="218"/>
        <v>14.519999999999982</v>
      </c>
      <c r="BS239" s="164">
        <f>BP243-BP244</f>
        <v>56.589999999999989</v>
      </c>
      <c r="BT239" s="164">
        <f t="shared" si="219"/>
        <v>25.658243505919749</v>
      </c>
      <c r="BU239" s="174">
        <f t="shared" si="220"/>
        <v>14.028056257576928</v>
      </c>
      <c r="BV239" s="129">
        <v>9000</v>
      </c>
      <c r="BW239" s="100">
        <v>103.506856070365</v>
      </c>
      <c r="BX239" s="167">
        <f>(BW243-BW244)/BW225</f>
        <v>0.90689644689996396</v>
      </c>
      <c r="BY239" s="167">
        <f>S239-BW241</f>
        <v>19.649999999999977</v>
      </c>
      <c r="BZ239" s="164">
        <f>BW243-BW244</f>
        <v>93.86999999999999</v>
      </c>
      <c r="CA239" s="164">
        <f t="shared" si="221"/>
        <v>20.933205496963865</v>
      </c>
      <c r="CB239" s="174">
        <f t="shared" si="222"/>
        <v>18.984249687423322</v>
      </c>
      <c r="CC239" s="81"/>
    </row>
    <row r="240" spans="1:81" ht="15.75">
      <c r="A240" s="25"/>
      <c r="B240" s="191" t="s">
        <v>42</v>
      </c>
      <c r="C240" s="104">
        <v>10000</v>
      </c>
      <c r="D240" s="192">
        <v>392.6</v>
      </c>
      <c r="E240" s="104">
        <v>15.69</v>
      </c>
      <c r="F240" s="104">
        <v>18.28</v>
      </c>
      <c r="G240" s="145">
        <v>17.63</v>
      </c>
      <c r="H240" s="137">
        <v>10000</v>
      </c>
      <c r="I240" s="192">
        <f>410.99+0.3</f>
        <v>411.29</v>
      </c>
      <c r="J240" s="192">
        <v>15.27</v>
      </c>
      <c r="K240" s="212">
        <v>14.68</v>
      </c>
      <c r="L240" s="197">
        <v>14.85</v>
      </c>
      <c r="M240" s="137">
        <v>10000</v>
      </c>
      <c r="N240" s="205">
        <v>357.67</v>
      </c>
      <c r="O240" s="78">
        <v>25.2</v>
      </c>
      <c r="P240" s="78">
        <v>25.81</v>
      </c>
      <c r="Q240" s="78">
        <v>26.41</v>
      </c>
      <c r="R240" s="137">
        <v>10000</v>
      </c>
      <c r="S240" s="205">
        <v>398.58</v>
      </c>
      <c r="T240" s="205">
        <v>15.99</v>
      </c>
      <c r="U240" s="205">
        <v>15.53</v>
      </c>
      <c r="V240" s="205">
        <v>19.07</v>
      </c>
      <c r="W240" s="25"/>
      <c r="X240" s="137">
        <v>10000</v>
      </c>
      <c r="Y240" s="153">
        <f t="shared" si="198"/>
        <v>1.72</v>
      </c>
      <c r="Z240" s="105">
        <v>9.6440000000000001</v>
      </c>
      <c r="AA240" s="105">
        <v>4.5170000000000003</v>
      </c>
      <c r="AB240" s="105">
        <f t="shared" si="199"/>
        <v>3.407</v>
      </c>
      <c r="AC240" s="105">
        <f t="shared" si="200"/>
        <v>35.169000000000004</v>
      </c>
      <c r="AD240" s="217">
        <f t="shared" si="201"/>
        <v>16750.945463399999</v>
      </c>
      <c r="AE240" s="137">
        <v>10000</v>
      </c>
      <c r="AF240" s="105">
        <f t="shared" si="202"/>
        <v>1.4933333333333332</v>
      </c>
      <c r="AG240" s="105">
        <v>9.6440000000000001</v>
      </c>
      <c r="AH240" s="105">
        <v>4.5170000000000003</v>
      </c>
      <c r="AI240" s="105">
        <f t="shared" si="203"/>
        <v>3.6336666666666666</v>
      </c>
      <c r="AJ240" s="105">
        <f t="shared" si="204"/>
        <v>34.942333333333337</v>
      </c>
      <c r="AK240" s="154">
        <f t="shared" si="205"/>
        <v>17750.237106066666</v>
      </c>
      <c r="AL240" s="137">
        <v>10000</v>
      </c>
      <c r="AM240" s="105">
        <f t="shared" si="206"/>
        <v>2.5806666666666667</v>
      </c>
      <c r="AN240" s="105">
        <v>9.6440000000000001</v>
      </c>
      <c r="AO240" s="105">
        <v>4.5170000000000003</v>
      </c>
      <c r="AP240" s="105">
        <f t="shared" si="207"/>
        <v>2.5463333333333331</v>
      </c>
      <c r="AQ240" s="105">
        <f t="shared" si="208"/>
        <v>36.029666666666671</v>
      </c>
      <c r="AR240" s="161">
        <f t="shared" si="209"/>
        <v>12825.747062866665</v>
      </c>
      <c r="AS240" s="137">
        <v>10000</v>
      </c>
      <c r="AT240" s="105">
        <f t="shared" si="210"/>
        <v>1.6863333333333332</v>
      </c>
      <c r="AU240" s="105">
        <v>9.6440000000000001</v>
      </c>
      <c r="AV240" s="105">
        <v>4.5170000000000003</v>
      </c>
      <c r="AW240" s="105">
        <f t="shared" si="211"/>
        <v>3.440666666666667</v>
      </c>
      <c r="AX240" s="105">
        <f t="shared" si="212"/>
        <v>35.135333333333335</v>
      </c>
      <c r="AY240" s="161">
        <f t="shared" si="213"/>
        <v>16900.278037066666</v>
      </c>
      <c r="AZ240" s="166"/>
      <c r="BA240" s="137">
        <v>10000</v>
      </c>
      <c r="BB240" s="105">
        <v>103.506856070365</v>
      </c>
      <c r="BC240" s="167">
        <f>(BB243-BB244)/BB225</f>
        <v>0.87520772477540998</v>
      </c>
      <c r="BD240" s="167">
        <f>D240-BB241</f>
        <v>14.650000000000034</v>
      </c>
      <c r="BE240" s="165">
        <f>BB243-BB244</f>
        <v>90.589999999999989</v>
      </c>
      <c r="BF240" s="165">
        <f t="shared" si="214"/>
        <v>16.171762887735994</v>
      </c>
      <c r="BG240" s="219">
        <f t="shared" si="215"/>
        <v>14.153651802582834</v>
      </c>
      <c r="BH240" s="137">
        <v>10000</v>
      </c>
      <c r="BI240" s="105">
        <v>103.506856070365</v>
      </c>
      <c r="BJ240" s="167">
        <f>(BI243-BI244)/BI225</f>
        <v>1.0378056495791428</v>
      </c>
      <c r="BK240" s="167">
        <f>I240-BI241</f>
        <v>17.170000000000016</v>
      </c>
      <c r="BL240" s="165">
        <f>BI243-BI244</f>
        <v>107.42</v>
      </c>
      <c r="BM240" s="165">
        <f t="shared" si="216"/>
        <v>15.983988084155666</v>
      </c>
      <c r="BN240" s="219">
        <f t="shared" si="217"/>
        <v>16.588273136542448</v>
      </c>
      <c r="BO240" s="137">
        <v>10000</v>
      </c>
      <c r="BP240" s="181">
        <v>103.506856070365</v>
      </c>
      <c r="BQ240" s="167">
        <f>(BP243-BP244)/BP225</f>
        <v>0.54672706860625286</v>
      </c>
      <c r="BR240" s="167">
        <f t="shared" si="218"/>
        <v>13.920000000000016</v>
      </c>
      <c r="BS240" s="165">
        <f>BP243-BP244</f>
        <v>56.589999999999989</v>
      </c>
      <c r="BT240" s="165">
        <f t="shared" si="219"/>
        <v>24.597985509807419</v>
      </c>
      <c r="BU240" s="175">
        <f t="shared" si="220"/>
        <v>13.448384511396094</v>
      </c>
      <c r="BV240" s="137">
        <v>10000</v>
      </c>
      <c r="BW240" s="105">
        <v>103.506856070365</v>
      </c>
      <c r="BX240" s="167">
        <f>(BW243-BW244)/BW225</f>
        <v>0.90689644689996396</v>
      </c>
      <c r="BY240" s="167">
        <f>S240-BW241</f>
        <v>18.349999999999966</v>
      </c>
      <c r="BZ240" s="165">
        <f>BW243-BW244</f>
        <v>93.86999999999999</v>
      </c>
      <c r="CA240" s="165">
        <f t="shared" si="221"/>
        <v>19.548311494620187</v>
      </c>
      <c r="CB240" s="175">
        <f t="shared" si="222"/>
        <v>17.728294237364771</v>
      </c>
      <c r="CC240" s="81"/>
    </row>
    <row r="241" spans="1:81" ht="30">
      <c r="D241" s="78"/>
      <c r="N241" s="213"/>
      <c r="S241" s="213"/>
      <c r="X241" s="81"/>
      <c r="Y241" s="81"/>
      <c r="Z241" s="81"/>
      <c r="AA241" s="81"/>
      <c r="AB241" s="81"/>
      <c r="AC241" s="81"/>
      <c r="AD241" s="81"/>
      <c r="AE241" s="80"/>
      <c r="AF241" s="80"/>
      <c r="AG241" s="80"/>
      <c r="AH241" s="80"/>
      <c r="AI241" s="80"/>
      <c r="AJ241" s="80"/>
      <c r="AK241" s="80"/>
      <c r="AL241" s="81"/>
      <c r="AM241" s="81"/>
      <c r="AN241" s="80"/>
      <c r="AO241" s="80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328" t="s">
        <v>46</v>
      </c>
      <c r="BA241" s="108" t="s">
        <v>47</v>
      </c>
      <c r="BB241" s="82">
        <f>BB243+BB242</f>
        <v>377.95</v>
      </c>
      <c r="BC241" s="80"/>
      <c r="BD241" s="80"/>
      <c r="BE241" s="80"/>
      <c r="BF241" s="80"/>
      <c r="BG241" s="80"/>
      <c r="BH241" s="108" t="s">
        <v>47</v>
      </c>
      <c r="BI241" s="82">
        <f>BI242+BI243</f>
        <v>394.12</v>
      </c>
      <c r="BJ241" s="80"/>
      <c r="BK241" s="86"/>
      <c r="BL241" s="86"/>
      <c r="BM241" s="86"/>
      <c r="BN241" s="86"/>
      <c r="BO241" s="108" t="s">
        <v>47</v>
      </c>
      <c r="BP241" s="162">
        <f>BP242+BP243</f>
        <v>343.40999999999997</v>
      </c>
      <c r="BQ241" s="81"/>
      <c r="BR241" s="80"/>
      <c r="BS241" s="80"/>
      <c r="BT241" s="80"/>
      <c r="BU241" s="80"/>
      <c r="BV241" s="108" t="s">
        <v>47</v>
      </c>
      <c r="BW241" s="162">
        <f>BW242+BW243</f>
        <v>380.23</v>
      </c>
      <c r="BX241" s="81"/>
      <c r="BY241" s="81"/>
      <c r="BZ241" s="81"/>
      <c r="CA241" s="81"/>
      <c r="CB241" s="81"/>
      <c r="CC241" s="81"/>
    </row>
    <row r="242" spans="1:81" ht="15">
      <c r="X242" s="81"/>
      <c r="Y242" s="81"/>
      <c r="Z242" s="81"/>
      <c r="AA242" s="81"/>
      <c r="AB242" s="81"/>
      <c r="AC242" s="81"/>
      <c r="AD242" s="81"/>
      <c r="AE242" s="80"/>
      <c r="AF242" s="80"/>
      <c r="AG242" s="80"/>
      <c r="AH242" s="80"/>
      <c r="AI242" s="80"/>
      <c r="AJ242" s="80"/>
      <c r="AK242" s="80"/>
      <c r="AL242" s="81"/>
      <c r="AM242" s="81"/>
      <c r="AN242" s="80"/>
      <c r="AO242" s="80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328"/>
      <c r="BA242" s="80" t="s">
        <v>48</v>
      </c>
      <c r="BB242" s="86">
        <v>214.94</v>
      </c>
      <c r="BC242" s="80"/>
      <c r="BD242" s="80"/>
      <c r="BE242" s="80"/>
      <c r="BF242" s="80"/>
      <c r="BG242" s="80"/>
      <c r="BH242" s="80" t="s">
        <v>48</v>
      </c>
      <c r="BI242" s="86">
        <v>214.87</v>
      </c>
      <c r="BJ242" s="80"/>
      <c r="BK242" s="86"/>
      <c r="BL242" s="86"/>
      <c r="BM242" s="86"/>
      <c r="BN242" s="86"/>
      <c r="BO242" s="80" t="s">
        <v>48</v>
      </c>
      <c r="BP242" s="80">
        <v>214.77</v>
      </c>
      <c r="BQ242" s="81"/>
      <c r="BR242" s="80"/>
      <c r="BS242" s="80"/>
      <c r="BT242" s="100"/>
      <c r="BU242" s="100"/>
      <c r="BV242" s="80" t="s">
        <v>48</v>
      </c>
      <c r="BW242" s="80">
        <v>214.53</v>
      </c>
      <c r="BX242" s="81"/>
      <c r="BY242" s="81"/>
      <c r="BZ242" s="81"/>
      <c r="CA242" s="81"/>
      <c r="CB242" s="81"/>
      <c r="CC242" s="81"/>
    </row>
    <row r="243" spans="1:81" ht="15">
      <c r="C243" s="70" t="s">
        <v>89</v>
      </c>
      <c r="X243" s="81"/>
      <c r="Y243" s="81"/>
      <c r="Z243" s="81"/>
      <c r="AA243" s="81"/>
      <c r="AB243" s="81"/>
      <c r="AC243" s="81"/>
      <c r="AD243" s="81"/>
      <c r="AE243" s="80"/>
      <c r="AF243" s="80"/>
      <c r="AG243" s="80"/>
      <c r="AH243" s="80"/>
      <c r="AI243" s="80"/>
      <c r="AJ243" s="80"/>
      <c r="AK243" s="80"/>
      <c r="AL243" s="81"/>
      <c r="AM243" s="81"/>
      <c r="AN243" s="80"/>
      <c r="AO243" s="80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328"/>
      <c r="BA243" s="80" t="s">
        <v>50</v>
      </c>
      <c r="BB243" s="82">
        <v>163.01</v>
      </c>
      <c r="BC243" s="80"/>
      <c r="BD243" s="80"/>
      <c r="BE243" s="80"/>
      <c r="BF243" s="80"/>
      <c r="BG243" s="80"/>
      <c r="BH243" s="80" t="s">
        <v>50</v>
      </c>
      <c r="BI243" s="82">
        <v>179.25</v>
      </c>
      <c r="BJ243" s="80"/>
      <c r="BK243" s="86"/>
      <c r="BL243" s="86"/>
      <c r="BM243" s="86"/>
      <c r="BN243" s="86"/>
      <c r="BO243" s="80" t="s">
        <v>50</v>
      </c>
      <c r="BP243" s="162">
        <v>128.63999999999999</v>
      </c>
      <c r="BQ243" s="81"/>
      <c r="BR243" s="80"/>
      <c r="BS243" s="80"/>
      <c r="BT243" s="100"/>
      <c r="BU243" s="100"/>
      <c r="BV243" s="80" t="s">
        <v>50</v>
      </c>
      <c r="BW243" s="162">
        <v>165.7</v>
      </c>
      <c r="BX243" s="81"/>
      <c r="BY243" s="81"/>
      <c r="BZ243" s="81"/>
      <c r="CA243" s="81"/>
      <c r="CB243" s="81"/>
      <c r="CC243" s="81"/>
    </row>
    <row r="244" spans="1:81" ht="15">
      <c r="C244" s="202" t="s">
        <v>90</v>
      </c>
      <c r="D244" s="202" t="s">
        <v>91</v>
      </c>
      <c r="E244" s="202" t="s">
        <v>92</v>
      </c>
      <c r="F244" s="202" t="s">
        <v>93</v>
      </c>
      <c r="H244" s="78"/>
      <c r="I244" s="78"/>
      <c r="J244" s="78"/>
      <c r="K244" s="78"/>
      <c r="X244" s="81"/>
      <c r="Y244" s="81"/>
      <c r="Z244" s="81"/>
      <c r="AA244" s="81"/>
      <c r="AB244" s="81"/>
      <c r="AC244" s="81"/>
      <c r="AD244" s="81"/>
      <c r="AE244" s="80"/>
      <c r="AF244" s="80"/>
      <c r="AG244" s="80"/>
      <c r="AH244" s="80"/>
      <c r="AI244" s="80"/>
      <c r="AJ244" s="80"/>
      <c r="AK244" s="80"/>
      <c r="AL244" s="81"/>
      <c r="AM244" s="81"/>
      <c r="AN244" s="80"/>
      <c r="AO244" s="80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328"/>
      <c r="BA244" s="80" t="s">
        <v>52</v>
      </c>
      <c r="BB244" s="86">
        <v>72.42</v>
      </c>
      <c r="BC244" s="80"/>
      <c r="BD244" s="81"/>
      <c r="BE244" s="81"/>
      <c r="BF244" s="81"/>
      <c r="BG244" s="81"/>
      <c r="BH244" s="80" t="s">
        <v>52</v>
      </c>
      <c r="BI244" s="86">
        <v>71.83</v>
      </c>
      <c r="BJ244" s="80"/>
      <c r="BK244" s="81"/>
      <c r="BL244" s="81"/>
      <c r="BM244" s="81"/>
      <c r="BN244" s="81"/>
      <c r="BO244" s="80" t="s">
        <v>52</v>
      </c>
      <c r="BP244" s="80">
        <v>72.05</v>
      </c>
      <c r="BQ244" s="81"/>
      <c r="BR244" s="81"/>
      <c r="BS244" s="81"/>
      <c r="BT244" s="81"/>
      <c r="BU244" s="81"/>
      <c r="BV244" s="80" t="s">
        <v>52</v>
      </c>
      <c r="BW244" s="80">
        <v>71.83</v>
      </c>
      <c r="BX244" s="81"/>
      <c r="BY244" s="81"/>
      <c r="BZ244" s="81"/>
      <c r="CA244" s="81"/>
      <c r="CB244" s="81"/>
      <c r="CC244" s="81"/>
    </row>
    <row r="245" spans="1:81" ht="18">
      <c r="A245" s="110" t="s">
        <v>94</v>
      </c>
      <c r="B245" s="111"/>
      <c r="C245" s="203">
        <v>144.5</v>
      </c>
      <c r="D245" s="203">
        <v>197.6</v>
      </c>
      <c r="E245" s="204">
        <v>170.81</v>
      </c>
      <c r="F245" s="203">
        <v>200.3</v>
      </c>
      <c r="H245" s="205"/>
      <c r="I245" s="205"/>
      <c r="J245" s="78"/>
      <c r="K245" s="205"/>
      <c r="X245" s="81"/>
      <c r="Y245" s="81"/>
      <c r="Z245" s="81"/>
      <c r="AA245" s="81"/>
      <c r="AB245" s="81"/>
      <c r="AC245" s="81"/>
      <c r="AD245" s="81"/>
      <c r="AE245" s="80"/>
      <c r="AF245" s="80"/>
      <c r="AG245" s="80"/>
      <c r="AH245" s="80"/>
      <c r="AI245" s="80"/>
      <c r="AJ245" s="80"/>
      <c r="AK245" s="80"/>
      <c r="AL245" s="81"/>
      <c r="AM245" s="81"/>
      <c r="AN245" s="80"/>
      <c r="AO245" s="80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BA245" s="81"/>
      <c r="BB245" s="81"/>
      <c r="BC245" s="80"/>
      <c r="BD245" s="81"/>
      <c r="BE245" s="81"/>
      <c r="BF245" s="81"/>
      <c r="BG245" s="81"/>
      <c r="BH245" s="81"/>
      <c r="BI245" s="81"/>
      <c r="BJ245" s="80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</row>
    <row r="246" spans="1:81" ht="18">
      <c r="A246" s="324" t="s">
        <v>95</v>
      </c>
      <c r="B246" s="324"/>
      <c r="C246" s="324"/>
      <c r="D246" s="324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112"/>
      <c r="P246" s="112"/>
      <c r="Q246" s="112"/>
      <c r="R246" s="77"/>
      <c r="S246" s="77"/>
      <c r="T246" s="77"/>
      <c r="U246" s="77"/>
      <c r="V246" s="77"/>
      <c r="W246" s="77"/>
      <c r="X246" s="113"/>
      <c r="Y246" s="113"/>
      <c r="Z246" s="113"/>
      <c r="AA246" s="113"/>
      <c r="AB246" s="113"/>
      <c r="AC246" s="113"/>
      <c r="AD246" s="113"/>
      <c r="AE246" s="134"/>
      <c r="AF246" s="134"/>
      <c r="AG246" s="134"/>
      <c r="AH246" s="134"/>
      <c r="AI246" s="134"/>
      <c r="AJ246" s="134"/>
      <c r="AK246" s="134"/>
      <c r="AL246" s="113"/>
      <c r="AM246" s="113"/>
      <c r="AN246" s="134"/>
      <c r="AO246" s="134"/>
      <c r="AP246" s="113"/>
      <c r="AQ246" s="113"/>
      <c r="AR246" s="113"/>
      <c r="AS246" s="113"/>
      <c r="AT246" s="113"/>
      <c r="AU246" s="113"/>
      <c r="AV246" s="113"/>
      <c r="AW246" s="113"/>
      <c r="AX246" s="113"/>
      <c r="AY246" s="113"/>
      <c r="AZ246" s="112"/>
      <c r="BA246" s="113"/>
      <c r="BB246" s="113"/>
      <c r="BC246" s="134"/>
      <c r="BD246" s="113"/>
      <c r="BE246" s="113"/>
      <c r="BF246" s="113"/>
      <c r="BG246" s="113"/>
      <c r="BH246" s="113"/>
      <c r="BI246" s="113"/>
      <c r="BJ246" s="134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/>
      <c r="BY246" s="113"/>
      <c r="BZ246" s="113"/>
      <c r="CA246" s="113"/>
      <c r="CB246" s="113"/>
      <c r="CC246" s="81"/>
    </row>
    <row r="247" spans="1:81" ht="15">
      <c r="X247" s="81"/>
      <c r="Y247" s="81"/>
      <c r="Z247" s="81"/>
      <c r="AA247" s="81"/>
      <c r="AB247" s="81"/>
      <c r="AC247" s="81"/>
      <c r="AD247" s="81"/>
      <c r="AE247" s="80"/>
      <c r="AF247" s="80"/>
      <c r="AG247" s="80"/>
      <c r="AH247" s="80"/>
      <c r="AI247" s="80"/>
      <c r="AJ247" s="80"/>
      <c r="AK247" s="80"/>
      <c r="AL247" s="81"/>
      <c r="AM247" s="81"/>
      <c r="AN247" s="80"/>
      <c r="AO247" s="80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BA247" s="81"/>
      <c r="BB247" s="81"/>
      <c r="BC247" s="80"/>
      <c r="BD247" s="81"/>
      <c r="BE247" s="81"/>
      <c r="BF247" s="81"/>
      <c r="BG247" s="81"/>
      <c r="BH247" s="81"/>
      <c r="BI247" s="81"/>
      <c r="BJ247" s="80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</row>
    <row r="248" spans="1:81" ht="15">
      <c r="A248" s="73" t="s">
        <v>10</v>
      </c>
      <c r="B248" s="206" t="s">
        <v>11</v>
      </c>
      <c r="C248" s="119" t="s">
        <v>12</v>
      </c>
      <c r="D248" s="120" t="s">
        <v>13</v>
      </c>
      <c r="E248" s="70"/>
      <c r="F248" s="70"/>
      <c r="G248" s="121"/>
      <c r="H248" s="206" t="s">
        <v>11</v>
      </c>
      <c r="I248" s="120" t="s">
        <v>12</v>
      </c>
      <c r="J248" s="120" t="s">
        <v>13</v>
      </c>
      <c r="K248" s="70"/>
      <c r="L248" s="70"/>
      <c r="M248" s="214" t="s">
        <v>11</v>
      </c>
      <c r="N248" s="120" t="s">
        <v>12</v>
      </c>
      <c r="O248" s="119" t="s">
        <v>13</v>
      </c>
      <c r="R248" s="214" t="s">
        <v>11</v>
      </c>
      <c r="S248" s="120" t="s">
        <v>12</v>
      </c>
      <c r="T248" s="120" t="s">
        <v>13</v>
      </c>
      <c r="U248" s="70"/>
      <c r="V248" s="70"/>
      <c r="W248" s="73" t="s">
        <v>15</v>
      </c>
      <c r="X248" s="130" t="s">
        <v>11</v>
      </c>
      <c r="Y248" s="85" t="s">
        <v>12</v>
      </c>
      <c r="Z248" s="85" t="s">
        <v>13</v>
      </c>
      <c r="AA248" s="86"/>
      <c r="AB248" s="86"/>
      <c r="AC248" s="86"/>
      <c r="AD248" s="87"/>
      <c r="AE248" s="83" t="s">
        <v>11</v>
      </c>
      <c r="AF248" s="85" t="s">
        <v>12</v>
      </c>
      <c r="AG248" s="85" t="s">
        <v>13</v>
      </c>
      <c r="AH248" s="86"/>
      <c r="AI248" s="86"/>
      <c r="AJ248" s="86"/>
      <c r="AK248" s="87"/>
      <c r="AL248" s="130" t="s">
        <v>11</v>
      </c>
      <c r="AM248" s="85" t="s">
        <v>12</v>
      </c>
      <c r="AN248" s="85" t="s">
        <v>13</v>
      </c>
      <c r="AO248" s="86"/>
      <c r="AP248" s="86"/>
      <c r="AQ248" s="86"/>
      <c r="AR248" s="157"/>
      <c r="AS248" s="130" t="s">
        <v>11</v>
      </c>
      <c r="AT248" s="85" t="s">
        <v>12</v>
      </c>
      <c r="AU248" s="85" t="s">
        <v>13</v>
      </c>
      <c r="AV248" s="86"/>
      <c r="AW248" s="86"/>
      <c r="AX248" s="86"/>
      <c r="AY248" s="157"/>
      <c r="AZ248" s="73" t="s">
        <v>16</v>
      </c>
      <c r="BA248" s="83" t="s">
        <v>11</v>
      </c>
      <c r="BB248" s="85" t="s">
        <v>12</v>
      </c>
      <c r="BC248" s="85" t="s">
        <v>13</v>
      </c>
      <c r="BD248" s="86"/>
      <c r="BE248" s="86"/>
      <c r="BF248" s="86"/>
      <c r="BG248" s="86"/>
      <c r="BH248" s="83" t="s">
        <v>11</v>
      </c>
      <c r="BI248" s="84" t="s">
        <v>12</v>
      </c>
      <c r="BJ248" s="84" t="s">
        <v>13</v>
      </c>
      <c r="BK248" s="86"/>
      <c r="BL248" s="86"/>
      <c r="BM248" s="86"/>
      <c r="BN248" s="86"/>
      <c r="BO248" s="130" t="s">
        <v>11</v>
      </c>
      <c r="BP248" s="85" t="s">
        <v>12</v>
      </c>
      <c r="BQ248" s="85" t="s">
        <v>13</v>
      </c>
      <c r="BR248" s="81"/>
      <c r="BS248" s="86"/>
      <c r="BT248" s="86"/>
      <c r="BU248" s="86"/>
      <c r="BV248" s="184" t="s">
        <v>11</v>
      </c>
      <c r="BW248" s="84" t="s">
        <v>12</v>
      </c>
      <c r="BX248" s="84" t="s">
        <v>13</v>
      </c>
      <c r="BY248" s="80"/>
      <c r="BZ248" s="80"/>
      <c r="CA248" s="80"/>
      <c r="CB248" s="87"/>
      <c r="CC248" s="81"/>
    </row>
    <row r="249" spans="1:81" ht="15">
      <c r="A249" s="73"/>
      <c r="B249" s="207"/>
      <c r="C249" s="68" t="s">
        <v>96</v>
      </c>
      <c r="D249" s="123" t="s">
        <v>19</v>
      </c>
      <c r="E249" s="70"/>
      <c r="F249" s="70"/>
      <c r="G249" s="121"/>
      <c r="H249" s="207"/>
      <c r="I249" s="68" t="s">
        <v>96</v>
      </c>
      <c r="J249" s="139" t="s">
        <v>20</v>
      </c>
      <c r="K249" s="70"/>
      <c r="L249" s="70"/>
      <c r="M249" s="207"/>
      <c r="N249" s="68" t="s">
        <v>97</v>
      </c>
      <c r="O249" s="72" t="s">
        <v>23</v>
      </c>
      <c r="R249" s="207"/>
      <c r="S249" s="68" t="s">
        <v>97</v>
      </c>
      <c r="T249" s="139" t="s">
        <v>20</v>
      </c>
      <c r="U249" s="325"/>
      <c r="V249" s="325"/>
      <c r="W249" s="73"/>
      <c r="X249" s="88" t="s">
        <v>86</v>
      </c>
      <c r="Y249" s="89" t="s">
        <v>96</v>
      </c>
      <c r="Z249" s="90" t="s">
        <v>19</v>
      </c>
      <c r="AA249" s="86"/>
      <c r="AB249" s="86"/>
      <c r="AC249" s="86"/>
      <c r="AD249" s="87"/>
      <c r="AE249" s="88" t="s">
        <v>86</v>
      </c>
      <c r="AF249" s="89" t="s">
        <v>96</v>
      </c>
      <c r="AG249" s="131" t="s">
        <v>20</v>
      </c>
      <c r="AH249" s="86"/>
      <c r="AI249" s="86"/>
      <c r="AJ249" s="86"/>
      <c r="AK249" s="87"/>
      <c r="AL249" s="88" t="s">
        <v>86</v>
      </c>
      <c r="AM249" s="89" t="s">
        <v>97</v>
      </c>
      <c r="AN249" s="135" t="s">
        <v>23</v>
      </c>
      <c r="AO249" s="86"/>
      <c r="AP249" s="86"/>
      <c r="AQ249" s="86"/>
      <c r="AR249" s="157"/>
      <c r="AS249" s="88" t="s">
        <v>86</v>
      </c>
      <c r="AT249" s="89" t="s">
        <v>97</v>
      </c>
      <c r="AU249" s="131" t="s">
        <v>20</v>
      </c>
      <c r="AV249" s="319"/>
      <c r="AW249" s="319"/>
      <c r="AX249" s="86"/>
      <c r="AY249" s="157"/>
      <c r="AZ249" s="73"/>
      <c r="BA249" s="88" t="s">
        <v>86</v>
      </c>
      <c r="BB249" s="89" t="s">
        <v>96</v>
      </c>
      <c r="BC249" s="90" t="s">
        <v>19</v>
      </c>
      <c r="BD249" s="86"/>
      <c r="BE249" s="86"/>
      <c r="BF249" s="171"/>
      <c r="BG249" s="156"/>
      <c r="BH249" s="88" t="s">
        <v>86</v>
      </c>
      <c r="BI249" s="89" t="s">
        <v>96</v>
      </c>
      <c r="BJ249" s="131" t="s">
        <v>20</v>
      </c>
      <c r="BK249" s="86" t="s">
        <v>24</v>
      </c>
      <c r="BL249" s="86"/>
      <c r="BM249" s="86"/>
      <c r="BN249" s="86"/>
      <c r="BO249" s="88" t="s">
        <v>86</v>
      </c>
      <c r="BP249" s="89" t="s">
        <v>97</v>
      </c>
      <c r="BQ249" s="135" t="s">
        <v>23</v>
      </c>
      <c r="BR249" s="81"/>
      <c r="BS249" s="86"/>
      <c r="BT249" s="86"/>
      <c r="BU249" s="86"/>
      <c r="BV249" s="88" t="s">
        <v>86</v>
      </c>
      <c r="BW249" s="89" t="s">
        <v>97</v>
      </c>
      <c r="BX249" s="131" t="s">
        <v>20</v>
      </c>
      <c r="BY249" s="320"/>
      <c r="BZ249" s="320"/>
      <c r="CA249" s="80"/>
      <c r="CB249" s="87"/>
      <c r="CC249" s="81"/>
    </row>
    <row r="250" spans="1:81" ht="47.25">
      <c r="A250" s="25"/>
      <c r="B250" s="193" t="s">
        <v>26</v>
      </c>
      <c r="C250" s="194" t="s">
        <v>27</v>
      </c>
      <c r="D250" s="140" t="s">
        <v>56</v>
      </c>
      <c r="E250" s="321" t="s">
        <v>57</v>
      </c>
      <c r="F250" s="321"/>
      <c r="G250" s="322"/>
      <c r="H250" s="124" t="s">
        <v>27</v>
      </c>
      <c r="I250" s="140" t="s">
        <v>56</v>
      </c>
      <c r="J250" s="321" t="s">
        <v>57</v>
      </c>
      <c r="K250" s="321"/>
      <c r="L250" s="322"/>
      <c r="M250" s="124" t="s">
        <v>27</v>
      </c>
      <c r="N250" s="140" t="s">
        <v>56</v>
      </c>
      <c r="O250" s="321" t="s">
        <v>57</v>
      </c>
      <c r="P250" s="321"/>
      <c r="Q250" s="322"/>
      <c r="R250" s="124" t="s">
        <v>27</v>
      </c>
      <c r="S250" s="140" t="s">
        <v>56</v>
      </c>
      <c r="T250" s="321" t="s">
        <v>57</v>
      </c>
      <c r="U250" s="321"/>
      <c r="V250" s="322"/>
      <c r="W250" s="25"/>
      <c r="X250" s="94" t="s">
        <v>27</v>
      </c>
      <c r="Y250" s="148" t="s">
        <v>30</v>
      </c>
      <c r="Z250" s="149" t="s">
        <v>31</v>
      </c>
      <c r="AA250" s="149" t="s">
        <v>32</v>
      </c>
      <c r="AB250" s="149" t="s">
        <v>33</v>
      </c>
      <c r="AC250" s="149" t="s">
        <v>34</v>
      </c>
      <c r="AD250" s="150" t="s">
        <v>35</v>
      </c>
      <c r="AE250" s="94" t="s">
        <v>27</v>
      </c>
      <c r="AF250" s="149" t="s">
        <v>30</v>
      </c>
      <c r="AG250" s="149" t="s">
        <v>31</v>
      </c>
      <c r="AH250" s="149" t="s">
        <v>32</v>
      </c>
      <c r="AI250" s="149" t="s">
        <v>33</v>
      </c>
      <c r="AJ250" s="149" t="s">
        <v>34</v>
      </c>
      <c r="AK250" s="150" t="s">
        <v>35</v>
      </c>
      <c r="AL250" s="94" t="s">
        <v>27</v>
      </c>
      <c r="AM250" s="149" t="s">
        <v>30</v>
      </c>
      <c r="AN250" s="149" t="s">
        <v>31</v>
      </c>
      <c r="AO250" s="149" t="s">
        <v>32</v>
      </c>
      <c r="AP250" s="149" t="s">
        <v>33</v>
      </c>
      <c r="AQ250" s="149" t="s">
        <v>34</v>
      </c>
      <c r="AR250" s="158" t="s">
        <v>35</v>
      </c>
      <c r="AS250" s="94" t="s">
        <v>27</v>
      </c>
      <c r="AT250" s="149" t="s">
        <v>30</v>
      </c>
      <c r="AU250" s="159" t="s">
        <v>31</v>
      </c>
      <c r="AV250" s="159" t="s">
        <v>32</v>
      </c>
      <c r="AW250" s="149" t="s">
        <v>33</v>
      </c>
      <c r="AX250" s="149" t="s">
        <v>34</v>
      </c>
      <c r="AY250" s="158" t="s">
        <v>35</v>
      </c>
      <c r="AZ250" s="166"/>
      <c r="BA250" s="163" t="s">
        <v>27</v>
      </c>
      <c r="BB250" s="149" t="s">
        <v>24</v>
      </c>
      <c r="BC250" s="149" t="s">
        <v>36</v>
      </c>
      <c r="BD250" s="149" t="s">
        <v>37</v>
      </c>
      <c r="BE250" s="149" t="s">
        <v>38</v>
      </c>
      <c r="BF250" s="173" t="s">
        <v>39</v>
      </c>
      <c r="BG250" s="173" t="s">
        <v>40</v>
      </c>
      <c r="BH250" s="163" t="s">
        <v>27</v>
      </c>
      <c r="BI250" s="149" t="s">
        <v>24</v>
      </c>
      <c r="BJ250" s="149" t="s">
        <v>36</v>
      </c>
      <c r="BK250" s="149" t="s">
        <v>37</v>
      </c>
      <c r="BL250" s="149" t="s">
        <v>38</v>
      </c>
      <c r="BM250" s="173" t="s">
        <v>39</v>
      </c>
      <c r="BN250" s="173" t="s">
        <v>40</v>
      </c>
      <c r="BO250" s="163" t="s">
        <v>27</v>
      </c>
      <c r="BP250" s="149" t="s">
        <v>24</v>
      </c>
      <c r="BQ250" s="149" t="s">
        <v>36</v>
      </c>
      <c r="BR250" s="149" t="s">
        <v>37</v>
      </c>
      <c r="BS250" s="149" t="s">
        <v>38</v>
      </c>
      <c r="BT250" s="173" t="s">
        <v>39</v>
      </c>
      <c r="BU250" s="173" t="s">
        <v>40</v>
      </c>
      <c r="BV250" s="163" t="s">
        <v>27</v>
      </c>
      <c r="BW250" s="149" t="s">
        <v>24</v>
      </c>
      <c r="BX250" s="149" t="s">
        <v>36</v>
      </c>
      <c r="BY250" s="149" t="s">
        <v>37</v>
      </c>
      <c r="BZ250" s="149" t="s">
        <v>38</v>
      </c>
      <c r="CA250" s="173" t="s">
        <v>39</v>
      </c>
      <c r="CB250" s="173" t="s">
        <v>40</v>
      </c>
      <c r="CC250" s="81"/>
    </row>
    <row r="251" spans="1:81" ht="15.75">
      <c r="A251" s="25"/>
      <c r="B251" s="125" t="s">
        <v>41</v>
      </c>
      <c r="C251" s="78">
        <v>0</v>
      </c>
      <c r="D251" s="126">
        <f>176.41+215.22</f>
        <v>391.63</v>
      </c>
      <c r="E251" s="189">
        <v>6.42</v>
      </c>
      <c r="F251" s="189">
        <v>7.44</v>
      </c>
      <c r="G251" s="190">
        <v>6.58</v>
      </c>
      <c r="H251" s="128">
        <v>0</v>
      </c>
      <c r="I251" s="126">
        <f>221.13+215.12</f>
        <v>436.25</v>
      </c>
      <c r="J251" s="189">
        <v>0</v>
      </c>
      <c r="K251" s="209">
        <v>0</v>
      </c>
      <c r="L251" s="190">
        <v>0</v>
      </c>
      <c r="M251" s="128">
        <v>0</v>
      </c>
      <c r="N251" s="205">
        <f>211.23+215.04</f>
        <v>426.27</v>
      </c>
      <c r="O251" s="189">
        <v>0</v>
      </c>
      <c r="P251" s="209">
        <v>0</v>
      </c>
      <c r="Q251" s="190">
        <v>0</v>
      </c>
      <c r="R251" s="128">
        <v>0</v>
      </c>
      <c r="S251" s="205">
        <f>215.07+214.77</f>
        <v>429.84000000000003</v>
      </c>
      <c r="T251" s="189">
        <v>0</v>
      </c>
      <c r="U251" s="209">
        <v>0</v>
      </c>
      <c r="V251" s="190">
        <v>0</v>
      </c>
      <c r="W251" s="25"/>
      <c r="X251" s="129">
        <v>0</v>
      </c>
      <c r="Y251" s="151">
        <f t="shared" ref="Y251:Y266" si="223">AVERAGE(E251:G251)/10</f>
        <v>0.68133333333333324</v>
      </c>
      <c r="Z251" s="100">
        <v>9.6440000000000001</v>
      </c>
      <c r="AA251" s="100">
        <v>4.5170000000000003</v>
      </c>
      <c r="AB251" s="100">
        <f t="shared" ref="AB251:AB266" si="224">Z251-(AA251+Y251)</f>
        <v>4.4456666666666669</v>
      </c>
      <c r="AC251" s="100">
        <f t="shared" ref="AC251:AC266" si="225">3*Z251+AA251+Y251</f>
        <v>34.13033333333334</v>
      </c>
      <c r="AD251" s="152">
        <f t="shared" ref="AD251:AD266" si="226">1.398*(10^-6)*(X251^2)*AB251*AC251</f>
        <v>0</v>
      </c>
      <c r="AE251" s="129">
        <v>0</v>
      </c>
      <c r="AF251" s="100">
        <f t="shared" ref="AF251:AF266" si="227">AVERAGE(J251:L251)/10</f>
        <v>0</v>
      </c>
      <c r="AG251" s="100">
        <v>9.6440000000000001</v>
      </c>
      <c r="AH251" s="100">
        <v>4.5170000000000003</v>
      </c>
      <c r="AI251" s="100">
        <f t="shared" ref="AI251:AI266" si="228">AG251-(AH251+AF251)</f>
        <v>5.1269999999999998</v>
      </c>
      <c r="AJ251" s="100">
        <f t="shared" ref="AJ251:AJ266" si="229">3*AG251+AH251+AF251</f>
        <v>33.449000000000005</v>
      </c>
      <c r="AK251" s="152">
        <f t="shared" ref="AK251:AK266" si="230">1.398*(10^-6)*(AE251^2)*AI251*AJ251</f>
        <v>0</v>
      </c>
      <c r="AL251" s="129">
        <v>0</v>
      </c>
      <c r="AM251" s="100">
        <f t="shared" ref="AM251:AM266" si="231">AVERAGE(O251:Q251)/10</f>
        <v>0</v>
      </c>
      <c r="AN251" s="100">
        <v>9.6440000000000001</v>
      </c>
      <c r="AO251" s="100">
        <v>4.5170000000000003</v>
      </c>
      <c r="AP251" s="100">
        <f t="shared" ref="AP251:AP266" si="232">AN251-(AO251+AM251)</f>
        <v>5.1269999999999998</v>
      </c>
      <c r="AQ251" s="100">
        <f t="shared" ref="AQ251:AQ266" si="233">3*AN251+AO251+AM251</f>
        <v>33.449000000000005</v>
      </c>
      <c r="AR251" s="160">
        <f t="shared" ref="AR251:AR266" si="234">1.398*(10^-6)*(AL251^2)*AP251*AQ251</f>
        <v>0</v>
      </c>
      <c r="AS251" s="129">
        <v>0</v>
      </c>
      <c r="AT251" s="100">
        <f t="shared" ref="AT251:AT266" si="235">AVERAGE(T251:V251)/10</f>
        <v>0</v>
      </c>
      <c r="AU251" s="100">
        <v>9.6440000000000001</v>
      </c>
      <c r="AV251" s="100">
        <v>4.5170000000000003</v>
      </c>
      <c r="AW251" s="100">
        <f t="shared" ref="AW251:AW266" si="236">AU251-(AV251+AT251)</f>
        <v>5.1269999999999998</v>
      </c>
      <c r="AX251" s="100">
        <f t="shared" ref="AX251:AX266" si="237">3*AU251+AV251+AT251</f>
        <v>33.449000000000005</v>
      </c>
      <c r="AY251" s="160">
        <f t="shared" ref="AY251:AY266" si="238">1.398*(10^-6)*(AS251^2)*AW251*AX251</f>
        <v>0</v>
      </c>
      <c r="AZ251" s="166"/>
      <c r="BA251" s="129">
        <v>0</v>
      </c>
      <c r="BB251" s="100">
        <v>103.506856070365</v>
      </c>
      <c r="BC251" s="167">
        <f>(BB269-BB270)/BB251</f>
        <v>0.51127048013152343</v>
      </c>
      <c r="BD251" s="167">
        <f>D251-BB267</f>
        <v>50.949999999999989</v>
      </c>
      <c r="BE251" s="164">
        <f>BB269-BB270</f>
        <v>52.92</v>
      </c>
      <c r="BF251" s="164">
        <f t="shared" ref="BF251:BF266" si="239">BD251/BE251*100</f>
        <v>96.277399848828395</v>
      </c>
      <c r="BG251" s="174">
        <f t="shared" ref="BG251:BG266" si="240">BF251*BC251</f>
        <v>49.223792446525152</v>
      </c>
      <c r="BH251" s="129">
        <v>0</v>
      </c>
      <c r="BI251" s="100">
        <v>103.506856070365</v>
      </c>
      <c r="BJ251" s="167">
        <f>(BI269-BI270)/BI251</f>
        <v>0.95703805294460886</v>
      </c>
      <c r="BK251" s="167">
        <f>I251-BI267</f>
        <v>49.31</v>
      </c>
      <c r="BL251" s="164">
        <f>BI269-BI270</f>
        <v>99.059999999999988</v>
      </c>
      <c r="BM251" s="164">
        <f t="shared" ref="BM251:BM266" si="241">BK251/BL251*100</f>
        <v>49.777912376337582</v>
      </c>
      <c r="BN251" s="174">
        <f t="shared" ref="BN251:BN266" si="242">BM251*BJ251</f>
        <v>47.639356340297468</v>
      </c>
      <c r="BO251" s="129">
        <v>0</v>
      </c>
      <c r="BP251" s="180">
        <v>103.506856070365</v>
      </c>
      <c r="BQ251" s="167">
        <f>(BP269-BP270)/BP251</f>
        <v>0.84361561460855283</v>
      </c>
      <c r="BR251" s="167">
        <f t="shared" ref="BR251:BR266" si="243">N251-$BP$267</f>
        <v>51.379999999999995</v>
      </c>
      <c r="BS251" s="164">
        <f>BP269-BP270</f>
        <v>87.32</v>
      </c>
      <c r="BT251" s="164">
        <f t="shared" ref="BT251:BT266" si="244">BR251/BS251*100</f>
        <v>58.841044434264781</v>
      </c>
      <c r="BU251" s="174">
        <f t="shared" ref="BU251:BU266" si="245">BT251*BQ251</f>
        <v>49.639223864621449</v>
      </c>
      <c r="BV251" s="129">
        <v>0</v>
      </c>
      <c r="BW251" s="100">
        <v>103.506856070365</v>
      </c>
      <c r="BX251" s="167">
        <f>(BW269-BW270)/BW251</f>
        <v>0.90650999906917684</v>
      </c>
      <c r="BY251" s="167">
        <f>S251-BW267</f>
        <v>48.060000000000059</v>
      </c>
      <c r="BZ251" s="164">
        <f>BW269-BW270</f>
        <v>93.83</v>
      </c>
      <c r="CA251" s="164">
        <f t="shared" ref="CA251:CA266" si="246">BY251/BZ251*100</f>
        <v>51.220292017478485</v>
      </c>
      <c r="CB251" s="174">
        <f t="shared" ref="CB251:CB266" si="247">CA251*BX251</f>
        <v>46.431706869087385</v>
      </c>
      <c r="CC251" s="81"/>
    </row>
    <row r="252" spans="1:81" ht="15.75">
      <c r="A252" s="25"/>
      <c r="B252" s="125" t="s">
        <v>42</v>
      </c>
      <c r="C252" s="80">
        <v>300</v>
      </c>
      <c r="D252" s="126">
        <v>383.72</v>
      </c>
      <c r="E252" s="189">
        <v>11.12</v>
      </c>
      <c r="F252" s="189">
        <v>10.69</v>
      </c>
      <c r="G252" s="190">
        <v>10</v>
      </c>
      <c r="H252" s="129">
        <v>300</v>
      </c>
      <c r="I252" s="78">
        <v>434.38</v>
      </c>
      <c r="J252" s="189">
        <v>0</v>
      </c>
      <c r="K252" s="209">
        <v>0</v>
      </c>
      <c r="L252" s="190">
        <v>0</v>
      </c>
      <c r="M252" s="129">
        <v>300</v>
      </c>
      <c r="N252" s="205">
        <v>415.47</v>
      </c>
      <c r="O252" s="189">
        <v>2.13</v>
      </c>
      <c r="P252" s="189">
        <v>3</v>
      </c>
      <c r="Q252" s="78">
        <v>4.71</v>
      </c>
      <c r="R252" s="129">
        <v>300</v>
      </c>
      <c r="S252" s="205">
        <v>426.11</v>
      </c>
      <c r="T252" s="189">
        <v>0</v>
      </c>
      <c r="U252" s="209">
        <v>0</v>
      </c>
      <c r="V252" s="190">
        <v>0</v>
      </c>
      <c r="W252" s="25"/>
      <c r="X252" s="129">
        <v>300</v>
      </c>
      <c r="Y252" s="151">
        <f t="shared" si="223"/>
        <v>1.0603333333333333</v>
      </c>
      <c r="Z252" s="100">
        <v>9.6440000000000001</v>
      </c>
      <c r="AA252" s="100">
        <v>4.5170000000000003</v>
      </c>
      <c r="AB252" s="100">
        <f t="shared" si="224"/>
        <v>4.0666666666666664</v>
      </c>
      <c r="AC252" s="100">
        <f t="shared" si="225"/>
        <v>34.509333333333338</v>
      </c>
      <c r="AD252" s="152">
        <f t="shared" si="226"/>
        <v>17.657321568</v>
      </c>
      <c r="AE252" s="129">
        <v>300</v>
      </c>
      <c r="AF252" s="100">
        <f t="shared" si="227"/>
        <v>0</v>
      </c>
      <c r="AG252" s="100">
        <v>9.6440000000000001</v>
      </c>
      <c r="AH252" s="100">
        <v>4.5170000000000003</v>
      </c>
      <c r="AI252" s="100">
        <f t="shared" si="228"/>
        <v>5.1269999999999998</v>
      </c>
      <c r="AJ252" s="100">
        <f t="shared" si="229"/>
        <v>33.449000000000005</v>
      </c>
      <c r="AK252" s="152">
        <f t="shared" si="230"/>
        <v>21.577252153859998</v>
      </c>
      <c r="AL252" s="129">
        <v>300</v>
      </c>
      <c r="AM252" s="100">
        <f t="shared" si="231"/>
        <v>0.32799999999999996</v>
      </c>
      <c r="AN252" s="100">
        <v>9.6440000000000001</v>
      </c>
      <c r="AO252" s="100">
        <v>4.5170000000000003</v>
      </c>
      <c r="AP252" s="100">
        <f t="shared" si="232"/>
        <v>4.7989999999999995</v>
      </c>
      <c r="AQ252" s="100">
        <f t="shared" si="233"/>
        <v>33.777000000000008</v>
      </c>
      <c r="AR252" s="160">
        <f t="shared" si="234"/>
        <v>20.394896449859999</v>
      </c>
      <c r="AS252" s="129">
        <v>300</v>
      </c>
      <c r="AT252" s="100">
        <f t="shared" si="235"/>
        <v>0</v>
      </c>
      <c r="AU252" s="100">
        <v>9.6440000000000001</v>
      </c>
      <c r="AV252" s="100">
        <v>4.5170000000000003</v>
      </c>
      <c r="AW252" s="100">
        <f t="shared" si="236"/>
        <v>5.1269999999999998</v>
      </c>
      <c r="AX252" s="100">
        <f t="shared" si="237"/>
        <v>33.449000000000005</v>
      </c>
      <c r="AY252" s="160">
        <f t="shared" si="238"/>
        <v>21.577252153859998</v>
      </c>
      <c r="AZ252" s="166"/>
      <c r="BA252" s="129">
        <v>300</v>
      </c>
      <c r="BB252" s="100">
        <v>103.506856070365</v>
      </c>
      <c r="BC252" s="167">
        <f>(BB269-BB270)/BB251</f>
        <v>0.51127048013152343</v>
      </c>
      <c r="BD252" s="167">
        <f>D252-BB267</f>
        <v>43.04000000000002</v>
      </c>
      <c r="BE252" s="164">
        <f>BB269-BB270</f>
        <v>52.92</v>
      </c>
      <c r="BF252" s="164">
        <f t="shared" si="239"/>
        <v>81.330309901738502</v>
      </c>
      <c r="BG252" s="174">
        <f t="shared" si="240"/>
        <v>41.581786592707438</v>
      </c>
      <c r="BH252" s="129">
        <v>300</v>
      </c>
      <c r="BI252" s="100">
        <v>103.506856070365</v>
      </c>
      <c r="BJ252" s="167">
        <f>(BI269-BI270)/BI251</f>
        <v>0.95703805294460886</v>
      </c>
      <c r="BK252" s="167">
        <f>I252-BI267</f>
        <v>47.44</v>
      </c>
      <c r="BL252" s="164">
        <f>BI269-BI270</f>
        <v>99.059999999999988</v>
      </c>
      <c r="BM252" s="164">
        <f t="shared" si="241"/>
        <v>47.890167575206952</v>
      </c>
      <c r="BN252" s="174">
        <f t="shared" si="242"/>
        <v>45.832712731367103</v>
      </c>
      <c r="BO252" s="129">
        <v>300</v>
      </c>
      <c r="BP252" s="180">
        <v>103.506856070365</v>
      </c>
      <c r="BQ252" s="167">
        <f>(BP269-BP270)/BP251</f>
        <v>0.84361561460855283</v>
      </c>
      <c r="BR252" s="167">
        <f t="shared" si="243"/>
        <v>40.580000000000041</v>
      </c>
      <c r="BS252" s="164">
        <f>BP269-BP270</f>
        <v>87.32</v>
      </c>
      <c r="BT252" s="164">
        <f t="shared" si="244"/>
        <v>46.472743930371102</v>
      </c>
      <c r="BU252" s="174">
        <f t="shared" si="245"/>
        <v>39.205132433365911</v>
      </c>
      <c r="BV252" s="129">
        <v>300</v>
      </c>
      <c r="BW252" s="100">
        <v>103.506856070365</v>
      </c>
      <c r="BX252" s="167">
        <f>(BW269-BW270)/BW251</f>
        <v>0.90650999906917684</v>
      </c>
      <c r="BY252" s="167">
        <f>S252-BW267</f>
        <v>44.330000000000041</v>
      </c>
      <c r="BZ252" s="164">
        <f>BW269-BW270</f>
        <v>93.83</v>
      </c>
      <c r="CA252" s="164">
        <f t="shared" si="246"/>
        <v>47.24501758499418</v>
      </c>
      <c r="CB252" s="174">
        <f t="shared" si="247"/>
        <v>42.828080846996315</v>
      </c>
      <c r="CC252" s="81"/>
    </row>
    <row r="253" spans="1:81" ht="15.75">
      <c r="A253" s="25"/>
      <c r="B253" s="125" t="s">
        <v>42</v>
      </c>
      <c r="C253" s="80">
        <v>350</v>
      </c>
      <c r="D253" s="78">
        <v>380.27</v>
      </c>
      <c r="E253" s="208">
        <v>10.8</v>
      </c>
      <c r="F253" s="208">
        <v>11.35</v>
      </c>
      <c r="G253" s="152">
        <v>11.32</v>
      </c>
      <c r="H253" s="129">
        <v>350</v>
      </c>
      <c r="I253" s="78">
        <v>433.07</v>
      </c>
      <c r="J253" s="189">
        <v>0</v>
      </c>
      <c r="K253" s="209">
        <v>0</v>
      </c>
      <c r="L253" s="190">
        <v>0</v>
      </c>
      <c r="M253" s="129">
        <v>350</v>
      </c>
      <c r="N253" s="205">
        <v>414.39</v>
      </c>
      <c r="O253" s="189">
        <v>7.3</v>
      </c>
      <c r="P253" s="189">
        <v>3.22</v>
      </c>
      <c r="Q253" s="78">
        <v>3.03</v>
      </c>
      <c r="R253" s="129">
        <v>350</v>
      </c>
      <c r="S253" s="205">
        <v>424.88</v>
      </c>
      <c r="T253" s="210">
        <v>1.02</v>
      </c>
      <c r="U253" s="210">
        <v>0</v>
      </c>
      <c r="V253" s="205">
        <v>0.95</v>
      </c>
      <c r="W253" s="25"/>
      <c r="X253" s="129">
        <v>350</v>
      </c>
      <c r="Y253" s="151">
        <f t="shared" si="223"/>
        <v>1.1156666666666666</v>
      </c>
      <c r="Z253" s="100">
        <v>9.6440000000000001</v>
      </c>
      <c r="AA253" s="100">
        <v>4.5170000000000003</v>
      </c>
      <c r="AB253" s="100">
        <f t="shared" si="224"/>
        <v>4.011333333333333</v>
      </c>
      <c r="AC253" s="100">
        <f t="shared" si="225"/>
        <v>34.564666666666675</v>
      </c>
      <c r="AD253" s="152">
        <f t="shared" si="226"/>
        <v>23.744574175886665</v>
      </c>
      <c r="AE253" s="129">
        <v>350</v>
      </c>
      <c r="AF253" s="100">
        <f t="shared" si="227"/>
        <v>0</v>
      </c>
      <c r="AG253" s="100">
        <v>9.6440000000000001</v>
      </c>
      <c r="AH253" s="100">
        <v>4.5170000000000003</v>
      </c>
      <c r="AI253" s="100">
        <f t="shared" si="228"/>
        <v>5.1269999999999998</v>
      </c>
      <c r="AJ253" s="100">
        <f t="shared" si="229"/>
        <v>33.449000000000005</v>
      </c>
      <c r="AK253" s="152">
        <f t="shared" si="230"/>
        <v>29.369037653864996</v>
      </c>
      <c r="AL253" s="129">
        <v>350</v>
      </c>
      <c r="AM253" s="100">
        <f t="shared" si="231"/>
        <v>0.45166666666666666</v>
      </c>
      <c r="AN253" s="100">
        <v>9.6440000000000001</v>
      </c>
      <c r="AO253" s="100">
        <v>4.5170000000000003</v>
      </c>
      <c r="AP253" s="100">
        <f t="shared" si="232"/>
        <v>4.6753333333333327</v>
      </c>
      <c r="AQ253" s="100">
        <f t="shared" si="233"/>
        <v>33.900666666666673</v>
      </c>
      <c r="AR253" s="160">
        <f t="shared" si="234"/>
        <v>27.143389501806663</v>
      </c>
      <c r="AS253" s="129">
        <v>350</v>
      </c>
      <c r="AT253" s="100">
        <f t="shared" si="235"/>
        <v>6.5666666666666665E-2</v>
      </c>
      <c r="AU253" s="100">
        <v>9.6440000000000001</v>
      </c>
      <c r="AV253" s="100">
        <v>4.5170000000000003</v>
      </c>
      <c r="AW253" s="100">
        <f t="shared" si="236"/>
        <v>5.0613333333333328</v>
      </c>
      <c r="AX253" s="100">
        <f t="shared" si="237"/>
        <v>33.51466666666667</v>
      </c>
      <c r="AY253" s="160">
        <f t="shared" si="238"/>
        <v>29.049797193386659</v>
      </c>
      <c r="AZ253" s="166"/>
      <c r="BA253" s="129">
        <v>350</v>
      </c>
      <c r="BB253" s="100">
        <v>103.506856070365</v>
      </c>
      <c r="BC253" s="167">
        <f>(BB269-BB270)/BB251</f>
        <v>0.51127048013152343</v>
      </c>
      <c r="BD253" s="167">
        <f>D253-BB267</f>
        <v>39.589999999999975</v>
      </c>
      <c r="BE253" s="164">
        <f>BB269-BB270</f>
        <v>52.92</v>
      </c>
      <c r="BF253" s="164">
        <f t="shared" si="239"/>
        <v>74.811035525321188</v>
      </c>
      <c r="BG253" s="174">
        <f t="shared" si="240"/>
        <v>38.248674052167416</v>
      </c>
      <c r="BH253" s="129">
        <v>350</v>
      </c>
      <c r="BI253" s="100">
        <v>103.506856070365</v>
      </c>
      <c r="BJ253" s="167">
        <f>(BI269-BI270)/BI251</f>
        <v>0.95703805294460886</v>
      </c>
      <c r="BK253" s="167">
        <f>I253-BI267</f>
        <v>46.129999999999995</v>
      </c>
      <c r="BL253" s="164">
        <f>BI269-BI270</f>
        <v>99.059999999999988</v>
      </c>
      <c r="BM253" s="164">
        <f t="shared" si="241"/>
        <v>46.567736725217038</v>
      </c>
      <c r="BN253" s="174">
        <f t="shared" si="242"/>
        <v>44.567096085538871</v>
      </c>
      <c r="BO253" s="129">
        <v>350</v>
      </c>
      <c r="BP253" s="180">
        <v>103.506856070365</v>
      </c>
      <c r="BQ253" s="167">
        <f>(BP269-BP270)/BP251</f>
        <v>0.84361561460855283</v>
      </c>
      <c r="BR253" s="167">
        <f t="shared" si="243"/>
        <v>39.5</v>
      </c>
      <c r="BS253" s="164">
        <f>BP269-BP270</f>
        <v>87.32</v>
      </c>
      <c r="BT253" s="164">
        <f t="shared" si="244"/>
        <v>45.23591387998168</v>
      </c>
      <c r="BU253" s="174">
        <f t="shared" si="245"/>
        <v>38.16172329024031</v>
      </c>
      <c r="BV253" s="129">
        <v>350</v>
      </c>
      <c r="BW253" s="100">
        <v>103.506856070365</v>
      </c>
      <c r="BX253" s="167">
        <f>(BW269-BW270)/BW251</f>
        <v>0.90650999906917684</v>
      </c>
      <c r="BY253" s="167">
        <f>S253-BW267</f>
        <v>43.100000000000023</v>
      </c>
      <c r="BZ253" s="164">
        <f>BW269-BW270</f>
        <v>93.83</v>
      </c>
      <c r="CA253" s="164">
        <f t="shared" si="246"/>
        <v>45.934136203772809</v>
      </c>
      <c r="CB253" s="174">
        <f t="shared" si="247"/>
        <v>41.63975376732553</v>
      </c>
      <c r="CC253" s="81"/>
    </row>
    <row r="254" spans="1:81" ht="15.75">
      <c r="A254" s="25"/>
      <c r="B254" s="125" t="s">
        <v>42</v>
      </c>
      <c r="C254" s="80">
        <v>450</v>
      </c>
      <c r="D254" s="78">
        <v>377.22</v>
      </c>
      <c r="E254" s="208">
        <v>11.39</v>
      </c>
      <c r="F254" s="208">
        <v>11.79</v>
      </c>
      <c r="G254" s="152">
        <v>12.05</v>
      </c>
      <c r="H254" s="129">
        <v>450</v>
      </c>
      <c r="I254" s="126">
        <v>428.98</v>
      </c>
      <c r="J254" s="189">
        <v>0</v>
      </c>
      <c r="K254" s="209">
        <v>0</v>
      </c>
      <c r="L254" s="190">
        <v>0</v>
      </c>
      <c r="M254" s="129">
        <v>450</v>
      </c>
      <c r="N254" s="205">
        <v>411.45</v>
      </c>
      <c r="O254" s="78">
        <v>9.26</v>
      </c>
      <c r="P254" s="78">
        <v>3.12</v>
      </c>
      <c r="Q254" s="78">
        <v>3.7</v>
      </c>
      <c r="R254" s="129">
        <v>450</v>
      </c>
      <c r="S254" s="205">
        <v>423.42</v>
      </c>
      <c r="T254" s="205">
        <v>1.45</v>
      </c>
      <c r="U254" s="205">
        <v>0.66</v>
      </c>
      <c r="V254" s="205">
        <v>1.48</v>
      </c>
      <c r="W254" s="25"/>
      <c r="X254" s="129">
        <v>450</v>
      </c>
      <c r="Y254" s="151">
        <f t="shared" si="223"/>
        <v>1.1743333333333335</v>
      </c>
      <c r="Z254" s="100">
        <v>9.6440000000000001</v>
      </c>
      <c r="AA254" s="100">
        <v>4.5170000000000003</v>
      </c>
      <c r="AB254" s="100">
        <f t="shared" si="224"/>
        <v>3.9526666666666666</v>
      </c>
      <c r="AC254" s="100">
        <f t="shared" si="225"/>
        <v>34.623333333333342</v>
      </c>
      <c r="AD254" s="152">
        <f t="shared" si="226"/>
        <v>38.742823419300002</v>
      </c>
      <c r="AE254" s="129">
        <v>450</v>
      </c>
      <c r="AF254" s="100">
        <f t="shared" si="227"/>
        <v>0</v>
      </c>
      <c r="AG254" s="100">
        <v>9.6440000000000001</v>
      </c>
      <c r="AH254" s="100">
        <v>4.5170000000000003</v>
      </c>
      <c r="AI254" s="100">
        <f t="shared" si="228"/>
        <v>5.1269999999999998</v>
      </c>
      <c r="AJ254" s="100">
        <f t="shared" si="229"/>
        <v>33.449000000000005</v>
      </c>
      <c r="AK254" s="152">
        <f t="shared" si="230"/>
        <v>48.54881734618499</v>
      </c>
      <c r="AL254" s="129">
        <v>450</v>
      </c>
      <c r="AM254" s="100">
        <f t="shared" si="231"/>
        <v>0.53599999999999992</v>
      </c>
      <c r="AN254" s="100">
        <v>9.6440000000000001</v>
      </c>
      <c r="AO254" s="100">
        <v>4.5170000000000003</v>
      </c>
      <c r="AP254" s="100">
        <f t="shared" si="232"/>
        <v>4.5910000000000002</v>
      </c>
      <c r="AQ254" s="100">
        <f t="shared" si="233"/>
        <v>33.985000000000007</v>
      </c>
      <c r="AR254" s="160">
        <f t="shared" si="234"/>
        <v>44.169935592824999</v>
      </c>
      <c r="AS254" s="129">
        <v>450</v>
      </c>
      <c r="AT254" s="100">
        <f t="shared" si="235"/>
        <v>0.11966666666666666</v>
      </c>
      <c r="AU254" s="100">
        <v>9.6440000000000001</v>
      </c>
      <c r="AV254" s="100">
        <v>4.5170000000000003</v>
      </c>
      <c r="AW254" s="100">
        <f t="shared" si="236"/>
        <v>5.0073333333333334</v>
      </c>
      <c r="AX254" s="100">
        <f t="shared" si="237"/>
        <v>33.568666666666672</v>
      </c>
      <c r="AY254" s="160">
        <f t="shared" si="238"/>
        <v>47.585298009059997</v>
      </c>
      <c r="AZ254" s="166"/>
      <c r="BA254" s="129">
        <v>450</v>
      </c>
      <c r="BB254" s="100">
        <v>103.506856070365</v>
      </c>
      <c r="BC254" s="167">
        <f>(BB269-BB270)/BB251</f>
        <v>0.51127048013152343</v>
      </c>
      <c r="BD254" s="167">
        <f>D254-BB267</f>
        <v>36.54000000000002</v>
      </c>
      <c r="BE254" s="164">
        <f>BB269-BB270</f>
        <v>52.92</v>
      </c>
      <c r="BF254" s="164">
        <f t="shared" si="239"/>
        <v>69.047619047619079</v>
      </c>
      <c r="BG254" s="174">
        <f t="shared" si="240"/>
        <v>35.302009342414728</v>
      </c>
      <c r="BH254" s="129">
        <v>450</v>
      </c>
      <c r="BI254" s="100">
        <v>103.506856070365</v>
      </c>
      <c r="BJ254" s="167">
        <f>(BI269-BI270)/BI251</f>
        <v>0.95703805294460886</v>
      </c>
      <c r="BK254" s="167">
        <f>I254-BI267</f>
        <v>42.04000000000002</v>
      </c>
      <c r="BL254" s="164">
        <f>BI269-BI270</f>
        <v>99.059999999999988</v>
      </c>
      <c r="BM254" s="164">
        <f t="shared" si="241"/>
        <v>42.438925903492859</v>
      </c>
      <c r="BN254" s="174">
        <f t="shared" si="242"/>
        <v>40.615667015739334</v>
      </c>
      <c r="BO254" s="129">
        <v>450</v>
      </c>
      <c r="BP254" s="180">
        <v>103.506856070365</v>
      </c>
      <c r="BQ254" s="167">
        <f>(BP269-BP270)/BP251</f>
        <v>0.84361561460855283</v>
      </c>
      <c r="BR254" s="167">
        <f t="shared" si="243"/>
        <v>36.56</v>
      </c>
      <c r="BS254" s="164">
        <f>BP269-BP270</f>
        <v>87.32</v>
      </c>
      <c r="BT254" s="164">
        <f t="shared" si="244"/>
        <v>41.868987631699497</v>
      </c>
      <c r="BU254" s="174">
        <f t="shared" si="245"/>
        <v>35.321331733954068</v>
      </c>
      <c r="BV254" s="129">
        <v>450</v>
      </c>
      <c r="BW254" s="100">
        <v>103.506856070365</v>
      </c>
      <c r="BX254" s="167">
        <f>(BW269-BW270)/BW251</f>
        <v>0.90650999906917684</v>
      </c>
      <c r="BY254" s="167">
        <f>S254-BW267</f>
        <v>41.640000000000043</v>
      </c>
      <c r="BZ254" s="164">
        <f>BW269-BW270</f>
        <v>93.83</v>
      </c>
      <c r="CA254" s="164">
        <f t="shared" si="246"/>
        <v>44.378130661835279</v>
      </c>
      <c r="CB254" s="174">
        <f t="shared" si="247"/>
        <v>40.229219184952107</v>
      </c>
      <c r="CC254" s="81"/>
    </row>
    <row r="255" spans="1:81" ht="15.75">
      <c r="A255" s="25"/>
      <c r="B255" s="125" t="s">
        <v>42</v>
      </c>
      <c r="C255" s="80">
        <v>550</v>
      </c>
      <c r="D255" s="78">
        <v>375.9</v>
      </c>
      <c r="E255" s="208">
        <v>12.35</v>
      </c>
      <c r="F255" s="208">
        <v>12.11</v>
      </c>
      <c r="G255" s="152">
        <v>11.77</v>
      </c>
      <c r="H255" s="129">
        <v>550</v>
      </c>
      <c r="I255" s="78">
        <v>427.94</v>
      </c>
      <c r="J255" s="100">
        <v>0.8</v>
      </c>
      <c r="K255" s="211">
        <v>1</v>
      </c>
      <c r="L255" s="127">
        <v>0.74</v>
      </c>
      <c r="M255" s="129">
        <v>550</v>
      </c>
      <c r="N255" s="205">
        <v>409.22</v>
      </c>
      <c r="O255" s="78">
        <v>3.96</v>
      </c>
      <c r="P255" s="78">
        <v>3.95</v>
      </c>
      <c r="Q255" s="78">
        <v>9.6300000000000008</v>
      </c>
      <c r="R255" s="129">
        <v>550</v>
      </c>
      <c r="S255" s="205">
        <v>421.41</v>
      </c>
      <c r="T255" s="205">
        <v>1.57</v>
      </c>
      <c r="U255" s="205">
        <v>0.69</v>
      </c>
      <c r="V255" s="205">
        <v>1.77</v>
      </c>
      <c r="W255" s="25"/>
      <c r="X255" s="129">
        <v>550</v>
      </c>
      <c r="Y255" s="151">
        <f t="shared" si="223"/>
        <v>1.2076666666666669</v>
      </c>
      <c r="Z255" s="100">
        <v>9.6440000000000001</v>
      </c>
      <c r="AA255" s="100">
        <v>4.5170000000000003</v>
      </c>
      <c r="AB255" s="100">
        <f t="shared" si="224"/>
        <v>3.9193333333333324</v>
      </c>
      <c r="AC255" s="100">
        <f t="shared" si="225"/>
        <v>34.656666666666673</v>
      </c>
      <c r="AD255" s="152">
        <f t="shared" si="226"/>
        <v>57.442262961966655</v>
      </c>
      <c r="AE255" s="129">
        <v>550</v>
      </c>
      <c r="AF255" s="100">
        <f t="shared" si="227"/>
        <v>8.4666666666666668E-2</v>
      </c>
      <c r="AG255" s="100">
        <v>9.6440000000000001</v>
      </c>
      <c r="AH255" s="100">
        <v>4.5170000000000003</v>
      </c>
      <c r="AI255" s="100">
        <f t="shared" si="228"/>
        <v>5.0423333333333336</v>
      </c>
      <c r="AJ255" s="100">
        <f t="shared" si="229"/>
        <v>33.533666666666669</v>
      </c>
      <c r="AK255" s="152">
        <f t="shared" si="230"/>
        <v>71.506438136851656</v>
      </c>
      <c r="AL255" s="129">
        <v>550</v>
      </c>
      <c r="AM255" s="100">
        <f t="shared" si="231"/>
        <v>0.58466666666666667</v>
      </c>
      <c r="AN255" s="100">
        <v>9.6440000000000001</v>
      </c>
      <c r="AO255" s="100">
        <v>4.5170000000000003</v>
      </c>
      <c r="AP255" s="100">
        <f t="shared" si="232"/>
        <v>4.5423333333333336</v>
      </c>
      <c r="AQ255" s="100">
        <f t="shared" si="233"/>
        <v>34.033666666666669</v>
      </c>
      <c r="AR255" s="160">
        <f t="shared" si="234"/>
        <v>65.376293181851665</v>
      </c>
      <c r="AS255" s="129">
        <v>550</v>
      </c>
      <c r="AT255" s="100">
        <f t="shared" si="235"/>
        <v>0.1343333333333333</v>
      </c>
      <c r="AU255" s="100">
        <v>9.6440000000000001</v>
      </c>
      <c r="AV255" s="100">
        <v>4.5170000000000003</v>
      </c>
      <c r="AW255" s="100">
        <f t="shared" si="236"/>
        <v>4.9926666666666666</v>
      </c>
      <c r="AX255" s="100">
        <f t="shared" si="237"/>
        <v>33.583333333333336</v>
      </c>
      <c r="AY255" s="160">
        <f t="shared" si="238"/>
        <v>70.906969109166667</v>
      </c>
      <c r="AZ255" s="166"/>
      <c r="BA255" s="129">
        <v>550</v>
      </c>
      <c r="BB255" s="100">
        <v>103.506856070365</v>
      </c>
      <c r="BC255" s="167">
        <f>(BB269-BB270)/BB251</f>
        <v>0.51127048013152343</v>
      </c>
      <c r="BD255" s="167">
        <f>D255-BB267</f>
        <v>35.21999999999997</v>
      </c>
      <c r="BE255" s="164">
        <f>BB269-BB270</f>
        <v>52.92</v>
      </c>
      <c r="BF255" s="164">
        <f t="shared" si="239"/>
        <v>66.553287981859356</v>
      </c>
      <c r="BG255" s="174">
        <f t="shared" si="240"/>
        <v>34.02673150081678</v>
      </c>
      <c r="BH255" s="129">
        <v>550</v>
      </c>
      <c r="BI255" s="100">
        <v>103.506856070365</v>
      </c>
      <c r="BJ255" s="167">
        <f>(BI269-BI270)/BI251</f>
        <v>0.95703805294460886</v>
      </c>
      <c r="BK255" s="167">
        <f>I255-BI267</f>
        <v>41</v>
      </c>
      <c r="BL255" s="164">
        <f>BI269-BI270</f>
        <v>99.059999999999988</v>
      </c>
      <c r="BM255" s="164">
        <f t="shared" si="241"/>
        <v>41.389057137088635</v>
      </c>
      <c r="BN255" s="174">
        <f t="shared" si="242"/>
        <v>39.610902655692477</v>
      </c>
      <c r="BO255" s="129">
        <v>550</v>
      </c>
      <c r="BP255" s="180">
        <v>103.506856070365</v>
      </c>
      <c r="BQ255" s="167">
        <f>(BP269-BP270)/BP251</f>
        <v>0.84361561460855283</v>
      </c>
      <c r="BR255" s="167">
        <f t="shared" si="243"/>
        <v>34.330000000000041</v>
      </c>
      <c r="BS255" s="164">
        <f>BP269-BP270</f>
        <v>87.32</v>
      </c>
      <c r="BT255" s="164">
        <f t="shared" si="244"/>
        <v>39.31516262024742</v>
      </c>
      <c r="BU255" s="174">
        <f t="shared" si="245"/>
        <v>33.166885077315229</v>
      </c>
      <c r="BV255" s="129">
        <v>550</v>
      </c>
      <c r="BW255" s="100">
        <v>103.506856070365</v>
      </c>
      <c r="BX255" s="167">
        <f>(BW269-BW270)/BW251</f>
        <v>0.90650999906917684</v>
      </c>
      <c r="BY255" s="167">
        <f>S255-BW267</f>
        <v>39.630000000000052</v>
      </c>
      <c r="BZ255" s="164">
        <f>BW269-BW270</f>
        <v>93.83</v>
      </c>
      <c r="CA255" s="164">
        <f t="shared" si="246"/>
        <v>42.235958648619906</v>
      </c>
      <c r="CB255" s="174">
        <f t="shared" si="247"/>
        <v>38.287318835246225</v>
      </c>
      <c r="CC255" s="81"/>
    </row>
    <row r="256" spans="1:81" ht="15.75">
      <c r="A256" s="25"/>
      <c r="B256" s="125" t="s">
        <v>42</v>
      </c>
      <c r="C256" s="80">
        <v>650</v>
      </c>
      <c r="D256" s="78">
        <v>374.14</v>
      </c>
      <c r="E256" s="208">
        <v>12.26</v>
      </c>
      <c r="F256" s="208">
        <v>12.65</v>
      </c>
      <c r="G256" s="152">
        <v>12.67</v>
      </c>
      <c r="H256" s="129">
        <v>650</v>
      </c>
      <c r="I256" s="78">
        <v>426.64</v>
      </c>
      <c r="J256" s="100">
        <v>1.19</v>
      </c>
      <c r="K256" s="211">
        <v>0.88</v>
      </c>
      <c r="L256" s="127">
        <v>0.79</v>
      </c>
      <c r="M256" s="129">
        <v>650</v>
      </c>
      <c r="N256" s="205">
        <v>407.14</v>
      </c>
      <c r="O256" s="78">
        <v>4.22</v>
      </c>
      <c r="P256" s="78">
        <v>4.59</v>
      </c>
      <c r="Q256" s="78">
        <v>10.130000000000001</v>
      </c>
      <c r="R256" s="129">
        <v>650</v>
      </c>
      <c r="S256" s="205">
        <v>419.64</v>
      </c>
      <c r="T256" s="205">
        <v>2.2599999999999998</v>
      </c>
      <c r="U256" s="205">
        <v>1.01</v>
      </c>
      <c r="V256" s="205">
        <v>2.34</v>
      </c>
      <c r="W256" s="25"/>
      <c r="X256" s="129">
        <v>650</v>
      </c>
      <c r="Y256" s="151">
        <f t="shared" si="223"/>
        <v>1.2526666666666666</v>
      </c>
      <c r="Z256" s="100">
        <v>9.6440000000000001</v>
      </c>
      <c r="AA256" s="100">
        <v>4.5170000000000003</v>
      </c>
      <c r="AB256" s="100">
        <f t="shared" si="224"/>
        <v>3.8743333333333334</v>
      </c>
      <c r="AC256" s="100">
        <f t="shared" si="225"/>
        <v>34.701666666666675</v>
      </c>
      <c r="AD256" s="152">
        <f t="shared" si="226"/>
        <v>79.411098109091682</v>
      </c>
      <c r="AE256" s="129">
        <v>650</v>
      </c>
      <c r="AF256" s="100">
        <f t="shared" si="227"/>
        <v>9.5333333333333325E-2</v>
      </c>
      <c r="AG256" s="100">
        <v>9.6440000000000001</v>
      </c>
      <c r="AH256" s="100">
        <v>4.5170000000000003</v>
      </c>
      <c r="AI256" s="100">
        <f t="shared" si="228"/>
        <v>5.0316666666666663</v>
      </c>
      <c r="AJ256" s="100">
        <f t="shared" si="229"/>
        <v>33.544333333333341</v>
      </c>
      <c r="AK256" s="152">
        <f t="shared" si="230"/>
        <v>99.693056751491667</v>
      </c>
      <c r="AL256" s="129">
        <v>650</v>
      </c>
      <c r="AM256" s="100">
        <f t="shared" si="231"/>
        <v>0.6313333333333333</v>
      </c>
      <c r="AN256" s="100">
        <v>9.6440000000000001</v>
      </c>
      <c r="AO256" s="100">
        <v>4.5170000000000003</v>
      </c>
      <c r="AP256" s="100">
        <f t="shared" si="232"/>
        <v>4.4956666666666667</v>
      </c>
      <c r="AQ256" s="100">
        <f t="shared" si="233"/>
        <v>34.080333333333336</v>
      </c>
      <c r="AR256" s="160">
        <f t="shared" si="234"/>
        <v>90.496507998931662</v>
      </c>
      <c r="AS256" s="129">
        <v>650</v>
      </c>
      <c r="AT256" s="100">
        <f t="shared" si="235"/>
        <v>0.187</v>
      </c>
      <c r="AU256" s="100">
        <v>9.6440000000000001</v>
      </c>
      <c r="AV256" s="100">
        <v>4.5170000000000003</v>
      </c>
      <c r="AW256" s="100">
        <f t="shared" si="236"/>
        <v>4.9399999999999995</v>
      </c>
      <c r="AX256" s="100">
        <f t="shared" si="237"/>
        <v>33.636000000000003</v>
      </c>
      <c r="AY256" s="160">
        <f t="shared" si="238"/>
        <v>98.144321605199991</v>
      </c>
      <c r="AZ256" s="166"/>
      <c r="BA256" s="129">
        <v>650</v>
      </c>
      <c r="BB256" s="100">
        <v>103.506856070365</v>
      </c>
      <c r="BC256" s="167">
        <f>(BB269-BB270)/BB251</f>
        <v>0.51127048013152343</v>
      </c>
      <c r="BD256" s="167">
        <f>D256-BB267</f>
        <v>33.45999999999998</v>
      </c>
      <c r="BE256" s="164">
        <f>BB269-BB270</f>
        <v>52.92</v>
      </c>
      <c r="BF256" s="164">
        <f t="shared" si="239"/>
        <v>63.227513227513185</v>
      </c>
      <c r="BG256" s="174">
        <f t="shared" si="240"/>
        <v>32.326361045352918</v>
      </c>
      <c r="BH256" s="129">
        <v>650</v>
      </c>
      <c r="BI256" s="100">
        <v>103.506856070365</v>
      </c>
      <c r="BJ256" s="167">
        <f>(BI269-BI270)/BI251</f>
        <v>0.95703805294460886</v>
      </c>
      <c r="BK256" s="167">
        <f>I256-BI267</f>
        <v>39.699999999999989</v>
      </c>
      <c r="BL256" s="164">
        <f>BI269-BI270</f>
        <v>99.059999999999988</v>
      </c>
      <c r="BM256" s="164">
        <f t="shared" si="241"/>
        <v>40.076721179083371</v>
      </c>
      <c r="BN256" s="174">
        <f t="shared" si="242"/>
        <v>38.35494720563392</v>
      </c>
      <c r="BO256" s="129">
        <v>650</v>
      </c>
      <c r="BP256" s="180">
        <v>103.506856070365</v>
      </c>
      <c r="BQ256" s="167">
        <f>(BP269-BP270)/BP251</f>
        <v>0.84361561460855283</v>
      </c>
      <c r="BR256" s="167">
        <f t="shared" si="243"/>
        <v>32.25</v>
      </c>
      <c r="BS256" s="164">
        <f>BP269-BP270</f>
        <v>87.32</v>
      </c>
      <c r="BT256" s="164">
        <f t="shared" si="244"/>
        <v>36.933119560238211</v>
      </c>
      <c r="BU256" s="174">
        <f t="shared" si="245"/>
        <v>31.157356357221524</v>
      </c>
      <c r="BV256" s="129">
        <v>650</v>
      </c>
      <c r="BW256" s="100">
        <v>103.506856070365</v>
      </c>
      <c r="BX256" s="167">
        <f>(BW269-BW270)/BW251</f>
        <v>0.90650999906917684</v>
      </c>
      <c r="BY256" s="167">
        <f>S256-BW267</f>
        <v>37.860000000000014</v>
      </c>
      <c r="BZ256" s="164">
        <f>BW269-BW270</f>
        <v>93.83</v>
      </c>
      <c r="CA256" s="164">
        <f t="shared" si="246"/>
        <v>40.349568368325713</v>
      </c>
      <c r="CB256" s="174">
        <f t="shared" si="247"/>
        <v>36.577287184012626</v>
      </c>
      <c r="CC256" s="81"/>
    </row>
    <row r="257" spans="1:81" ht="15.75">
      <c r="A257" s="25"/>
      <c r="B257" s="125" t="s">
        <v>42</v>
      </c>
      <c r="C257" s="80">
        <v>750</v>
      </c>
      <c r="D257" s="78">
        <v>372.98</v>
      </c>
      <c r="E257" s="208">
        <v>12.8</v>
      </c>
      <c r="F257" s="208">
        <v>13.42</v>
      </c>
      <c r="G257" s="152">
        <v>13.01</v>
      </c>
      <c r="H257" s="129">
        <v>750</v>
      </c>
      <c r="I257" s="78">
        <v>425.59</v>
      </c>
      <c r="J257" s="100">
        <v>0.91</v>
      </c>
      <c r="K257" s="211">
        <v>1.2</v>
      </c>
      <c r="L257" s="127">
        <v>1.34</v>
      </c>
      <c r="M257" s="129">
        <v>750</v>
      </c>
      <c r="N257" s="205">
        <v>405.78</v>
      </c>
      <c r="O257" s="78">
        <v>5.23</v>
      </c>
      <c r="P257" s="78">
        <v>4.92</v>
      </c>
      <c r="Q257" s="78">
        <v>11.19</v>
      </c>
      <c r="R257" s="129">
        <v>750</v>
      </c>
      <c r="S257" s="205">
        <v>418.49</v>
      </c>
      <c r="T257" s="205">
        <v>2.6</v>
      </c>
      <c r="U257" s="205">
        <v>2.4700000000000002</v>
      </c>
      <c r="V257" s="205">
        <v>1.25</v>
      </c>
      <c r="W257" s="25"/>
      <c r="X257" s="129">
        <v>750</v>
      </c>
      <c r="Y257" s="151">
        <f t="shared" si="223"/>
        <v>1.3076666666666665</v>
      </c>
      <c r="Z257" s="100">
        <v>9.6440000000000001</v>
      </c>
      <c r="AA257" s="100">
        <v>4.5170000000000003</v>
      </c>
      <c r="AB257" s="100">
        <f t="shared" si="224"/>
        <v>3.8193333333333328</v>
      </c>
      <c r="AC257" s="100">
        <f t="shared" si="225"/>
        <v>34.756666666666675</v>
      </c>
      <c r="AD257" s="152">
        <f t="shared" si="226"/>
        <v>104.38915454250001</v>
      </c>
      <c r="AE257" s="129">
        <v>750</v>
      </c>
      <c r="AF257" s="100">
        <f t="shared" si="227"/>
        <v>0.11500000000000002</v>
      </c>
      <c r="AG257" s="100">
        <v>9.6440000000000001</v>
      </c>
      <c r="AH257" s="100">
        <v>4.5170000000000003</v>
      </c>
      <c r="AI257" s="100">
        <f t="shared" si="228"/>
        <v>5.0119999999999996</v>
      </c>
      <c r="AJ257" s="100">
        <f t="shared" si="229"/>
        <v>33.564000000000007</v>
      </c>
      <c r="AK257" s="152">
        <f t="shared" si="230"/>
        <v>132.286179186</v>
      </c>
      <c r="AL257" s="129">
        <v>750</v>
      </c>
      <c r="AM257" s="100">
        <f t="shared" si="231"/>
        <v>0.71133333333333337</v>
      </c>
      <c r="AN257" s="100">
        <v>9.6440000000000001</v>
      </c>
      <c r="AO257" s="100">
        <v>4.5170000000000003</v>
      </c>
      <c r="AP257" s="100">
        <f t="shared" si="232"/>
        <v>4.4156666666666666</v>
      </c>
      <c r="AQ257" s="100">
        <f t="shared" si="233"/>
        <v>34.160333333333341</v>
      </c>
      <c r="AR257" s="160">
        <f t="shared" si="234"/>
        <v>118.61731238662502</v>
      </c>
      <c r="AS257" s="129">
        <v>750</v>
      </c>
      <c r="AT257" s="100">
        <f t="shared" si="235"/>
        <v>0.2106666666666667</v>
      </c>
      <c r="AU257" s="100">
        <v>9.6440000000000001</v>
      </c>
      <c r="AV257" s="100">
        <v>4.5170000000000003</v>
      </c>
      <c r="AW257" s="100">
        <f t="shared" si="236"/>
        <v>4.9163333333333332</v>
      </c>
      <c r="AX257" s="100">
        <f t="shared" si="237"/>
        <v>33.659666666666674</v>
      </c>
      <c r="AY257" s="160">
        <f t="shared" si="238"/>
        <v>130.13101880362501</v>
      </c>
      <c r="AZ257" s="166"/>
      <c r="BA257" s="129">
        <v>750</v>
      </c>
      <c r="BB257" s="100">
        <v>103.506856070365</v>
      </c>
      <c r="BC257" s="167">
        <f>(BB269-BB270)/BB251</f>
        <v>0.51127048013152343</v>
      </c>
      <c r="BD257" s="167">
        <f>D257-BB267</f>
        <v>32.300000000000011</v>
      </c>
      <c r="BE257" s="164">
        <f>BB269-BB270</f>
        <v>52.92</v>
      </c>
      <c r="BF257" s="164">
        <f t="shared" si="239"/>
        <v>61.035525321239625</v>
      </c>
      <c r="BG257" s="174">
        <f t="shared" si="240"/>
        <v>31.205662336069938</v>
      </c>
      <c r="BH257" s="129">
        <v>750</v>
      </c>
      <c r="BI257" s="100">
        <v>103.506856070365</v>
      </c>
      <c r="BJ257" s="167">
        <f>(BI269-BI270)/BI251</f>
        <v>0.95703805294460886</v>
      </c>
      <c r="BK257" s="167">
        <f>I257-BI267</f>
        <v>38.649999999999977</v>
      </c>
      <c r="BL257" s="164">
        <f>BI269-BI270</f>
        <v>99.059999999999988</v>
      </c>
      <c r="BM257" s="164">
        <f t="shared" si="241"/>
        <v>39.016757520694512</v>
      </c>
      <c r="BN257" s="174">
        <f t="shared" si="242"/>
        <v>37.340521649817397</v>
      </c>
      <c r="BO257" s="129">
        <v>750</v>
      </c>
      <c r="BP257" s="180">
        <v>103.506856070365</v>
      </c>
      <c r="BQ257" s="167">
        <f>(BP269-BP270)/BP251</f>
        <v>0.84361561460855283</v>
      </c>
      <c r="BR257" s="167">
        <f t="shared" si="243"/>
        <v>30.889999999999986</v>
      </c>
      <c r="BS257" s="164">
        <f>BP269-BP270</f>
        <v>87.32</v>
      </c>
      <c r="BT257" s="164">
        <f t="shared" si="244"/>
        <v>35.375629867155276</v>
      </c>
      <c r="BU257" s="174">
        <f t="shared" si="245"/>
        <v>29.843433732544877</v>
      </c>
      <c r="BV257" s="129">
        <v>750</v>
      </c>
      <c r="BW257" s="100">
        <v>103.506856070365</v>
      </c>
      <c r="BX257" s="167">
        <f>(BW269-BW270)/BW251</f>
        <v>0.90650999906917684</v>
      </c>
      <c r="BY257" s="167">
        <f>S257-BW267</f>
        <v>36.710000000000036</v>
      </c>
      <c r="BZ257" s="164">
        <f>BW269-BW270</f>
        <v>93.83</v>
      </c>
      <c r="CA257" s="164">
        <f t="shared" si="246"/>
        <v>39.123947564744796</v>
      </c>
      <c r="CB257" s="174">
        <f t="shared" si="247"/>
        <v>35.46624967049933</v>
      </c>
      <c r="CC257" s="81"/>
    </row>
    <row r="258" spans="1:81" ht="15.75">
      <c r="A258" s="25"/>
      <c r="B258" s="125" t="s">
        <v>42</v>
      </c>
      <c r="C258" s="80">
        <v>850</v>
      </c>
      <c r="D258" s="78">
        <v>371.73</v>
      </c>
      <c r="E258" s="208">
        <v>13.19</v>
      </c>
      <c r="F258" s="208">
        <v>13.78</v>
      </c>
      <c r="G258" s="152">
        <v>13.4</v>
      </c>
      <c r="H258" s="129">
        <v>850</v>
      </c>
      <c r="I258" s="78">
        <v>424.38</v>
      </c>
      <c r="J258" s="100">
        <v>1.44</v>
      </c>
      <c r="K258" s="211">
        <v>1.33</v>
      </c>
      <c r="L258" s="127">
        <v>1.34</v>
      </c>
      <c r="M258" s="129">
        <v>850</v>
      </c>
      <c r="N258" s="205">
        <v>404.54</v>
      </c>
      <c r="O258" s="78">
        <v>11.69</v>
      </c>
      <c r="P258" s="78">
        <v>5.2</v>
      </c>
      <c r="Q258" s="78">
        <v>5.47</v>
      </c>
      <c r="R258" s="129">
        <v>850</v>
      </c>
      <c r="S258" s="205">
        <v>417.53</v>
      </c>
      <c r="T258" s="205">
        <v>1.81</v>
      </c>
      <c r="U258" s="205">
        <v>2.95</v>
      </c>
      <c r="V258" s="205">
        <v>2.87</v>
      </c>
      <c r="W258" s="25"/>
      <c r="X258" s="129">
        <v>850</v>
      </c>
      <c r="Y258" s="151">
        <f t="shared" si="223"/>
        <v>1.3456666666666666</v>
      </c>
      <c r="Z258" s="100">
        <v>9.6440000000000001</v>
      </c>
      <c r="AA258" s="100">
        <v>4.5170000000000003</v>
      </c>
      <c r="AB258" s="100">
        <f t="shared" si="224"/>
        <v>3.7813333333333334</v>
      </c>
      <c r="AC258" s="100">
        <f t="shared" si="225"/>
        <v>34.794666666666672</v>
      </c>
      <c r="AD258" s="152">
        <f t="shared" si="226"/>
        <v>132.89317158058668</v>
      </c>
      <c r="AE258" s="129">
        <v>850</v>
      </c>
      <c r="AF258" s="100">
        <f t="shared" si="227"/>
        <v>0.13700000000000001</v>
      </c>
      <c r="AG258" s="100">
        <v>9.6440000000000001</v>
      </c>
      <c r="AH258" s="100">
        <v>4.5170000000000003</v>
      </c>
      <c r="AI258" s="100">
        <f t="shared" si="228"/>
        <v>4.99</v>
      </c>
      <c r="AJ258" s="100">
        <f t="shared" si="229"/>
        <v>33.586000000000006</v>
      </c>
      <c r="AK258" s="152">
        <f t="shared" si="230"/>
        <v>169.27929907770002</v>
      </c>
      <c r="AL258" s="129">
        <v>850</v>
      </c>
      <c r="AM258" s="100">
        <f t="shared" si="231"/>
        <v>0.74533333333333329</v>
      </c>
      <c r="AN258" s="100">
        <v>9.6440000000000001</v>
      </c>
      <c r="AO258" s="100">
        <v>4.5170000000000003</v>
      </c>
      <c r="AP258" s="100">
        <f t="shared" si="232"/>
        <v>4.3816666666666668</v>
      </c>
      <c r="AQ258" s="100">
        <f t="shared" si="233"/>
        <v>34.19433333333334</v>
      </c>
      <c r="AR258" s="160">
        <f t="shared" si="234"/>
        <v>151.3346928104917</v>
      </c>
      <c r="AS258" s="129">
        <v>850</v>
      </c>
      <c r="AT258" s="100">
        <f t="shared" si="235"/>
        <v>0.25433333333333336</v>
      </c>
      <c r="AU258" s="100">
        <v>9.6440000000000001</v>
      </c>
      <c r="AV258" s="100">
        <v>4.5170000000000003</v>
      </c>
      <c r="AW258" s="100">
        <f t="shared" si="236"/>
        <v>4.8726666666666665</v>
      </c>
      <c r="AX258" s="100">
        <f t="shared" si="237"/>
        <v>33.70333333333334</v>
      </c>
      <c r="AY258" s="160">
        <f t="shared" si="238"/>
        <v>165.87639235876668</v>
      </c>
      <c r="AZ258" s="166"/>
      <c r="BA258" s="129">
        <v>850</v>
      </c>
      <c r="BB258" s="100">
        <v>103.506856070365</v>
      </c>
      <c r="BC258" s="167">
        <f>(BB269-BB270)/BB251</f>
        <v>0.51127048013152343</v>
      </c>
      <c r="BD258" s="167">
        <f>D258-BB267</f>
        <v>31.050000000000011</v>
      </c>
      <c r="BE258" s="164">
        <f>BB269-BB270</f>
        <v>52.92</v>
      </c>
      <c r="BF258" s="164">
        <f t="shared" si="239"/>
        <v>58.673469387755119</v>
      </c>
      <c r="BG258" s="174">
        <f t="shared" si="240"/>
        <v>29.998012864859803</v>
      </c>
      <c r="BH258" s="129">
        <v>850</v>
      </c>
      <c r="BI258" s="100">
        <v>103.506856070365</v>
      </c>
      <c r="BJ258" s="167">
        <f>(BI269-BI270)/BI251</f>
        <v>0.95703805294460886</v>
      </c>
      <c r="BK258" s="167">
        <f>I258-BI267</f>
        <v>37.44</v>
      </c>
      <c r="BL258" s="164">
        <f>BI269-BI270</f>
        <v>99.059999999999988</v>
      </c>
      <c r="BM258" s="164">
        <f t="shared" si="241"/>
        <v>37.795275590551185</v>
      </c>
      <c r="BN258" s="174">
        <f t="shared" si="242"/>
        <v>36.171516961686009</v>
      </c>
      <c r="BO258" s="129">
        <v>850</v>
      </c>
      <c r="BP258" s="180">
        <v>103.506856070365</v>
      </c>
      <c r="BQ258" s="167">
        <f>(BP269-BP270)/BP251</f>
        <v>0.84361561460855283</v>
      </c>
      <c r="BR258" s="167">
        <f t="shared" si="243"/>
        <v>29.650000000000034</v>
      </c>
      <c r="BS258" s="164">
        <f>BP269-BP270</f>
        <v>87.32</v>
      </c>
      <c r="BT258" s="164">
        <f t="shared" si="244"/>
        <v>33.955565735226791</v>
      </c>
      <c r="BU258" s="174">
        <f t="shared" si="245"/>
        <v>28.645445457104469</v>
      </c>
      <c r="BV258" s="129">
        <v>850</v>
      </c>
      <c r="BW258" s="100">
        <v>103.506856070365</v>
      </c>
      <c r="BX258" s="167">
        <f>(BW269-BW270)/BW251</f>
        <v>0.90650999906917684</v>
      </c>
      <c r="BY258" s="167">
        <f>S258-BW267</f>
        <v>35.75</v>
      </c>
      <c r="BZ258" s="164">
        <f>BW269-BW270</f>
        <v>93.83</v>
      </c>
      <c r="CA258" s="164">
        <f t="shared" si="246"/>
        <v>38.10082063305979</v>
      </c>
      <c r="CB258" s="174">
        <f t="shared" si="247"/>
        <v>34.538774876609907</v>
      </c>
      <c r="CC258" s="81"/>
    </row>
    <row r="259" spans="1:81" ht="15.75">
      <c r="A259" s="25"/>
      <c r="B259" s="125" t="s">
        <v>42</v>
      </c>
      <c r="C259" s="80">
        <v>950</v>
      </c>
      <c r="D259" s="78">
        <v>370.9</v>
      </c>
      <c r="E259" s="208">
        <v>13.61</v>
      </c>
      <c r="F259" s="208">
        <v>14.62</v>
      </c>
      <c r="G259" s="152">
        <v>13.45</v>
      </c>
      <c r="H259" s="129">
        <v>950</v>
      </c>
      <c r="I259" s="78">
        <v>423.48</v>
      </c>
      <c r="J259" s="100">
        <v>1.75</v>
      </c>
      <c r="K259" s="211">
        <v>1.49</v>
      </c>
      <c r="L259" s="127">
        <v>1.52</v>
      </c>
      <c r="M259" s="129">
        <v>950</v>
      </c>
      <c r="N259" s="205">
        <v>403.6</v>
      </c>
      <c r="O259" s="78">
        <v>5.5</v>
      </c>
      <c r="P259" s="78">
        <v>5.63</v>
      </c>
      <c r="Q259" s="78">
        <v>12.12</v>
      </c>
      <c r="R259" s="129">
        <v>950</v>
      </c>
      <c r="S259" s="205">
        <v>416.67</v>
      </c>
      <c r="T259" s="205">
        <v>3.15</v>
      </c>
      <c r="U259" s="205">
        <v>2.11</v>
      </c>
      <c r="V259" s="205">
        <v>3</v>
      </c>
      <c r="W259" s="25"/>
      <c r="X259" s="129">
        <v>950</v>
      </c>
      <c r="Y259" s="151">
        <f t="shared" si="223"/>
        <v>1.3893333333333331</v>
      </c>
      <c r="Z259" s="100">
        <v>9.6440000000000001</v>
      </c>
      <c r="AA259" s="100">
        <v>4.5170000000000003</v>
      </c>
      <c r="AB259" s="100">
        <f t="shared" si="224"/>
        <v>3.7376666666666667</v>
      </c>
      <c r="AC259" s="100">
        <f t="shared" si="225"/>
        <v>34.838333333333338</v>
      </c>
      <c r="AD259" s="152">
        <f t="shared" si="226"/>
        <v>164.29045016089165</v>
      </c>
      <c r="AE259" s="129">
        <v>950</v>
      </c>
      <c r="AF259" s="100">
        <f t="shared" si="227"/>
        <v>0.15866666666666668</v>
      </c>
      <c r="AG259" s="100">
        <v>9.6440000000000001</v>
      </c>
      <c r="AH259" s="100">
        <v>4.5170000000000003</v>
      </c>
      <c r="AI259" s="100">
        <f t="shared" si="228"/>
        <v>4.9683333333333328</v>
      </c>
      <c r="AJ259" s="100">
        <f t="shared" si="229"/>
        <v>33.607666666666674</v>
      </c>
      <c r="AK259" s="152">
        <f t="shared" si="230"/>
        <v>210.67037518349164</v>
      </c>
      <c r="AL259" s="129">
        <v>950</v>
      </c>
      <c r="AM259" s="100">
        <f t="shared" si="231"/>
        <v>0.77500000000000002</v>
      </c>
      <c r="AN259" s="100">
        <v>9.6440000000000001</v>
      </c>
      <c r="AO259" s="100">
        <v>4.5170000000000003</v>
      </c>
      <c r="AP259" s="100">
        <f t="shared" si="232"/>
        <v>4.3519999999999994</v>
      </c>
      <c r="AQ259" s="100">
        <f t="shared" si="233"/>
        <v>34.224000000000004</v>
      </c>
      <c r="AR259" s="160">
        <f t="shared" si="234"/>
        <v>187.92044660735996</v>
      </c>
      <c r="AS259" s="129">
        <v>950</v>
      </c>
      <c r="AT259" s="100">
        <f t="shared" si="235"/>
        <v>0.27533333333333332</v>
      </c>
      <c r="AU259" s="100">
        <v>9.6440000000000001</v>
      </c>
      <c r="AV259" s="100">
        <v>4.5170000000000003</v>
      </c>
      <c r="AW259" s="100">
        <f t="shared" si="236"/>
        <v>4.8516666666666666</v>
      </c>
      <c r="AX259" s="100">
        <f t="shared" si="237"/>
        <v>33.724333333333341</v>
      </c>
      <c r="AY259" s="160">
        <f t="shared" si="238"/>
        <v>206.43755668449168</v>
      </c>
      <c r="AZ259" s="166"/>
      <c r="BA259" s="129">
        <v>950</v>
      </c>
      <c r="BB259" s="100">
        <v>103.506856070365</v>
      </c>
      <c r="BC259" s="167">
        <f>(BB269-BB270)/BB251</f>
        <v>0.51127048013152343</v>
      </c>
      <c r="BD259" s="167">
        <f>D259-BB267</f>
        <v>30.21999999999997</v>
      </c>
      <c r="BE259" s="164">
        <f>BB269-BB270</f>
        <v>52.92</v>
      </c>
      <c r="BF259" s="164">
        <f t="shared" si="239"/>
        <v>57.105064247921334</v>
      </c>
      <c r="BG259" s="174">
        <f t="shared" si="240"/>
        <v>29.196133615976233</v>
      </c>
      <c r="BH259" s="129">
        <v>950</v>
      </c>
      <c r="BI259" s="100">
        <v>103.506856070365</v>
      </c>
      <c r="BJ259" s="167">
        <f>(BI269-BI270)/BI251</f>
        <v>0.95703805294460886</v>
      </c>
      <c r="BK259" s="167">
        <f>I259-BI267</f>
        <v>36.54000000000002</v>
      </c>
      <c r="BL259" s="164">
        <f>BI269-BI270</f>
        <v>99.059999999999988</v>
      </c>
      <c r="BM259" s="164">
        <f t="shared" si="241"/>
        <v>36.886735311932192</v>
      </c>
      <c r="BN259" s="174">
        <f t="shared" si="242"/>
        <v>35.302009342414735</v>
      </c>
      <c r="BO259" s="129">
        <v>950</v>
      </c>
      <c r="BP259" s="180">
        <v>103.506856070365</v>
      </c>
      <c r="BQ259" s="167">
        <f>(BP269-BP270)/BP251</f>
        <v>0.84361561460855283</v>
      </c>
      <c r="BR259" s="167">
        <f t="shared" si="243"/>
        <v>28.710000000000036</v>
      </c>
      <c r="BS259" s="164">
        <f>BP269-BP270</f>
        <v>87.32</v>
      </c>
      <c r="BT259" s="164">
        <f t="shared" si="244"/>
        <v>32.879065506184197</v>
      </c>
      <c r="BU259" s="174">
        <f t="shared" si="245"/>
        <v>27.737293054754453</v>
      </c>
      <c r="BV259" s="129">
        <v>950</v>
      </c>
      <c r="BW259" s="100">
        <v>103.506856070365</v>
      </c>
      <c r="BX259" s="167">
        <f>(BW269-BW270)/BW251</f>
        <v>0.90650999906917684</v>
      </c>
      <c r="BY259" s="167">
        <f>S259-BW267</f>
        <v>34.890000000000043</v>
      </c>
      <c r="BZ259" s="164">
        <f>BW269-BW270</f>
        <v>93.83</v>
      </c>
      <c r="CA259" s="164">
        <f t="shared" si="246"/>
        <v>37.184269423425391</v>
      </c>
      <c r="CB259" s="174">
        <f t="shared" si="247"/>
        <v>33.707912040417369</v>
      </c>
      <c r="CC259" s="81"/>
    </row>
    <row r="260" spans="1:81" ht="15.75">
      <c r="A260" s="25"/>
      <c r="B260" s="125" t="s">
        <v>42</v>
      </c>
      <c r="C260" s="80">
        <v>1000</v>
      </c>
      <c r="D260" s="78">
        <v>370.32</v>
      </c>
      <c r="E260" s="208">
        <v>14.72</v>
      </c>
      <c r="F260" s="208">
        <v>14.48</v>
      </c>
      <c r="G260" s="152">
        <v>14.24</v>
      </c>
      <c r="H260" s="129">
        <v>1000</v>
      </c>
      <c r="I260" s="78">
        <v>422.85</v>
      </c>
      <c r="J260" s="78">
        <v>1.94</v>
      </c>
      <c r="K260" s="205">
        <v>2.14</v>
      </c>
      <c r="L260" s="127">
        <v>2.0099999999999998</v>
      </c>
      <c r="M260" s="129">
        <v>1000</v>
      </c>
      <c r="N260" s="205">
        <v>403.03</v>
      </c>
      <c r="O260" s="78">
        <v>6.08</v>
      </c>
      <c r="P260" s="78">
        <v>11.54</v>
      </c>
      <c r="Q260" s="78">
        <v>6.02</v>
      </c>
      <c r="R260" s="129">
        <v>1000</v>
      </c>
      <c r="S260" s="205">
        <v>416.1</v>
      </c>
      <c r="T260" s="205">
        <v>2.5</v>
      </c>
      <c r="U260" s="205">
        <v>3.39</v>
      </c>
      <c r="V260" s="205">
        <v>3.5</v>
      </c>
      <c r="W260" s="25"/>
      <c r="X260" s="129">
        <v>1000</v>
      </c>
      <c r="Y260" s="151">
        <f t="shared" si="223"/>
        <v>1.4480000000000002</v>
      </c>
      <c r="Z260" s="100">
        <v>9.6440000000000001</v>
      </c>
      <c r="AA260" s="100">
        <v>4.5170000000000003</v>
      </c>
      <c r="AB260" s="100">
        <f t="shared" si="224"/>
        <v>3.6789999999999994</v>
      </c>
      <c r="AC260" s="100">
        <f t="shared" si="225"/>
        <v>34.897000000000006</v>
      </c>
      <c r="AD260" s="152">
        <f t="shared" si="226"/>
        <v>179.48371607399997</v>
      </c>
      <c r="AE260" s="129">
        <v>1000</v>
      </c>
      <c r="AF260" s="100">
        <f t="shared" si="227"/>
        <v>0.20299999999999999</v>
      </c>
      <c r="AG260" s="100">
        <v>9.6440000000000001</v>
      </c>
      <c r="AH260" s="100">
        <v>4.5170000000000003</v>
      </c>
      <c r="AI260" s="100">
        <f t="shared" si="228"/>
        <v>4.9239999999999995</v>
      </c>
      <c r="AJ260" s="100">
        <f t="shared" si="229"/>
        <v>33.652000000000008</v>
      </c>
      <c r="AK260" s="152">
        <f t="shared" si="230"/>
        <v>231.65202230399998</v>
      </c>
      <c r="AL260" s="129">
        <v>1000</v>
      </c>
      <c r="AM260" s="100">
        <f t="shared" si="231"/>
        <v>0.78799999999999992</v>
      </c>
      <c r="AN260" s="100">
        <v>9.6440000000000001</v>
      </c>
      <c r="AO260" s="100">
        <v>4.5170000000000003</v>
      </c>
      <c r="AP260" s="100">
        <f t="shared" si="232"/>
        <v>4.3389999999999995</v>
      </c>
      <c r="AQ260" s="100">
        <f t="shared" si="233"/>
        <v>34.237000000000002</v>
      </c>
      <c r="AR260" s="160">
        <f t="shared" si="234"/>
        <v>207.67897151399993</v>
      </c>
      <c r="AS260" s="129">
        <v>1000</v>
      </c>
      <c r="AT260" s="100">
        <f t="shared" si="235"/>
        <v>0.31300000000000006</v>
      </c>
      <c r="AU260" s="100">
        <v>9.6440000000000001</v>
      </c>
      <c r="AV260" s="100">
        <v>4.5170000000000003</v>
      </c>
      <c r="AW260" s="100">
        <f t="shared" si="236"/>
        <v>4.8140000000000001</v>
      </c>
      <c r="AX260" s="100">
        <f t="shared" si="237"/>
        <v>33.762000000000008</v>
      </c>
      <c r="AY260" s="160">
        <f t="shared" si="238"/>
        <v>227.21731466399999</v>
      </c>
      <c r="AZ260" s="166"/>
      <c r="BA260" s="129">
        <v>1000</v>
      </c>
      <c r="BB260" s="100">
        <v>103.506856070365</v>
      </c>
      <c r="BC260" s="167">
        <f>(BB269-BB270)/BB251</f>
        <v>0.51127048013152343</v>
      </c>
      <c r="BD260" s="167">
        <f>D260-BB267</f>
        <v>29.639999999999986</v>
      </c>
      <c r="BE260" s="164">
        <f>BB269-BB270</f>
        <v>52.92</v>
      </c>
      <c r="BF260" s="164">
        <f t="shared" si="239"/>
        <v>56.009070294784557</v>
      </c>
      <c r="BG260" s="174">
        <f t="shared" si="240"/>
        <v>28.635784261334749</v>
      </c>
      <c r="BH260" s="129">
        <v>1000</v>
      </c>
      <c r="BI260" s="100">
        <v>103.506856070365</v>
      </c>
      <c r="BJ260" s="167">
        <f>(BI269-BI270)/BI251</f>
        <v>0.95703805294460886</v>
      </c>
      <c r="BK260" s="167">
        <f>I260-BI267</f>
        <v>35.910000000000025</v>
      </c>
      <c r="BL260" s="164">
        <f>BI269-BI270</f>
        <v>99.059999999999988</v>
      </c>
      <c r="BM260" s="164">
        <f t="shared" si="241"/>
        <v>36.250757116898882</v>
      </c>
      <c r="BN260" s="174">
        <f t="shared" si="242"/>
        <v>34.693354008924828</v>
      </c>
      <c r="BO260" s="129">
        <v>1000</v>
      </c>
      <c r="BP260" s="180">
        <v>103.506856070365</v>
      </c>
      <c r="BQ260" s="167">
        <f>(BP269-BP270)/BP251</f>
        <v>0.84361561460855283</v>
      </c>
      <c r="BR260" s="167">
        <f t="shared" si="243"/>
        <v>28.139999999999986</v>
      </c>
      <c r="BS260" s="164">
        <f>BP269-BP270</f>
        <v>87.32</v>
      </c>
      <c r="BT260" s="164">
        <f t="shared" si="244"/>
        <v>32.226294090700861</v>
      </c>
      <c r="BU260" s="174">
        <f t="shared" si="245"/>
        <v>27.186604895882581</v>
      </c>
      <c r="BV260" s="129">
        <v>1000</v>
      </c>
      <c r="BW260" s="100">
        <v>103.506856070365</v>
      </c>
      <c r="BX260" s="167">
        <f>(BW269-BW270)/BW251</f>
        <v>0.90650999906917684</v>
      </c>
      <c r="BY260" s="167">
        <f>S260-BW267</f>
        <v>34.32000000000005</v>
      </c>
      <c r="BZ260" s="164">
        <f>BW269-BW270</f>
        <v>93.83</v>
      </c>
      <c r="CA260" s="164">
        <f t="shared" si="246"/>
        <v>36.576787807737446</v>
      </c>
      <c r="CB260" s="174">
        <f t="shared" si="247"/>
        <v>33.157223881545548</v>
      </c>
      <c r="CC260" s="81"/>
    </row>
    <row r="261" spans="1:81" ht="15.75">
      <c r="A261" s="25"/>
      <c r="B261" s="125" t="s">
        <v>42</v>
      </c>
      <c r="C261" s="80">
        <v>1350</v>
      </c>
      <c r="D261" s="78">
        <v>368.58</v>
      </c>
      <c r="E261" s="208">
        <v>15.94</v>
      </c>
      <c r="F261" s="208">
        <v>15.27</v>
      </c>
      <c r="G261" s="152">
        <v>14.44</v>
      </c>
      <c r="H261" s="129">
        <v>1350</v>
      </c>
      <c r="I261" s="78">
        <v>420.95</v>
      </c>
      <c r="J261" s="78">
        <v>3.17</v>
      </c>
      <c r="K261" s="205">
        <v>3.07</v>
      </c>
      <c r="L261" s="127">
        <v>3.07</v>
      </c>
      <c r="M261" s="129">
        <v>1350</v>
      </c>
      <c r="N261" s="205">
        <v>401.32</v>
      </c>
      <c r="O261" s="78">
        <v>7.11</v>
      </c>
      <c r="P261" s="78">
        <v>7.26</v>
      </c>
      <c r="Q261" s="78">
        <v>12.54</v>
      </c>
      <c r="R261" s="129">
        <v>1350</v>
      </c>
      <c r="S261" s="205">
        <v>414.35</v>
      </c>
      <c r="T261" s="205">
        <v>3.33</v>
      </c>
      <c r="U261" s="205">
        <v>3.99</v>
      </c>
      <c r="V261" s="205">
        <v>4.37</v>
      </c>
      <c r="W261" s="25"/>
      <c r="X261" s="228">
        <v>1350</v>
      </c>
      <c r="Y261" s="151">
        <f t="shared" si="223"/>
        <v>1.5216666666666667</v>
      </c>
      <c r="Z261" s="229">
        <v>9.6440000000000001</v>
      </c>
      <c r="AA261" s="229">
        <v>4.5170000000000003</v>
      </c>
      <c r="AB261" s="229">
        <f t="shared" si="224"/>
        <v>3.6053333333333333</v>
      </c>
      <c r="AC261" s="229">
        <f t="shared" si="225"/>
        <v>34.970666666666673</v>
      </c>
      <c r="AD261" s="230">
        <f t="shared" si="226"/>
        <v>321.23587751424003</v>
      </c>
      <c r="AE261" s="129">
        <v>1350</v>
      </c>
      <c r="AF261" s="100">
        <f t="shared" si="227"/>
        <v>0.31033333333333335</v>
      </c>
      <c r="AG261" s="100">
        <v>9.6440000000000001</v>
      </c>
      <c r="AH261" s="100">
        <v>4.5170000000000003</v>
      </c>
      <c r="AI261" s="100">
        <f t="shared" si="228"/>
        <v>4.8166666666666664</v>
      </c>
      <c r="AJ261" s="100">
        <f t="shared" si="229"/>
        <v>33.759333333333338</v>
      </c>
      <c r="AK261" s="152">
        <f t="shared" si="230"/>
        <v>414.3002186745</v>
      </c>
      <c r="AL261" s="129">
        <v>1350</v>
      </c>
      <c r="AM261" s="100">
        <f t="shared" si="231"/>
        <v>0.89700000000000002</v>
      </c>
      <c r="AN261" s="100">
        <v>9.6440000000000001</v>
      </c>
      <c r="AO261" s="100">
        <v>4.5170000000000003</v>
      </c>
      <c r="AP261" s="100">
        <f t="shared" si="232"/>
        <v>4.2299999999999995</v>
      </c>
      <c r="AQ261" s="100">
        <f t="shared" si="233"/>
        <v>34.346000000000004</v>
      </c>
      <c r="AR261" s="160">
        <f t="shared" si="234"/>
        <v>370.16149572089995</v>
      </c>
      <c r="AS261" s="129">
        <v>1350</v>
      </c>
      <c r="AT261" s="100">
        <f t="shared" si="235"/>
        <v>0.38966666666666672</v>
      </c>
      <c r="AU261" s="100">
        <v>9.6440000000000001</v>
      </c>
      <c r="AV261" s="100">
        <v>4.5170000000000003</v>
      </c>
      <c r="AW261" s="100">
        <f t="shared" si="236"/>
        <v>4.737333333333333</v>
      </c>
      <c r="AX261" s="100">
        <f t="shared" si="237"/>
        <v>33.838666666666668</v>
      </c>
      <c r="AY261" s="160">
        <f t="shared" si="238"/>
        <v>408.43400674823994</v>
      </c>
      <c r="AZ261" s="166"/>
      <c r="BA261" s="129">
        <v>1350</v>
      </c>
      <c r="BB261" s="100">
        <v>103.506856070365</v>
      </c>
      <c r="BC261" s="167">
        <f>(BB269-BB270)/BB251</f>
        <v>0.51127048013152343</v>
      </c>
      <c r="BD261" s="167">
        <f>D261-BB267</f>
        <v>27.899999999999977</v>
      </c>
      <c r="BE261" s="164">
        <f>BB269-BB270</f>
        <v>52.92</v>
      </c>
      <c r="BF261" s="164">
        <f t="shared" si="239"/>
        <v>52.721088435374106</v>
      </c>
      <c r="BG261" s="174">
        <f t="shared" si="240"/>
        <v>26.954736197410227</v>
      </c>
      <c r="BH261" s="129">
        <v>1350</v>
      </c>
      <c r="BI261" s="100">
        <v>103.506856070365</v>
      </c>
      <c r="BJ261" s="167">
        <f>(BI269-BI270)/BI251</f>
        <v>0.95703805294460886</v>
      </c>
      <c r="BK261" s="167">
        <f>I261-BI267</f>
        <v>34.009999999999991</v>
      </c>
      <c r="BL261" s="164">
        <f>BI269-BI270</f>
        <v>99.059999999999988</v>
      </c>
      <c r="BM261" s="164">
        <f t="shared" si="241"/>
        <v>34.332727639814244</v>
      </c>
      <c r="BN261" s="174">
        <f t="shared" si="242"/>
        <v>32.857726812685378</v>
      </c>
      <c r="BO261" s="129">
        <v>1350</v>
      </c>
      <c r="BP261" s="180">
        <v>103.506856070365</v>
      </c>
      <c r="BQ261" s="167">
        <f>(BP269-BP270)/BP251</f>
        <v>0.84361561460855283</v>
      </c>
      <c r="BR261" s="167">
        <f t="shared" si="243"/>
        <v>26.430000000000007</v>
      </c>
      <c r="BS261" s="164">
        <f>BP269-BP270</f>
        <v>87.32</v>
      </c>
      <c r="BT261" s="164">
        <f t="shared" si="244"/>
        <v>30.267979844251041</v>
      </c>
      <c r="BU261" s="174">
        <f t="shared" si="245"/>
        <v>25.534540419267131</v>
      </c>
      <c r="BV261" s="129">
        <v>1350</v>
      </c>
      <c r="BW261" s="100">
        <v>103.506856070365</v>
      </c>
      <c r="BX261" s="167">
        <f>(BW269-BW270)/BW251</f>
        <v>0.90650999906917684</v>
      </c>
      <c r="BY261" s="167">
        <f>S261-BW267</f>
        <v>32.57000000000005</v>
      </c>
      <c r="BZ261" s="164">
        <f>BW269-BW270</f>
        <v>93.83</v>
      </c>
      <c r="CA261" s="164">
        <f t="shared" si="246"/>
        <v>34.711712671853405</v>
      </c>
      <c r="CB261" s="174">
        <f t="shared" si="247"/>
        <v>31.466514621851363</v>
      </c>
      <c r="CC261" s="81"/>
    </row>
    <row r="262" spans="1:81" ht="15.75">
      <c r="A262" s="25"/>
      <c r="B262" s="125" t="s">
        <v>42</v>
      </c>
      <c r="C262" s="80">
        <v>2500</v>
      </c>
      <c r="D262" s="78">
        <v>365.31</v>
      </c>
      <c r="E262" s="208">
        <v>18.920000000000002</v>
      </c>
      <c r="F262" s="208">
        <v>17.760000000000002</v>
      </c>
      <c r="G262" s="152">
        <v>19.59</v>
      </c>
      <c r="H262" s="129">
        <v>2500</v>
      </c>
      <c r="I262" s="78">
        <v>417.04</v>
      </c>
      <c r="J262" s="78">
        <v>6.57</v>
      </c>
      <c r="K262" s="205">
        <v>6.26</v>
      </c>
      <c r="L262" s="127">
        <v>6.4</v>
      </c>
      <c r="M262" s="129">
        <v>2500</v>
      </c>
      <c r="N262" s="205">
        <v>398.01</v>
      </c>
      <c r="O262" s="78">
        <v>16.739999999999998</v>
      </c>
      <c r="P262" s="78">
        <v>10.29</v>
      </c>
      <c r="Q262" s="78">
        <v>11.37</v>
      </c>
      <c r="R262" s="129">
        <v>2500</v>
      </c>
      <c r="S262" s="205">
        <v>410.59</v>
      </c>
      <c r="T262" s="205">
        <v>6.62</v>
      </c>
      <c r="U262" s="205">
        <v>8.1300000000000008</v>
      </c>
      <c r="V262" s="205">
        <v>7.97</v>
      </c>
      <c r="W262" s="25"/>
      <c r="X262" s="129">
        <v>2500</v>
      </c>
      <c r="Y262" s="151">
        <f t="shared" si="223"/>
        <v>1.875666666666667</v>
      </c>
      <c r="Z262" s="100">
        <v>9.6440000000000001</v>
      </c>
      <c r="AA262" s="100">
        <v>4.5170000000000003</v>
      </c>
      <c r="AB262" s="100">
        <f t="shared" si="224"/>
        <v>3.2513333333333332</v>
      </c>
      <c r="AC262" s="100">
        <f t="shared" si="225"/>
        <v>35.324666666666673</v>
      </c>
      <c r="AD262" s="152">
        <f t="shared" si="226"/>
        <v>1003.5216761166666</v>
      </c>
      <c r="AE262" s="129">
        <v>2500</v>
      </c>
      <c r="AF262" s="100">
        <f t="shared" si="227"/>
        <v>0.64100000000000001</v>
      </c>
      <c r="AG262" s="100">
        <v>9.6440000000000001</v>
      </c>
      <c r="AH262" s="100">
        <v>4.5170000000000003</v>
      </c>
      <c r="AI262" s="100">
        <f t="shared" si="228"/>
        <v>4.4859999999999998</v>
      </c>
      <c r="AJ262" s="100">
        <f t="shared" si="229"/>
        <v>34.090000000000003</v>
      </c>
      <c r="AK262" s="152">
        <f t="shared" si="230"/>
        <v>1336.2061282499999</v>
      </c>
      <c r="AL262" s="129">
        <v>2500</v>
      </c>
      <c r="AM262" s="100">
        <f t="shared" si="231"/>
        <v>1.2799999999999998</v>
      </c>
      <c r="AN262" s="100">
        <v>9.6440000000000001</v>
      </c>
      <c r="AO262" s="100">
        <v>4.5170000000000003</v>
      </c>
      <c r="AP262" s="100">
        <f t="shared" si="232"/>
        <v>3.8469999999999995</v>
      </c>
      <c r="AQ262" s="100">
        <f t="shared" si="233"/>
        <v>34.729000000000006</v>
      </c>
      <c r="AR262" s="160">
        <f t="shared" si="234"/>
        <v>1167.3515204625</v>
      </c>
      <c r="AS262" s="129">
        <v>2500</v>
      </c>
      <c r="AT262" s="100">
        <f t="shared" si="235"/>
        <v>0.7573333333333333</v>
      </c>
      <c r="AU262" s="100">
        <v>9.6440000000000001</v>
      </c>
      <c r="AV262" s="100">
        <v>4.5170000000000003</v>
      </c>
      <c r="AW262" s="100">
        <f t="shared" si="236"/>
        <v>4.3696666666666664</v>
      </c>
      <c r="AX262" s="100">
        <f t="shared" si="237"/>
        <v>34.20633333333334</v>
      </c>
      <c r="AY262" s="160">
        <f t="shared" si="238"/>
        <v>1305.9965239291669</v>
      </c>
      <c r="AZ262" s="166"/>
      <c r="BA262" s="129">
        <v>2500</v>
      </c>
      <c r="BB262" s="100">
        <v>103.506856070365</v>
      </c>
      <c r="BC262" s="167">
        <f>(BB269-BB270)/BB251</f>
        <v>0.51127048013152343</v>
      </c>
      <c r="BD262" s="167">
        <f>D262-BB267</f>
        <v>24.629999999999995</v>
      </c>
      <c r="BE262" s="164">
        <f>BB269-BB270</f>
        <v>52.92</v>
      </c>
      <c r="BF262" s="164">
        <f t="shared" si="239"/>
        <v>46.541950113378675</v>
      </c>
      <c r="BG262" s="174">
        <f t="shared" si="240"/>
        <v>23.795525180724528</v>
      </c>
      <c r="BH262" s="129">
        <v>2500</v>
      </c>
      <c r="BI262" s="100">
        <v>103.506856070365</v>
      </c>
      <c r="BJ262" s="167">
        <f>(BI269-BI270)/BI251</f>
        <v>0.95703805294460886</v>
      </c>
      <c r="BK262" s="167">
        <f>I262-BI267</f>
        <v>30.100000000000023</v>
      </c>
      <c r="BL262" s="164">
        <f>BI269-BI270</f>
        <v>99.059999999999988</v>
      </c>
      <c r="BM262" s="164">
        <f t="shared" si="241"/>
        <v>30.385624873813878</v>
      </c>
      <c r="BN262" s="174">
        <f t="shared" si="242"/>
        <v>29.080199266740109</v>
      </c>
      <c r="BO262" s="129">
        <v>2500</v>
      </c>
      <c r="BP262" s="180">
        <v>103.506856070365</v>
      </c>
      <c r="BQ262" s="167">
        <f>(BP269-BP270)/BP251</f>
        <v>0.84361561460855283</v>
      </c>
      <c r="BR262" s="167">
        <f t="shared" si="243"/>
        <v>23.120000000000005</v>
      </c>
      <c r="BS262" s="164">
        <f>BP269-BP270</f>
        <v>87.32</v>
      </c>
      <c r="BT262" s="164">
        <f t="shared" si="244"/>
        <v>26.477324782409532</v>
      </c>
      <c r="BU262" s="174">
        <f t="shared" si="245"/>
        <v>22.336684619502684</v>
      </c>
      <c r="BV262" s="129">
        <v>2500</v>
      </c>
      <c r="BW262" s="100">
        <v>103.506856070365</v>
      </c>
      <c r="BX262" s="167">
        <f>(BW269-BW270)/BW251</f>
        <v>0.90650999906917684</v>
      </c>
      <c r="BY262" s="167">
        <f>S262-BW267</f>
        <v>28.810000000000002</v>
      </c>
      <c r="BZ262" s="164">
        <f>BW269-BW270</f>
        <v>93.83</v>
      </c>
      <c r="CA262" s="164">
        <f t="shared" si="246"/>
        <v>30.704465522753921</v>
      </c>
      <c r="CB262" s="174">
        <f t="shared" si="247"/>
        <v>27.833905012451229</v>
      </c>
      <c r="CC262" s="81"/>
    </row>
    <row r="263" spans="1:81" ht="15.75">
      <c r="A263" s="25"/>
      <c r="B263" s="125" t="s">
        <v>42</v>
      </c>
      <c r="C263" s="80">
        <v>5000</v>
      </c>
      <c r="D263" s="78">
        <v>361.5</v>
      </c>
      <c r="E263" s="208">
        <v>23.94</v>
      </c>
      <c r="F263" s="208">
        <v>21.75</v>
      </c>
      <c r="G263" s="152">
        <v>24.32</v>
      </c>
      <c r="H263" s="129">
        <v>5000</v>
      </c>
      <c r="I263" s="78">
        <v>412.38</v>
      </c>
      <c r="J263" s="78">
        <v>11.15</v>
      </c>
      <c r="K263" s="205">
        <v>11.61</v>
      </c>
      <c r="L263" s="127">
        <v>11.45</v>
      </c>
      <c r="M263" s="129">
        <v>5000</v>
      </c>
      <c r="N263" s="205">
        <v>394.39</v>
      </c>
      <c r="O263" s="78">
        <v>20.81</v>
      </c>
      <c r="P263" s="78">
        <v>13.86</v>
      </c>
      <c r="Q263" s="78">
        <v>16.43</v>
      </c>
      <c r="R263" s="129">
        <v>5000</v>
      </c>
      <c r="S263" s="205">
        <v>406.03</v>
      </c>
      <c r="T263" s="205">
        <v>13.56</v>
      </c>
      <c r="U263" s="205">
        <v>12.92</v>
      </c>
      <c r="V263" s="205">
        <v>11.56</v>
      </c>
      <c r="W263" s="25"/>
      <c r="X263" s="129">
        <v>5000</v>
      </c>
      <c r="Y263" s="151">
        <f t="shared" si="223"/>
        <v>2.3336666666666663</v>
      </c>
      <c r="Z263" s="100">
        <v>9.6440000000000001</v>
      </c>
      <c r="AA263" s="100">
        <v>4.5170000000000003</v>
      </c>
      <c r="AB263" s="100">
        <f t="shared" si="224"/>
        <v>2.793333333333333</v>
      </c>
      <c r="AC263" s="100">
        <f t="shared" si="225"/>
        <v>35.782666666666671</v>
      </c>
      <c r="AD263" s="152">
        <f t="shared" si="226"/>
        <v>3493.3543986666664</v>
      </c>
      <c r="AE263" s="129">
        <v>5000</v>
      </c>
      <c r="AF263" s="100">
        <f t="shared" si="227"/>
        <v>1.140333333333333</v>
      </c>
      <c r="AG263" s="100">
        <v>9.6440000000000001</v>
      </c>
      <c r="AH263" s="100">
        <v>4.5170000000000003</v>
      </c>
      <c r="AI263" s="100">
        <f t="shared" si="228"/>
        <v>3.9866666666666664</v>
      </c>
      <c r="AJ263" s="100">
        <f t="shared" si="229"/>
        <v>34.589333333333336</v>
      </c>
      <c r="AK263" s="152">
        <f t="shared" si="230"/>
        <v>4819.4701706666665</v>
      </c>
      <c r="AL263" s="129">
        <v>5000</v>
      </c>
      <c r="AM263" s="100">
        <f t="shared" si="231"/>
        <v>1.7033333333333336</v>
      </c>
      <c r="AN263" s="100">
        <v>9.6440000000000001</v>
      </c>
      <c r="AO263" s="100">
        <v>4.5170000000000003</v>
      </c>
      <c r="AP263" s="100">
        <f t="shared" si="232"/>
        <v>3.4236666666666657</v>
      </c>
      <c r="AQ263" s="100">
        <f t="shared" si="233"/>
        <v>35.152333333333338</v>
      </c>
      <c r="AR263" s="160">
        <f t="shared" si="234"/>
        <v>4206.228022516666</v>
      </c>
      <c r="AS263" s="129">
        <v>5000</v>
      </c>
      <c r="AT263" s="100">
        <f t="shared" si="235"/>
        <v>1.268</v>
      </c>
      <c r="AU263" s="100">
        <v>9.6440000000000001</v>
      </c>
      <c r="AV263" s="100">
        <v>4.5170000000000003</v>
      </c>
      <c r="AW263" s="100">
        <f t="shared" si="236"/>
        <v>3.859</v>
      </c>
      <c r="AX263" s="100">
        <f t="shared" si="237"/>
        <v>34.717000000000006</v>
      </c>
      <c r="AY263" s="160">
        <f t="shared" si="238"/>
        <v>4682.3529598499999</v>
      </c>
      <c r="AZ263" s="166"/>
      <c r="BA263" s="129">
        <v>5000</v>
      </c>
      <c r="BB263" s="100">
        <v>103.506856070365</v>
      </c>
      <c r="BC263" s="167">
        <f>(BB269-BB270)/BB251</f>
        <v>0.51127048013152343</v>
      </c>
      <c r="BD263" s="167">
        <f>D263-BB267</f>
        <v>20.819999999999993</v>
      </c>
      <c r="BE263" s="164">
        <f>BB269-BB270</f>
        <v>52.92</v>
      </c>
      <c r="BF263" s="164">
        <f t="shared" si="239"/>
        <v>39.3424036281179</v>
      </c>
      <c r="BG263" s="174">
        <f t="shared" si="240"/>
        <v>20.114609592476029</v>
      </c>
      <c r="BH263" s="129">
        <v>5000</v>
      </c>
      <c r="BI263" s="100">
        <v>103.506856070365</v>
      </c>
      <c r="BJ263" s="167">
        <f>(BI269-BI270)/BI251</f>
        <v>0.95703805294460886</v>
      </c>
      <c r="BK263" s="167">
        <f>I263-BI267</f>
        <v>25.439999999999998</v>
      </c>
      <c r="BL263" s="164">
        <f>BI269-BI270</f>
        <v>99.059999999999988</v>
      </c>
      <c r="BM263" s="164">
        <f t="shared" si="241"/>
        <v>25.681405208964264</v>
      </c>
      <c r="BN263" s="174">
        <f t="shared" si="242"/>
        <v>24.578082038068697</v>
      </c>
      <c r="BO263" s="129">
        <v>5000</v>
      </c>
      <c r="BP263" s="180">
        <v>103.506856070365</v>
      </c>
      <c r="BQ263" s="167">
        <f>(BP269-BP270)/BP251</f>
        <v>0.84361561460855283</v>
      </c>
      <c r="BR263" s="167">
        <f t="shared" si="243"/>
        <v>19.5</v>
      </c>
      <c r="BS263" s="164">
        <f>BP269-BP270</f>
        <v>87.32</v>
      </c>
      <c r="BT263" s="164">
        <f t="shared" si="244"/>
        <v>22.331653687585892</v>
      </c>
      <c r="BU263" s="174">
        <f t="shared" si="245"/>
        <v>18.839331750878127</v>
      </c>
      <c r="BV263" s="129">
        <v>5000</v>
      </c>
      <c r="BW263" s="100">
        <v>103.506856070365</v>
      </c>
      <c r="BX263" s="167">
        <f>(BW269-BW270)/BW251</f>
        <v>0.90650999906917684</v>
      </c>
      <c r="BY263" s="167">
        <f>S263-BW267</f>
        <v>24.25</v>
      </c>
      <c r="BZ263" s="164">
        <f>BW269-BW270</f>
        <v>93.83</v>
      </c>
      <c r="CA263" s="164">
        <f t="shared" si="246"/>
        <v>25.84461259725035</v>
      </c>
      <c r="CB263" s="174">
        <f t="shared" si="247"/>
        <v>23.42839974147665</v>
      </c>
      <c r="CC263" s="81"/>
    </row>
    <row r="264" spans="1:81" ht="15.75">
      <c r="A264" s="25"/>
      <c r="B264" s="125" t="s">
        <v>42</v>
      </c>
      <c r="C264" s="80">
        <v>7000</v>
      </c>
      <c r="D264" s="78">
        <v>359.62</v>
      </c>
      <c r="E264" s="208">
        <v>26.48</v>
      </c>
      <c r="F264" s="208">
        <v>26.89</v>
      </c>
      <c r="G264" s="152">
        <v>23.54</v>
      </c>
      <c r="H264" s="129">
        <v>7000</v>
      </c>
      <c r="I264" s="78">
        <v>409.84</v>
      </c>
      <c r="J264" s="78">
        <v>13.43</v>
      </c>
      <c r="K264" s="205">
        <v>13.45</v>
      </c>
      <c r="L264" s="127">
        <v>14.01</v>
      </c>
      <c r="M264" s="129">
        <v>7000</v>
      </c>
      <c r="N264" s="205">
        <v>392.6</v>
      </c>
      <c r="O264" s="78">
        <v>18.45</v>
      </c>
      <c r="P264" s="78">
        <v>22.56</v>
      </c>
      <c r="Q264" s="78">
        <v>15.58</v>
      </c>
      <c r="R264" s="129">
        <v>7000</v>
      </c>
      <c r="S264" s="205">
        <v>403.79</v>
      </c>
      <c r="T264" s="205">
        <v>15.6</v>
      </c>
      <c r="U264" s="205">
        <v>14.73</v>
      </c>
      <c r="V264" s="205">
        <v>13.36</v>
      </c>
      <c r="W264" s="25"/>
      <c r="X264" s="129">
        <v>7000</v>
      </c>
      <c r="Y264" s="151">
        <f t="shared" si="223"/>
        <v>2.5636666666666668</v>
      </c>
      <c r="Z264" s="100">
        <v>9.6440000000000001</v>
      </c>
      <c r="AA264" s="100">
        <v>4.5170000000000003</v>
      </c>
      <c r="AB264" s="100">
        <f t="shared" si="224"/>
        <v>2.5633333333333326</v>
      </c>
      <c r="AC264" s="100">
        <f t="shared" si="225"/>
        <v>36.012666666666675</v>
      </c>
      <c r="AD264" s="152">
        <f t="shared" si="226"/>
        <v>6323.5887438266654</v>
      </c>
      <c r="AE264" s="129">
        <v>7000</v>
      </c>
      <c r="AF264" s="100">
        <f t="shared" si="227"/>
        <v>1.363</v>
      </c>
      <c r="AG264" s="100">
        <v>9.6440000000000001</v>
      </c>
      <c r="AH264" s="100">
        <v>4.5170000000000003</v>
      </c>
      <c r="AI264" s="100">
        <f t="shared" si="228"/>
        <v>3.7639999999999993</v>
      </c>
      <c r="AJ264" s="100">
        <f t="shared" si="229"/>
        <v>34.812000000000005</v>
      </c>
      <c r="AK264" s="152">
        <f t="shared" si="230"/>
        <v>8975.9792727359982</v>
      </c>
      <c r="AL264" s="129">
        <v>7000</v>
      </c>
      <c r="AM264" s="100">
        <f t="shared" si="231"/>
        <v>1.8863333333333334</v>
      </c>
      <c r="AN264" s="100">
        <v>9.6440000000000001</v>
      </c>
      <c r="AO264" s="100">
        <v>4.5170000000000003</v>
      </c>
      <c r="AP264" s="100">
        <f t="shared" si="232"/>
        <v>3.2406666666666659</v>
      </c>
      <c r="AQ264" s="100">
        <f t="shared" si="233"/>
        <v>35.335333333333338</v>
      </c>
      <c r="AR264" s="160">
        <f t="shared" si="234"/>
        <v>7844.1665469626651</v>
      </c>
      <c r="AS264" s="129">
        <v>7000</v>
      </c>
      <c r="AT264" s="100">
        <f t="shared" si="235"/>
        <v>1.4563333333333333</v>
      </c>
      <c r="AU264" s="100">
        <v>9.6440000000000001</v>
      </c>
      <c r="AV264" s="100">
        <v>4.5170000000000003</v>
      </c>
      <c r="AW264" s="100">
        <f t="shared" si="236"/>
        <v>3.6706666666666665</v>
      </c>
      <c r="AX264" s="100">
        <f t="shared" si="237"/>
        <v>34.905333333333338</v>
      </c>
      <c r="AY264" s="160">
        <f t="shared" si="238"/>
        <v>8776.8765352426672</v>
      </c>
      <c r="AZ264" s="166"/>
      <c r="BA264" s="129">
        <v>7000</v>
      </c>
      <c r="BB264" s="100">
        <v>103.506856070365</v>
      </c>
      <c r="BC264" s="167">
        <f>(BB269-BB270)/BB251</f>
        <v>0.51127048013152343</v>
      </c>
      <c r="BD264" s="167">
        <f>D264-BB267</f>
        <v>18.939999999999998</v>
      </c>
      <c r="BE264" s="164">
        <f>BB269-BB270</f>
        <v>52.92</v>
      </c>
      <c r="BF264" s="164">
        <f t="shared" si="239"/>
        <v>35.789871504157212</v>
      </c>
      <c r="BG264" s="174">
        <f t="shared" si="240"/>
        <v>18.298304787775987</v>
      </c>
      <c r="BH264" s="129">
        <v>7000</v>
      </c>
      <c r="BI264" s="100">
        <v>103.506856070365</v>
      </c>
      <c r="BJ264" s="167">
        <f>(BI269-BI270)/BI251</f>
        <v>0.95703805294460886</v>
      </c>
      <c r="BK264" s="167">
        <f>I264-BI267</f>
        <v>22.899999999999977</v>
      </c>
      <c r="BL264" s="164">
        <f>BI269-BI270</f>
        <v>99.059999999999988</v>
      </c>
      <c r="BM264" s="164">
        <f t="shared" si="241"/>
        <v>23.117302644861677</v>
      </c>
      <c r="BN264" s="174">
        <f t="shared" si="242"/>
        <v>22.124138312569677</v>
      </c>
      <c r="BO264" s="129">
        <v>7000</v>
      </c>
      <c r="BP264" s="180">
        <v>103.506856070365</v>
      </c>
      <c r="BQ264" s="167">
        <f>(BP269-BP270)/BP251</f>
        <v>0.84361561460855283</v>
      </c>
      <c r="BR264" s="167">
        <f t="shared" si="243"/>
        <v>17.710000000000036</v>
      </c>
      <c r="BS264" s="164">
        <f>BP269-BP270</f>
        <v>87.32</v>
      </c>
      <c r="BT264" s="164">
        <f t="shared" si="244"/>
        <v>20.281722400366512</v>
      </c>
      <c r="BU264" s="174">
        <f t="shared" si="245"/>
        <v>17.109977708105248</v>
      </c>
      <c r="BV264" s="129">
        <v>7000</v>
      </c>
      <c r="BW264" s="100">
        <v>103.506856070365</v>
      </c>
      <c r="BX264" s="167">
        <f>(BW269-BW270)/BW251</f>
        <v>0.90650999906917684</v>
      </c>
      <c r="BY264" s="167">
        <f>S264-BW267</f>
        <v>22.010000000000048</v>
      </c>
      <c r="BZ264" s="164">
        <f>BW269-BW270</f>
        <v>93.83</v>
      </c>
      <c r="CA264" s="164">
        <f t="shared" si="246"/>
        <v>23.457316423318819</v>
      </c>
      <c r="CB264" s="174">
        <f t="shared" si="247"/>
        <v>21.264291889068129</v>
      </c>
      <c r="CC264" s="81"/>
    </row>
    <row r="265" spans="1:81" ht="15.75">
      <c r="A265" s="25"/>
      <c r="B265" s="125" t="s">
        <v>42</v>
      </c>
      <c r="C265" s="80">
        <v>9000</v>
      </c>
      <c r="D265" s="78">
        <v>358.18</v>
      </c>
      <c r="E265" s="189">
        <v>27.8</v>
      </c>
      <c r="F265" s="189">
        <v>27.92</v>
      </c>
      <c r="G265" s="190">
        <v>25.17</v>
      </c>
      <c r="H265" s="129">
        <v>9000</v>
      </c>
      <c r="I265" s="78">
        <v>408.04</v>
      </c>
      <c r="J265" s="78">
        <v>15.86</v>
      </c>
      <c r="K265" s="205">
        <v>15.23</v>
      </c>
      <c r="L265" s="127">
        <v>15.81</v>
      </c>
      <c r="M265" s="129">
        <v>9000</v>
      </c>
      <c r="N265" s="205">
        <v>391.13</v>
      </c>
      <c r="O265" s="78">
        <v>20.6</v>
      </c>
      <c r="P265" s="78">
        <v>23.76</v>
      </c>
      <c r="Q265" s="78">
        <v>17.13</v>
      </c>
      <c r="R265" s="129">
        <v>9000</v>
      </c>
      <c r="S265" s="205">
        <v>401.88</v>
      </c>
      <c r="T265" s="205">
        <v>14.92</v>
      </c>
      <c r="U265" s="205">
        <v>17.34</v>
      </c>
      <c r="V265" s="205">
        <v>16.52</v>
      </c>
      <c r="W265" s="25"/>
      <c r="X265" s="129">
        <v>9000</v>
      </c>
      <c r="Y265" s="151">
        <f t="shared" si="223"/>
        <v>2.6963333333333335</v>
      </c>
      <c r="Z265" s="100">
        <v>9.6440000000000001</v>
      </c>
      <c r="AA265" s="100">
        <v>4.5170000000000003</v>
      </c>
      <c r="AB265" s="100">
        <f t="shared" si="224"/>
        <v>2.4306666666666663</v>
      </c>
      <c r="AC265" s="100">
        <f t="shared" si="225"/>
        <v>36.14533333333334</v>
      </c>
      <c r="AD265" s="152">
        <f t="shared" si="226"/>
        <v>9948.7800555840004</v>
      </c>
      <c r="AE265" s="129">
        <v>9000</v>
      </c>
      <c r="AF265" s="100">
        <f t="shared" si="227"/>
        <v>1.5633333333333332</v>
      </c>
      <c r="AG265" s="100">
        <v>9.6440000000000001</v>
      </c>
      <c r="AH265" s="100">
        <v>4.5170000000000003</v>
      </c>
      <c r="AI265" s="100">
        <f t="shared" si="228"/>
        <v>3.5636666666666663</v>
      </c>
      <c r="AJ265" s="100">
        <f t="shared" si="229"/>
        <v>35.012333333333338</v>
      </c>
      <c r="AK265" s="152">
        <f t="shared" si="230"/>
        <v>14128.964033993998</v>
      </c>
      <c r="AL265" s="129">
        <v>9000</v>
      </c>
      <c r="AM265" s="100">
        <f t="shared" si="231"/>
        <v>2.0496666666666665</v>
      </c>
      <c r="AN265" s="100">
        <v>9.6440000000000001</v>
      </c>
      <c r="AO265" s="100">
        <v>4.5170000000000003</v>
      </c>
      <c r="AP265" s="100">
        <f t="shared" si="232"/>
        <v>3.0773333333333337</v>
      </c>
      <c r="AQ265" s="100">
        <f t="shared" si="233"/>
        <v>35.498666666666672</v>
      </c>
      <c r="AR265" s="160">
        <f t="shared" si="234"/>
        <v>12370.258427904002</v>
      </c>
      <c r="AS265" s="129">
        <v>9000</v>
      </c>
      <c r="AT265" s="100">
        <f t="shared" si="235"/>
        <v>1.6260000000000001</v>
      </c>
      <c r="AU265" s="100">
        <v>9.6440000000000001</v>
      </c>
      <c r="AV265" s="100">
        <v>4.5170000000000003</v>
      </c>
      <c r="AW265" s="100">
        <f t="shared" si="236"/>
        <v>3.5009999999999994</v>
      </c>
      <c r="AX265" s="100">
        <f t="shared" si="237"/>
        <v>35.075000000000003</v>
      </c>
      <c r="AY265" s="160">
        <f t="shared" si="238"/>
        <v>13905.351797849997</v>
      </c>
      <c r="AZ265" s="166"/>
      <c r="BA265" s="129">
        <v>9000</v>
      </c>
      <c r="BB265" s="100">
        <v>103.506856070365</v>
      </c>
      <c r="BC265" s="167">
        <f>(BB269-BB270)/BB251</f>
        <v>0.51127048013152343</v>
      </c>
      <c r="BD265" s="167">
        <f>D265-BB267</f>
        <v>17.5</v>
      </c>
      <c r="BE265" s="164">
        <f>BB269-BB270</f>
        <v>52.92</v>
      </c>
      <c r="BF265" s="164">
        <f t="shared" si="239"/>
        <v>33.06878306878307</v>
      </c>
      <c r="BG265" s="174">
        <f t="shared" si="240"/>
        <v>16.907092596941911</v>
      </c>
      <c r="BH265" s="129">
        <v>9000</v>
      </c>
      <c r="BI265" s="100">
        <v>103.506856070365</v>
      </c>
      <c r="BJ265" s="167">
        <f>(BI269-BI270)/BI251</f>
        <v>0.95703805294460886</v>
      </c>
      <c r="BK265" s="167">
        <f>I265-BI267</f>
        <v>21.100000000000023</v>
      </c>
      <c r="BL265" s="164">
        <f>BI269-BI270</f>
        <v>99.059999999999988</v>
      </c>
      <c r="BM265" s="164">
        <f t="shared" si="241"/>
        <v>21.300222087623688</v>
      </c>
      <c r="BN265" s="174">
        <f t="shared" si="242"/>
        <v>20.385123074027128</v>
      </c>
      <c r="BO265" s="129">
        <v>9000</v>
      </c>
      <c r="BP265" s="180">
        <v>103.506856070365</v>
      </c>
      <c r="BQ265" s="167">
        <f>(BP269-BP270)/BP251</f>
        <v>0.84361561460855283</v>
      </c>
      <c r="BR265" s="167">
        <f t="shared" si="243"/>
        <v>16.240000000000009</v>
      </c>
      <c r="BS265" s="164">
        <f>BP269-BP270</f>
        <v>87.32</v>
      </c>
      <c r="BT265" s="164">
        <f t="shared" si="244"/>
        <v>18.598259276225392</v>
      </c>
      <c r="BU265" s="174">
        <f t="shared" si="245"/>
        <v>15.689781929962102</v>
      </c>
      <c r="BV265" s="129">
        <v>9000</v>
      </c>
      <c r="BW265" s="100">
        <v>103.506856070365</v>
      </c>
      <c r="BX265" s="167">
        <f>(BW269-BW270)/BW251</f>
        <v>0.90650999906917684</v>
      </c>
      <c r="BY265" s="167">
        <f>S265-BW267</f>
        <v>20.100000000000023</v>
      </c>
      <c r="BZ265" s="164">
        <f>BW269-BW270</f>
        <v>93.83</v>
      </c>
      <c r="CA265" s="164">
        <f t="shared" si="246"/>
        <v>21.421720132153922</v>
      </c>
      <c r="CB265" s="174">
        <f t="shared" si="247"/>
        <v>19.41900349705902</v>
      </c>
      <c r="CC265" s="81"/>
    </row>
    <row r="266" spans="1:81" ht="15.75">
      <c r="A266" s="25"/>
      <c r="B266" s="191" t="s">
        <v>42</v>
      </c>
      <c r="C266" s="104">
        <v>10000</v>
      </c>
      <c r="D266" s="192">
        <v>357.29</v>
      </c>
      <c r="E266" s="220">
        <v>28.84</v>
      </c>
      <c r="F266" s="220">
        <v>28.8</v>
      </c>
      <c r="G266" s="221">
        <v>25.93</v>
      </c>
      <c r="H266" s="137">
        <v>10000</v>
      </c>
      <c r="I266" s="192">
        <v>407.39</v>
      </c>
      <c r="J266" s="192">
        <v>16.52</v>
      </c>
      <c r="K266" s="212">
        <v>16.2</v>
      </c>
      <c r="L266" s="197">
        <v>15.94</v>
      </c>
      <c r="M266" s="137">
        <v>10000</v>
      </c>
      <c r="N266" s="205">
        <v>390.23</v>
      </c>
      <c r="O266" s="78">
        <v>18.309999999999999</v>
      </c>
      <c r="P266" s="78">
        <v>20.71</v>
      </c>
      <c r="Q266" s="78">
        <v>24.31</v>
      </c>
      <c r="R266" s="137">
        <v>10000</v>
      </c>
      <c r="S266" s="205">
        <v>400.64</v>
      </c>
      <c r="T266" s="205">
        <v>18.37</v>
      </c>
      <c r="U266" s="205">
        <v>15.9</v>
      </c>
      <c r="V266" s="205">
        <v>17.73</v>
      </c>
      <c r="W266" s="25"/>
      <c r="X266" s="137">
        <v>10000</v>
      </c>
      <c r="Y266" s="153">
        <f t="shared" si="223"/>
        <v>2.7856666666666667</v>
      </c>
      <c r="Z266" s="105">
        <v>9.6440000000000001</v>
      </c>
      <c r="AA266" s="105">
        <v>4.5170000000000003</v>
      </c>
      <c r="AB266" s="105">
        <f t="shared" si="224"/>
        <v>2.341333333333333</v>
      </c>
      <c r="AC266" s="105">
        <f t="shared" si="225"/>
        <v>36.234666666666669</v>
      </c>
      <c r="AD266" s="154">
        <f t="shared" si="226"/>
        <v>11860.273117866665</v>
      </c>
      <c r="AE266" s="137">
        <v>10000</v>
      </c>
      <c r="AF266" s="105">
        <f t="shared" si="227"/>
        <v>1.6219999999999999</v>
      </c>
      <c r="AG266" s="105">
        <v>9.6440000000000001</v>
      </c>
      <c r="AH266" s="105">
        <v>4.5170000000000003</v>
      </c>
      <c r="AI266" s="105">
        <f t="shared" si="228"/>
        <v>3.5049999999999999</v>
      </c>
      <c r="AJ266" s="105">
        <f t="shared" si="229"/>
        <v>35.071000000000005</v>
      </c>
      <c r="AK266" s="154">
        <f t="shared" si="230"/>
        <v>17184.754928999999</v>
      </c>
      <c r="AL266" s="137">
        <v>10000</v>
      </c>
      <c r="AM266" s="105">
        <f t="shared" si="231"/>
        <v>2.1109999999999998</v>
      </c>
      <c r="AN266" s="105">
        <v>9.6440000000000001</v>
      </c>
      <c r="AO266" s="105">
        <v>4.5170000000000003</v>
      </c>
      <c r="AP266" s="105">
        <f t="shared" si="232"/>
        <v>3.016</v>
      </c>
      <c r="AQ266" s="105">
        <f t="shared" si="233"/>
        <v>35.56</v>
      </c>
      <c r="AR266" s="161">
        <f t="shared" si="234"/>
        <v>14993.404607999999</v>
      </c>
      <c r="AS266" s="137">
        <v>10000</v>
      </c>
      <c r="AT266" s="105">
        <f t="shared" si="235"/>
        <v>1.7333333333333332</v>
      </c>
      <c r="AU266" s="105">
        <v>9.6440000000000001</v>
      </c>
      <c r="AV266" s="105">
        <v>4.5170000000000003</v>
      </c>
      <c r="AW266" s="105">
        <f t="shared" si="236"/>
        <v>3.3936666666666664</v>
      </c>
      <c r="AX266" s="105">
        <f t="shared" si="237"/>
        <v>35.182333333333339</v>
      </c>
      <c r="AY266" s="161">
        <f t="shared" si="238"/>
        <v>16691.716242066665</v>
      </c>
      <c r="AZ266" s="166"/>
      <c r="BA266" s="137">
        <v>10000</v>
      </c>
      <c r="BB266" s="105">
        <v>103.506856070365</v>
      </c>
      <c r="BC266" s="167">
        <f>(BB269-BB270)/BB251</f>
        <v>0.51127048013152343</v>
      </c>
      <c r="BD266" s="167">
        <f>D266-BB267</f>
        <v>16.610000000000014</v>
      </c>
      <c r="BE266" s="165">
        <f>BB269-BB270</f>
        <v>52.92</v>
      </c>
      <c r="BF266" s="165">
        <f t="shared" si="239"/>
        <v>31.386999244142128</v>
      </c>
      <c r="BG266" s="175">
        <f t="shared" si="240"/>
        <v>16.04724617344031</v>
      </c>
      <c r="BH266" s="137">
        <v>10000</v>
      </c>
      <c r="BI266" s="105">
        <v>103.506856070365</v>
      </c>
      <c r="BJ266" s="167">
        <f>(BI269-BI270)/BI251</f>
        <v>0.95703805294460886</v>
      </c>
      <c r="BK266" s="167">
        <f>I266-BI267</f>
        <v>20.449999999999989</v>
      </c>
      <c r="BL266" s="165">
        <f>BI269-BI270</f>
        <v>99.059999999999988</v>
      </c>
      <c r="BM266" s="165">
        <f t="shared" si="241"/>
        <v>20.644054108621031</v>
      </c>
      <c r="BN266" s="175">
        <f t="shared" si="242"/>
        <v>19.757145348997824</v>
      </c>
      <c r="BO266" s="137">
        <v>10000</v>
      </c>
      <c r="BP266" s="181">
        <v>103.506856070365</v>
      </c>
      <c r="BQ266" s="167">
        <f>(BP269-BP270)/BP251</f>
        <v>0.84361561460855283</v>
      </c>
      <c r="BR266" s="167">
        <f t="shared" si="243"/>
        <v>15.340000000000032</v>
      </c>
      <c r="BS266" s="165">
        <f>BP269-BP270</f>
        <v>87.32</v>
      </c>
      <c r="BT266" s="165">
        <f t="shared" si="244"/>
        <v>17.567567567567604</v>
      </c>
      <c r="BU266" s="175">
        <f t="shared" si="245"/>
        <v>14.820274310690824</v>
      </c>
      <c r="BV266" s="137">
        <v>10000</v>
      </c>
      <c r="BW266" s="105">
        <v>103.506856070365</v>
      </c>
      <c r="BX266" s="167">
        <f>(BW269-BW270)/BW251</f>
        <v>0.90650999906917684</v>
      </c>
      <c r="BY266" s="167">
        <f>S266-BW267</f>
        <v>18.860000000000014</v>
      </c>
      <c r="BZ266" s="165">
        <f>BW269-BW270</f>
        <v>93.83</v>
      </c>
      <c r="CA266" s="165">
        <f t="shared" si="246"/>
        <v>20.1001811787275</v>
      </c>
      <c r="CB266" s="175">
        <f t="shared" si="247"/>
        <v>18.221015221618551</v>
      </c>
      <c r="CC266" s="81"/>
    </row>
    <row r="267" spans="1:81" ht="30">
      <c r="D267" s="78"/>
      <c r="N267" s="213"/>
      <c r="S267" s="213"/>
      <c r="X267" s="81"/>
      <c r="Y267" s="81"/>
      <c r="Z267" s="81"/>
      <c r="AA267" s="81"/>
      <c r="AB267" s="81"/>
      <c r="AC267" s="81"/>
      <c r="AD267" s="81"/>
      <c r="AE267" s="80"/>
      <c r="AF267" s="80"/>
      <c r="AG267" s="80"/>
      <c r="AH267" s="80"/>
      <c r="AI267" s="80"/>
      <c r="AJ267" s="80"/>
      <c r="AK267" s="80"/>
      <c r="AL267" s="81"/>
      <c r="AM267" s="81"/>
      <c r="AN267" s="80"/>
      <c r="AO267" s="80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328" t="s">
        <v>46</v>
      </c>
      <c r="BA267" s="108" t="s">
        <v>47</v>
      </c>
      <c r="BB267" s="82">
        <f>BB269+BB268</f>
        <v>340.68</v>
      </c>
      <c r="BC267" s="80"/>
      <c r="BD267" s="80"/>
      <c r="BE267" s="80"/>
      <c r="BF267" s="80"/>
      <c r="BG267" s="80"/>
      <c r="BH267" s="108" t="s">
        <v>47</v>
      </c>
      <c r="BI267" s="82">
        <f>BI268+BI269</f>
        <v>386.94</v>
      </c>
      <c r="BJ267" s="80"/>
      <c r="BK267" s="86"/>
      <c r="BL267" s="86"/>
      <c r="BM267" s="86"/>
      <c r="BN267" s="86"/>
      <c r="BO267" s="108" t="s">
        <v>47</v>
      </c>
      <c r="BP267" s="162">
        <f>BP268+BP269</f>
        <v>374.89</v>
      </c>
      <c r="BQ267" s="81"/>
      <c r="BR267" s="80"/>
      <c r="BS267" s="80"/>
      <c r="BT267" s="80"/>
      <c r="BU267" s="80"/>
      <c r="BV267" s="108" t="s">
        <v>47</v>
      </c>
      <c r="BW267" s="162">
        <f>BW268+BW269</f>
        <v>381.78</v>
      </c>
      <c r="BX267" s="81"/>
      <c r="BY267" s="81"/>
      <c r="BZ267" s="81"/>
      <c r="CA267" s="81"/>
      <c r="CB267" s="81"/>
      <c r="CC267" s="81"/>
    </row>
    <row r="268" spans="1:81" ht="15">
      <c r="X268" s="81"/>
      <c r="Y268" s="81"/>
      <c r="Z268" s="81"/>
      <c r="AA268" s="81"/>
      <c r="AB268" s="81"/>
      <c r="AC268" s="81"/>
      <c r="AD268" s="81"/>
      <c r="AE268" s="80"/>
      <c r="AF268" s="80"/>
      <c r="AG268" s="80"/>
      <c r="AH268" s="80"/>
      <c r="AI268" s="80"/>
      <c r="AJ268" s="80"/>
      <c r="AK268" s="80"/>
      <c r="AL268" s="81"/>
      <c r="AM268" s="81"/>
      <c r="AN268" s="80"/>
      <c r="AO268" s="80"/>
      <c r="AP268" s="81"/>
      <c r="AQ268" s="81"/>
      <c r="AR268" s="81"/>
      <c r="AS268" s="81"/>
      <c r="AT268" s="81"/>
      <c r="AU268" s="81"/>
      <c r="AV268" s="81"/>
      <c r="AW268" s="81"/>
      <c r="AX268" s="81"/>
      <c r="AY268" s="81"/>
      <c r="AZ268" s="328"/>
      <c r="BA268" s="80" t="s">
        <v>48</v>
      </c>
      <c r="BB268" s="86">
        <v>215</v>
      </c>
      <c r="BC268" s="80"/>
      <c r="BD268" s="80"/>
      <c r="BE268" s="80"/>
      <c r="BF268" s="80"/>
      <c r="BG268" s="80"/>
      <c r="BH268" s="80" t="s">
        <v>48</v>
      </c>
      <c r="BI268" s="86">
        <v>214.9</v>
      </c>
      <c r="BJ268" s="80"/>
      <c r="BK268" s="86"/>
      <c r="BL268" s="86"/>
      <c r="BM268" s="86"/>
      <c r="BN268" s="86"/>
      <c r="BO268" s="80" t="s">
        <v>48</v>
      </c>
      <c r="BP268" s="80">
        <v>214.89</v>
      </c>
      <c r="BQ268" s="81"/>
      <c r="BR268" s="80"/>
      <c r="BS268" s="80"/>
      <c r="BT268" s="100"/>
      <c r="BU268" s="100"/>
      <c r="BV268" s="80" t="s">
        <v>48</v>
      </c>
      <c r="BW268" s="80">
        <v>214.59</v>
      </c>
      <c r="BX268" s="81"/>
      <c r="BY268" s="81"/>
      <c r="BZ268" s="81"/>
      <c r="CA268" s="81"/>
      <c r="CB268" s="81"/>
      <c r="CC268" s="81"/>
    </row>
    <row r="269" spans="1:81" ht="15">
      <c r="X269" s="81"/>
      <c r="Y269" s="81"/>
      <c r="Z269" s="81"/>
      <c r="AA269" s="81"/>
      <c r="AB269" s="81"/>
      <c r="AC269" s="81"/>
      <c r="AD269" s="81"/>
      <c r="AE269" s="80"/>
      <c r="AF269" s="80"/>
      <c r="AG269" s="80"/>
      <c r="AH269" s="80"/>
      <c r="AI269" s="80"/>
      <c r="AJ269" s="80"/>
      <c r="AK269" s="80"/>
      <c r="AL269" s="81"/>
      <c r="AM269" s="81"/>
      <c r="AN269" s="80"/>
      <c r="AO269" s="80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328"/>
      <c r="BA269" s="80" t="s">
        <v>50</v>
      </c>
      <c r="BB269" s="82">
        <v>125.68</v>
      </c>
      <c r="BC269" s="80"/>
      <c r="BD269" s="80"/>
      <c r="BE269" s="80"/>
      <c r="BF269" s="80"/>
      <c r="BG269" s="80"/>
      <c r="BH269" s="80" t="s">
        <v>50</v>
      </c>
      <c r="BI269" s="82">
        <v>172.04</v>
      </c>
      <c r="BJ269" s="80"/>
      <c r="BK269" s="86"/>
      <c r="BL269" s="86"/>
      <c r="BM269" s="86"/>
      <c r="BN269" s="86"/>
      <c r="BO269" s="80" t="s">
        <v>50</v>
      </c>
      <c r="BP269" s="162">
        <v>160</v>
      </c>
      <c r="BQ269" s="81"/>
      <c r="BR269" s="80"/>
      <c r="BS269" s="80"/>
      <c r="BT269" s="100"/>
      <c r="BU269" s="100"/>
      <c r="BV269" s="80" t="s">
        <v>50</v>
      </c>
      <c r="BW269" s="162">
        <v>167.19</v>
      </c>
      <c r="BX269" s="81"/>
      <c r="BY269" s="81"/>
      <c r="BZ269" s="81"/>
      <c r="CA269" s="81"/>
      <c r="CB269" s="81"/>
      <c r="CC269" s="81"/>
    </row>
    <row r="270" spans="1:81" ht="15">
      <c r="X270" s="81"/>
      <c r="Y270" s="81"/>
      <c r="Z270" s="81"/>
      <c r="AA270" s="81"/>
      <c r="AB270" s="81"/>
      <c r="AC270" s="81"/>
      <c r="AD270" s="81"/>
      <c r="AE270" s="80"/>
      <c r="AF270" s="80"/>
      <c r="AG270" s="80"/>
      <c r="AH270" s="80"/>
      <c r="AI270" s="80"/>
      <c r="AJ270" s="80"/>
      <c r="AK270" s="80"/>
      <c r="AL270" s="81"/>
      <c r="AM270" s="81"/>
      <c r="AN270" s="80"/>
      <c r="AO270" s="80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328"/>
      <c r="BA270" s="80" t="s">
        <v>52</v>
      </c>
      <c r="BB270" s="63">
        <v>72.760000000000005</v>
      </c>
      <c r="BC270" s="80"/>
      <c r="BD270" s="81" t="s">
        <v>58</v>
      </c>
      <c r="BE270" s="81"/>
      <c r="BF270" s="81"/>
      <c r="BG270" s="81"/>
      <c r="BH270" s="80" t="s">
        <v>52</v>
      </c>
      <c r="BI270" s="86">
        <v>72.98</v>
      </c>
      <c r="BJ270" s="80"/>
      <c r="BK270" s="81"/>
      <c r="BL270" s="81"/>
      <c r="BM270" s="81"/>
      <c r="BN270" s="81"/>
      <c r="BO270" s="80" t="s">
        <v>52</v>
      </c>
      <c r="BP270" s="80">
        <v>72.680000000000007</v>
      </c>
      <c r="BQ270" s="81"/>
      <c r="BR270" s="81"/>
      <c r="BS270" s="81"/>
      <c r="BT270" s="81"/>
      <c r="BU270" s="81"/>
      <c r="BV270" s="80" t="s">
        <v>52</v>
      </c>
      <c r="BW270" s="80">
        <v>73.36</v>
      </c>
      <c r="BX270" s="81"/>
      <c r="BY270" s="81"/>
      <c r="BZ270" s="81"/>
      <c r="CA270" s="81"/>
      <c r="CB270" s="81"/>
      <c r="CC270" s="81"/>
    </row>
    <row r="271" spans="1:81" ht="15">
      <c r="C271" s="70" t="s">
        <v>89</v>
      </c>
      <c r="X271" s="81"/>
      <c r="Y271" s="81"/>
      <c r="Z271" s="81"/>
      <c r="AA271" s="81"/>
      <c r="AB271" s="81"/>
      <c r="AC271" s="81"/>
      <c r="AD271" s="81"/>
      <c r="AE271" s="80"/>
      <c r="AF271" s="80"/>
      <c r="AG271" s="80"/>
      <c r="AH271" s="80"/>
      <c r="AI271" s="80"/>
      <c r="AJ271" s="80"/>
      <c r="AK271" s="80"/>
      <c r="AL271" s="81"/>
      <c r="AM271" s="81"/>
      <c r="AN271" s="80"/>
      <c r="AO271" s="80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BA271" s="81"/>
      <c r="BB271" s="81"/>
      <c r="BC271" s="80"/>
      <c r="BD271" s="81"/>
      <c r="BE271" s="81"/>
      <c r="BF271" s="81"/>
      <c r="BG271" s="81"/>
      <c r="BH271" s="81"/>
      <c r="BI271" s="81"/>
      <c r="BJ271" s="80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</row>
    <row r="272" spans="1:81" ht="15">
      <c r="C272" s="202" t="s">
        <v>98</v>
      </c>
      <c r="D272" s="202" t="s">
        <v>99</v>
      </c>
      <c r="E272" s="202" t="s">
        <v>100</v>
      </c>
      <c r="F272" s="202" t="s">
        <v>101</v>
      </c>
      <c r="X272" s="81"/>
      <c r="Y272" s="81"/>
      <c r="Z272" s="81"/>
      <c r="AA272" s="81"/>
      <c r="AB272" s="81"/>
      <c r="AC272" s="81"/>
      <c r="AD272" s="81"/>
      <c r="AE272" s="80"/>
      <c r="AF272" s="80"/>
      <c r="AG272" s="80"/>
      <c r="AH272" s="80"/>
      <c r="AI272" s="80"/>
      <c r="AJ272" s="80"/>
      <c r="AK272" s="80"/>
      <c r="AL272" s="81"/>
      <c r="AM272" s="81"/>
      <c r="AN272" s="80"/>
      <c r="AO272" s="80"/>
      <c r="AP272" s="81"/>
      <c r="AQ272" s="81"/>
      <c r="AR272" s="81"/>
      <c r="AS272" s="81"/>
      <c r="AT272" s="81"/>
      <c r="AU272" s="81"/>
      <c r="AV272" s="81"/>
      <c r="AW272" s="81"/>
      <c r="AX272" s="81"/>
      <c r="AY272" s="81"/>
      <c r="BA272" s="81"/>
      <c r="BB272" s="81"/>
      <c r="BC272" s="80"/>
      <c r="BD272" s="81"/>
      <c r="BE272" s="81"/>
      <c r="BF272" s="81"/>
      <c r="BG272" s="81"/>
      <c r="BH272" s="81"/>
      <c r="BI272" s="81"/>
      <c r="BJ272" s="80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</row>
    <row r="273" spans="1:81" ht="18.75" customHeight="1">
      <c r="A273" s="110" t="s">
        <v>102</v>
      </c>
      <c r="B273" s="111"/>
      <c r="C273" s="203">
        <v>205.73</v>
      </c>
      <c r="D273" s="203">
        <v>236.48</v>
      </c>
      <c r="E273" s="204">
        <v>192.41</v>
      </c>
      <c r="F273" s="203">
        <v>205.65</v>
      </c>
      <c r="X273" s="110" t="s">
        <v>102</v>
      </c>
      <c r="Y273" s="111"/>
      <c r="Z273" s="203">
        <v>205.73</v>
      </c>
      <c r="AA273" s="203">
        <v>236.48</v>
      </c>
      <c r="AB273" s="81"/>
      <c r="AC273" s="81"/>
      <c r="AD273" s="81"/>
      <c r="AE273" s="80"/>
      <c r="AF273" s="80"/>
      <c r="AG273" s="80"/>
      <c r="AH273" s="80"/>
      <c r="AI273" s="80"/>
      <c r="AJ273" s="80"/>
      <c r="AK273" s="80"/>
      <c r="AL273" s="81"/>
      <c r="AM273" s="81"/>
      <c r="AN273" s="80"/>
      <c r="AO273" s="80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BA273" s="81"/>
      <c r="BB273" s="81"/>
      <c r="BC273" s="80"/>
      <c r="BD273" s="81"/>
      <c r="BE273" s="81"/>
      <c r="BF273" s="81"/>
      <c r="BG273" s="81"/>
      <c r="BH273" s="81"/>
      <c r="BI273" s="81"/>
      <c r="BJ273" s="80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</row>
    <row r="274" spans="1:81" ht="18.75" customHeight="1">
      <c r="A274" s="324" t="s">
        <v>103</v>
      </c>
      <c r="B274" s="324"/>
      <c r="C274" s="324"/>
      <c r="D274" s="324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112"/>
      <c r="P274" s="112"/>
      <c r="Q274" s="112"/>
      <c r="R274" s="77"/>
      <c r="S274" s="77"/>
      <c r="T274" s="77"/>
      <c r="U274" s="77"/>
      <c r="V274" s="77"/>
      <c r="W274" s="77"/>
      <c r="X274" s="324" t="s">
        <v>103</v>
      </c>
      <c r="Y274" s="324"/>
      <c r="Z274" s="324"/>
      <c r="AA274" s="324"/>
      <c r="AB274" s="113"/>
      <c r="AC274" s="113"/>
      <c r="AD274" s="113"/>
      <c r="AE274" s="134"/>
      <c r="AF274" s="134"/>
      <c r="AG274" s="134"/>
      <c r="AH274" s="134"/>
      <c r="AI274" s="134"/>
      <c r="AJ274" s="134"/>
      <c r="AK274" s="134"/>
      <c r="AL274" s="113"/>
      <c r="AM274" s="113"/>
      <c r="AN274" s="134"/>
      <c r="AO274" s="134"/>
      <c r="AP274" s="113"/>
      <c r="AQ274" s="113"/>
      <c r="AR274" s="113"/>
      <c r="AS274" s="113"/>
      <c r="AT274" s="113"/>
      <c r="AU274" s="113"/>
      <c r="AV274" s="113"/>
      <c r="AW274" s="113"/>
      <c r="AX274" s="113"/>
      <c r="AY274" s="113"/>
      <c r="AZ274" s="112"/>
      <c r="BA274" s="113"/>
      <c r="BB274" s="113"/>
      <c r="BC274" s="134"/>
      <c r="BD274" s="113"/>
      <c r="BE274" s="113"/>
      <c r="BF274" s="113"/>
      <c r="BG274" s="113"/>
      <c r="BH274" s="113"/>
      <c r="BI274" s="113"/>
      <c r="BJ274" s="134"/>
      <c r="BK274" s="113"/>
      <c r="BL274" s="113"/>
      <c r="BM274" s="113"/>
      <c r="BN274" s="113"/>
      <c r="BO274" s="113"/>
      <c r="BP274" s="113"/>
      <c r="BQ274" s="113"/>
      <c r="BR274" s="113"/>
      <c r="BS274" s="113"/>
      <c r="BT274" s="113"/>
      <c r="BU274" s="113"/>
      <c r="BV274" s="113"/>
      <c r="BW274" s="113"/>
      <c r="BX274" s="113"/>
      <c r="BY274" s="113"/>
      <c r="BZ274" s="113"/>
      <c r="CA274" s="113"/>
      <c r="CB274" s="113"/>
      <c r="CC274" s="81"/>
    </row>
    <row r="275" spans="1:81" ht="15">
      <c r="X275" s="81"/>
      <c r="Y275" s="81"/>
      <c r="Z275" s="81"/>
      <c r="AA275" s="81"/>
      <c r="AB275" s="81"/>
      <c r="AC275" s="81"/>
      <c r="AD275" s="81"/>
      <c r="AE275" s="80"/>
      <c r="AF275" s="80"/>
      <c r="AG275" s="80"/>
      <c r="AH275" s="80"/>
      <c r="AI275" s="80"/>
      <c r="AJ275" s="80"/>
      <c r="AK275" s="80"/>
      <c r="AL275" s="81"/>
      <c r="AM275" s="81"/>
      <c r="AN275" s="80"/>
      <c r="AO275" s="80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BA275" s="81"/>
      <c r="BB275" s="81"/>
      <c r="BC275" s="80"/>
      <c r="BD275" s="81"/>
      <c r="BE275" s="81"/>
      <c r="BF275" s="81"/>
      <c r="BG275" s="81"/>
      <c r="BH275" s="81"/>
      <c r="BI275" s="81"/>
      <c r="BJ275" s="80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</row>
    <row r="276" spans="1:81" ht="15">
      <c r="A276" s="73" t="s">
        <v>10</v>
      </c>
      <c r="B276" s="118" t="s">
        <v>11</v>
      </c>
      <c r="C276" s="119" t="s">
        <v>12</v>
      </c>
      <c r="D276" s="120" t="s">
        <v>13</v>
      </c>
      <c r="E276" s="70"/>
      <c r="F276" s="70"/>
      <c r="G276" s="121"/>
      <c r="H276" s="118" t="s">
        <v>11</v>
      </c>
      <c r="I276" s="120" t="s">
        <v>12</v>
      </c>
      <c r="J276" s="120" t="s">
        <v>13</v>
      </c>
      <c r="K276" s="70"/>
      <c r="L276" s="70"/>
      <c r="M276" s="138" t="s">
        <v>11</v>
      </c>
      <c r="N276" s="120" t="s">
        <v>12</v>
      </c>
      <c r="O276" s="119" t="s">
        <v>13</v>
      </c>
      <c r="R276" s="138" t="s">
        <v>11</v>
      </c>
      <c r="S276" s="120" t="s">
        <v>12</v>
      </c>
      <c r="T276" s="120" t="s">
        <v>13</v>
      </c>
      <c r="U276" s="70"/>
      <c r="V276" s="70"/>
      <c r="W276" s="73" t="s">
        <v>15</v>
      </c>
      <c r="X276" s="130" t="s">
        <v>11</v>
      </c>
      <c r="Y276" s="85" t="s">
        <v>12</v>
      </c>
      <c r="Z276" s="85" t="s">
        <v>13</v>
      </c>
      <c r="AA276" s="86"/>
      <c r="AB276" s="86"/>
      <c r="AC276" s="86"/>
      <c r="AD276" s="87"/>
      <c r="AE276" s="83" t="s">
        <v>11</v>
      </c>
      <c r="AF276" s="85" t="s">
        <v>12</v>
      </c>
      <c r="AG276" s="85" t="s">
        <v>13</v>
      </c>
      <c r="AH276" s="86"/>
      <c r="AI276" s="86"/>
      <c r="AJ276" s="86"/>
      <c r="AK276" s="87"/>
      <c r="AL276" s="130" t="s">
        <v>11</v>
      </c>
      <c r="AM276" s="85" t="s">
        <v>12</v>
      </c>
      <c r="AN276" s="85" t="s">
        <v>13</v>
      </c>
      <c r="AO276" s="86"/>
      <c r="AP276" s="86"/>
      <c r="AQ276" s="86"/>
      <c r="AR276" s="157"/>
      <c r="AS276" s="130" t="s">
        <v>11</v>
      </c>
      <c r="AT276" s="85" t="s">
        <v>12</v>
      </c>
      <c r="AU276" s="85" t="s">
        <v>13</v>
      </c>
      <c r="AV276" s="86"/>
      <c r="AW276" s="86"/>
      <c r="AX276" s="86"/>
      <c r="AY276" s="157"/>
      <c r="AZ276" s="73" t="s">
        <v>16</v>
      </c>
      <c r="BA276" s="83" t="s">
        <v>11</v>
      </c>
      <c r="BB276" s="85" t="s">
        <v>12</v>
      </c>
      <c r="BC276" s="85" t="s">
        <v>13</v>
      </c>
      <c r="BD276" s="86"/>
      <c r="BE276" s="86"/>
      <c r="BF276" s="86"/>
      <c r="BG276" s="86"/>
      <c r="BH276" s="83" t="s">
        <v>11</v>
      </c>
      <c r="BI276" s="84" t="s">
        <v>12</v>
      </c>
      <c r="BJ276" s="84" t="s">
        <v>13</v>
      </c>
      <c r="BK276" s="86"/>
      <c r="BL276" s="86"/>
      <c r="BM276" s="86"/>
      <c r="BN276" s="86"/>
      <c r="BO276" s="130" t="s">
        <v>11</v>
      </c>
      <c r="BP276" s="85" t="s">
        <v>12</v>
      </c>
      <c r="BQ276" s="85" t="s">
        <v>13</v>
      </c>
      <c r="BR276" s="81"/>
      <c r="BS276" s="86"/>
      <c r="BT276" s="86"/>
      <c r="BU276" s="86"/>
      <c r="BV276" s="184" t="s">
        <v>11</v>
      </c>
      <c r="BW276" s="84" t="s">
        <v>12</v>
      </c>
      <c r="BX276" s="84" t="s">
        <v>13</v>
      </c>
      <c r="BY276" s="80"/>
      <c r="BZ276" s="80"/>
      <c r="CA276" s="80"/>
      <c r="CB276" s="87"/>
      <c r="CC276" s="81"/>
    </row>
    <row r="277" spans="1:81" ht="15">
      <c r="A277" s="73"/>
      <c r="B277" s="122"/>
      <c r="C277" s="68" t="s">
        <v>104</v>
      </c>
      <c r="D277" s="123" t="s">
        <v>19</v>
      </c>
      <c r="E277" s="70"/>
      <c r="F277" s="70"/>
      <c r="G277" s="121"/>
      <c r="H277" s="122"/>
      <c r="I277" s="68" t="s">
        <v>104</v>
      </c>
      <c r="J277" s="139" t="s">
        <v>20</v>
      </c>
      <c r="K277" s="70"/>
      <c r="L277" s="70"/>
      <c r="M277" s="122"/>
      <c r="N277" s="68" t="s">
        <v>105</v>
      </c>
      <c r="O277" s="72" t="s">
        <v>23</v>
      </c>
      <c r="R277" s="122"/>
      <c r="S277" s="68" t="s">
        <v>105</v>
      </c>
      <c r="T277" s="139" t="s">
        <v>20</v>
      </c>
      <c r="U277" s="325"/>
      <c r="V277" s="325"/>
      <c r="W277" s="73"/>
      <c r="X277" s="88"/>
      <c r="Y277" s="89" t="s">
        <v>104</v>
      </c>
      <c r="Z277" s="90" t="s">
        <v>19</v>
      </c>
      <c r="AA277" s="86"/>
      <c r="AB277" s="86"/>
      <c r="AC277" s="86"/>
      <c r="AD277" s="87"/>
      <c r="AE277" s="88"/>
      <c r="AF277" s="89" t="s">
        <v>104</v>
      </c>
      <c r="AG277" s="131" t="s">
        <v>20</v>
      </c>
      <c r="AH277" s="86"/>
      <c r="AI277" s="86"/>
      <c r="AJ277" s="86"/>
      <c r="AK277" s="87"/>
      <c r="AL277" s="88"/>
      <c r="AM277" s="89" t="s">
        <v>105</v>
      </c>
      <c r="AN277" s="135" t="s">
        <v>23</v>
      </c>
      <c r="AO277" s="86"/>
      <c r="AP277" s="86"/>
      <c r="AQ277" s="86"/>
      <c r="AR277" s="157"/>
      <c r="AS277" s="88"/>
      <c r="AT277" s="89" t="s">
        <v>105</v>
      </c>
      <c r="AU277" s="131" t="s">
        <v>20</v>
      </c>
      <c r="AV277" s="319"/>
      <c r="AW277" s="319"/>
      <c r="AX277" s="86"/>
      <c r="AY277" s="157"/>
      <c r="AZ277" s="73"/>
      <c r="BA277" s="88"/>
      <c r="BB277" s="89" t="s">
        <v>104</v>
      </c>
      <c r="BC277" s="90" t="s">
        <v>19</v>
      </c>
      <c r="BD277" s="86"/>
      <c r="BE277" s="86"/>
      <c r="BF277" s="171"/>
      <c r="BG277" s="156"/>
      <c r="BH277" s="88"/>
      <c r="BI277" s="89" t="s">
        <v>104</v>
      </c>
      <c r="BJ277" s="131" t="s">
        <v>20</v>
      </c>
      <c r="BK277" s="86" t="s">
        <v>24</v>
      </c>
      <c r="BL277" s="86"/>
      <c r="BM277" s="86"/>
      <c r="BN277" s="86"/>
      <c r="BO277" s="88"/>
      <c r="BP277" s="89" t="s">
        <v>105</v>
      </c>
      <c r="BQ277" s="135" t="s">
        <v>23</v>
      </c>
      <c r="BR277" s="81"/>
      <c r="BS277" s="86"/>
      <c r="BT277" s="86"/>
      <c r="BU277" s="86"/>
      <c r="BV277" s="88"/>
      <c r="BW277" s="89" t="s">
        <v>105</v>
      </c>
      <c r="BX277" s="131" t="s">
        <v>20</v>
      </c>
      <c r="BY277" s="320"/>
      <c r="BZ277" s="320"/>
      <c r="CA277" s="80"/>
      <c r="CB277" s="87"/>
      <c r="CC277" s="81"/>
    </row>
    <row r="278" spans="1:81" ht="47.25">
      <c r="A278" s="25"/>
      <c r="B278" s="193" t="s">
        <v>26</v>
      </c>
      <c r="C278" s="194" t="s">
        <v>27</v>
      </c>
      <c r="D278" s="140" t="s">
        <v>56</v>
      </c>
      <c r="E278" s="321" t="s">
        <v>57</v>
      </c>
      <c r="F278" s="321"/>
      <c r="G278" s="322"/>
      <c r="H278" s="124" t="s">
        <v>27</v>
      </c>
      <c r="I278" s="140" t="s">
        <v>56</v>
      </c>
      <c r="J278" s="321" t="s">
        <v>57</v>
      </c>
      <c r="K278" s="321"/>
      <c r="L278" s="322"/>
      <c r="M278" s="124" t="s">
        <v>27</v>
      </c>
      <c r="N278" s="140" t="s">
        <v>56</v>
      </c>
      <c r="O278" s="321" t="s">
        <v>57</v>
      </c>
      <c r="P278" s="321"/>
      <c r="Q278" s="322"/>
      <c r="R278" s="124" t="s">
        <v>27</v>
      </c>
      <c r="S278" s="140" t="s">
        <v>56</v>
      </c>
      <c r="T278" s="321" t="s">
        <v>57</v>
      </c>
      <c r="U278" s="321"/>
      <c r="V278" s="322"/>
      <c r="W278" s="25"/>
      <c r="X278" s="94" t="s">
        <v>27</v>
      </c>
      <c r="Y278" s="148" t="s">
        <v>30</v>
      </c>
      <c r="Z278" s="149" t="s">
        <v>31</v>
      </c>
      <c r="AA278" s="149" t="s">
        <v>32</v>
      </c>
      <c r="AB278" s="149" t="s">
        <v>33</v>
      </c>
      <c r="AC278" s="149" t="s">
        <v>34</v>
      </c>
      <c r="AD278" s="150" t="s">
        <v>35</v>
      </c>
      <c r="AE278" s="94" t="s">
        <v>27</v>
      </c>
      <c r="AF278" s="149" t="s">
        <v>30</v>
      </c>
      <c r="AG278" s="149" t="s">
        <v>31</v>
      </c>
      <c r="AH278" s="149" t="s">
        <v>32</v>
      </c>
      <c r="AI278" s="149" t="s">
        <v>33</v>
      </c>
      <c r="AJ278" s="149" t="s">
        <v>34</v>
      </c>
      <c r="AK278" s="150" t="s">
        <v>35</v>
      </c>
      <c r="AL278" s="94" t="s">
        <v>27</v>
      </c>
      <c r="AM278" s="149" t="s">
        <v>30</v>
      </c>
      <c r="AN278" s="149" t="s">
        <v>31</v>
      </c>
      <c r="AO278" s="149" t="s">
        <v>32</v>
      </c>
      <c r="AP278" s="149" t="s">
        <v>33</v>
      </c>
      <c r="AQ278" s="149" t="s">
        <v>34</v>
      </c>
      <c r="AR278" s="158" t="s">
        <v>35</v>
      </c>
      <c r="AS278" s="94" t="s">
        <v>27</v>
      </c>
      <c r="AT278" s="149" t="s">
        <v>30</v>
      </c>
      <c r="AU278" s="159" t="s">
        <v>31</v>
      </c>
      <c r="AV278" s="159" t="s">
        <v>32</v>
      </c>
      <c r="AW278" s="149" t="s">
        <v>33</v>
      </c>
      <c r="AX278" s="149" t="s">
        <v>34</v>
      </c>
      <c r="AY278" s="158" t="s">
        <v>35</v>
      </c>
      <c r="AZ278" s="166"/>
      <c r="BA278" s="163" t="s">
        <v>27</v>
      </c>
      <c r="BB278" s="149" t="s">
        <v>24</v>
      </c>
      <c r="BC278" s="149" t="s">
        <v>36</v>
      </c>
      <c r="BD278" s="149" t="s">
        <v>37</v>
      </c>
      <c r="BE278" s="149" t="s">
        <v>38</v>
      </c>
      <c r="BF278" s="173" t="s">
        <v>39</v>
      </c>
      <c r="BG278" s="173" t="s">
        <v>40</v>
      </c>
      <c r="BH278" s="163" t="s">
        <v>27</v>
      </c>
      <c r="BI278" s="149" t="s">
        <v>24</v>
      </c>
      <c r="BJ278" s="149" t="s">
        <v>36</v>
      </c>
      <c r="BK278" s="149" t="s">
        <v>37</v>
      </c>
      <c r="BL278" s="149" t="s">
        <v>38</v>
      </c>
      <c r="BM278" s="173" t="s">
        <v>39</v>
      </c>
      <c r="BN278" s="173" t="s">
        <v>40</v>
      </c>
      <c r="BO278" s="163" t="s">
        <v>27</v>
      </c>
      <c r="BP278" s="149" t="s">
        <v>24</v>
      </c>
      <c r="BQ278" s="149" t="s">
        <v>36</v>
      </c>
      <c r="BR278" s="149" t="s">
        <v>37</v>
      </c>
      <c r="BS278" s="149" t="s">
        <v>38</v>
      </c>
      <c r="BT278" s="173" t="s">
        <v>39</v>
      </c>
      <c r="BU278" s="173" t="s">
        <v>40</v>
      </c>
      <c r="BV278" s="163" t="s">
        <v>27</v>
      </c>
      <c r="BW278" s="149" t="s">
        <v>24</v>
      </c>
      <c r="BX278" s="149" t="s">
        <v>36</v>
      </c>
      <c r="BY278" s="149" t="s">
        <v>37</v>
      </c>
      <c r="BZ278" s="149" t="s">
        <v>38</v>
      </c>
      <c r="CA278" s="173" t="s">
        <v>39</v>
      </c>
      <c r="CB278" s="173" t="s">
        <v>40</v>
      </c>
      <c r="CC278" s="81"/>
    </row>
    <row r="279" spans="1:81" ht="15.75">
      <c r="A279" s="25"/>
      <c r="B279" s="125" t="s">
        <v>41</v>
      </c>
      <c r="C279" s="78">
        <v>0</v>
      </c>
      <c r="D279" s="126">
        <f>235.06+215+0.1</f>
        <v>450.16</v>
      </c>
      <c r="E279" s="189">
        <v>0</v>
      </c>
      <c r="F279" s="189">
        <v>0</v>
      </c>
      <c r="G279" s="190">
        <v>0</v>
      </c>
      <c r="H279" s="78">
        <v>0</v>
      </c>
      <c r="I279" s="126">
        <f>256.67+214.9+0.09</f>
        <v>471.66</v>
      </c>
      <c r="J279" s="189">
        <v>0.44</v>
      </c>
      <c r="K279" s="209">
        <v>0</v>
      </c>
      <c r="L279" s="190">
        <v>0</v>
      </c>
      <c r="M279" s="78">
        <v>0</v>
      </c>
      <c r="N279" s="205">
        <f>214.89+214.89+0.1</f>
        <v>429.88</v>
      </c>
      <c r="O279" s="189">
        <v>0</v>
      </c>
      <c r="P279" s="209">
        <v>0</v>
      </c>
      <c r="Q279" s="190">
        <v>0</v>
      </c>
      <c r="R279" s="78">
        <v>0</v>
      </c>
      <c r="S279" s="205">
        <f>228.55+214.59+0.09</f>
        <v>443.22999999999996</v>
      </c>
      <c r="T279" s="189">
        <v>0</v>
      </c>
      <c r="U279" s="209">
        <v>0</v>
      </c>
      <c r="V279" s="190">
        <v>0</v>
      </c>
      <c r="W279" s="25"/>
      <c r="X279" s="129">
        <v>0</v>
      </c>
      <c r="Y279" s="151">
        <f t="shared" ref="Y279:Y294" si="248">AVERAGE(E279:G279)/10</f>
        <v>0</v>
      </c>
      <c r="Z279" s="100">
        <v>9.6440000000000001</v>
      </c>
      <c r="AA279" s="100">
        <v>4.5170000000000003</v>
      </c>
      <c r="AB279" s="100">
        <f t="shared" ref="AB279:AB294" si="249">Z279-(AA279+Y279)</f>
        <v>5.1269999999999998</v>
      </c>
      <c r="AC279" s="100">
        <f t="shared" ref="AC279:AC294" si="250">3*Z279+AA279+Y279</f>
        <v>33.449000000000005</v>
      </c>
      <c r="AD279" s="152">
        <f t="shared" ref="AD279:AD294" si="251">1.398*(10^-6)*(X279^2)*AB279*AC279</f>
        <v>0</v>
      </c>
      <c r="AE279" s="129">
        <v>0</v>
      </c>
      <c r="AF279" s="100">
        <f t="shared" ref="AF279:AF294" si="252">AVERAGE(J279:L279)/10</f>
        <v>1.4666666666666666E-2</v>
      </c>
      <c r="AG279" s="100">
        <v>9.6440000000000001</v>
      </c>
      <c r="AH279" s="100">
        <v>4.5170000000000003</v>
      </c>
      <c r="AI279" s="100">
        <f t="shared" ref="AI279:AI294" si="253">AG279-(AH279+AF279)</f>
        <v>5.112333333333333</v>
      </c>
      <c r="AJ279" s="100">
        <f t="shared" ref="AJ279:AJ294" si="254">3*AG279+AH279+AF279</f>
        <v>33.463666666666668</v>
      </c>
      <c r="AK279" s="152">
        <f t="shared" ref="AK279:AK294" si="255">1.398*(10^-6)*(AE279^2)*AI279*AJ279</f>
        <v>0</v>
      </c>
      <c r="AL279" s="129">
        <v>0</v>
      </c>
      <c r="AM279" s="100">
        <f t="shared" ref="AM279:AM294" si="256">AVERAGE(O279:Q279)/10</f>
        <v>0</v>
      </c>
      <c r="AN279" s="100">
        <v>9.6440000000000001</v>
      </c>
      <c r="AO279" s="100">
        <v>4.5170000000000003</v>
      </c>
      <c r="AP279" s="100">
        <f t="shared" ref="AP279:AP294" si="257">AN279-(AO279+AM279)</f>
        <v>5.1269999999999998</v>
      </c>
      <c r="AQ279" s="100">
        <f t="shared" ref="AQ279:AQ294" si="258">3*AN279+AO279+AM279</f>
        <v>33.449000000000005</v>
      </c>
      <c r="AR279" s="160">
        <f t="shared" ref="AR279:AR294" si="259">1.398*(10^-6)*(AL279^2)*AP279*AQ279</f>
        <v>0</v>
      </c>
      <c r="AS279" s="129">
        <v>0</v>
      </c>
      <c r="AT279" s="100">
        <f t="shared" ref="AT279:AT294" si="260">AVERAGE(T279:V279)/10</f>
        <v>0</v>
      </c>
      <c r="AU279" s="100">
        <v>9.6440000000000001</v>
      </c>
      <c r="AV279" s="100">
        <v>4.5170000000000003</v>
      </c>
      <c r="AW279" s="100">
        <f t="shared" ref="AW279:AW294" si="261">AU279-(AV279+AT279)</f>
        <v>5.1269999999999998</v>
      </c>
      <c r="AX279" s="100">
        <f t="shared" ref="AX279:AX294" si="262">3*AU279+AV279+AT279</f>
        <v>33.449000000000005</v>
      </c>
      <c r="AY279" s="160">
        <f t="shared" ref="AY279:AY294" si="263">1.398*(10^-6)*(AS279^2)*AW279*AX279</f>
        <v>0</v>
      </c>
      <c r="AZ279" s="166"/>
      <c r="BA279" s="129">
        <v>0</v>
      </c>
      <c r="BB279" s="100">
        <v>103.506856070365</v>
      </c>
      <c r="BC279" s="167">
        <f>(BB297-BB298)/BB279</f>
        <v>1.1936407373440987</v>
      </c>
      <c r="BD279" s="167">
        <f>D279-BB295</f>
        <v>38.460000000000036</v>
      </c>
      <c r="BE279" s="164">
        <f>BB297-BB298</f>
        <v>123.54999999999998</v>
      </c>
      <c r="BF279" s="164">
        <f t="shared" ref="BF279:BF294" si="264">BD279/BE279*100</f>
        <v>31.129097531363854</v>
      </c>
      <c r="BG279" s="174">
        <f t="shared" ref="BG279:BG294" si="265">BF279*BC279</f>
        <v>37.156958930193511</v>
      </c>
      <c r="BH279" s="129">
        <v>0</v>
      </c>
      <c r="BI279" s="100">
        <v>103.506856070365</v>
      </c>
      <c r="BJ279" s="167">
        <f>(BI297-BI298)/BI279</f>
        <v>1.4913021790079732</v>
      </c>
      <c r="BK279" s="167">
        <f>I279-BI295</f>
        <v>29.78000000000003</v>
      </c>
      <c r="BL279" s="164">
        <f>BI297-BI298</f>
        <v>154.35999999999999</v>
      </c>
      <c r="BM279" s="164">
        <f t="shared" ref="BM279:BM294" si="266">BK279/BL279*100</f>
        <v>19.292562840114041</v>
      </c>
      <c r="BN279" s="174">
        <f t="shared" ref="BN279:BN294" si="267">BM279*BJ279</f>
        <v>28.771041002110323</v>
      </c>
      <c r="BO279" s="129">
        <v>0</v>
      </c>
      <c r="BP279" s="180">
        <v>103.506856070365</v>
      </c>
      <c r="BQ279" s="167">
        <f>(BP297-BP298)/BP279</f>
        <v>0.98003169887645003</v>
      </c>
      <c r="BR279" s="167">
        <f t="shared" ref="BR279:BR294" si="268">N279-$BP$267</f>
        <v>54.990000000000009</v>
      </c>
      <c r="BS279" s="164">
        <f>BP297-BP298</f>
        <v>101.44000000000001</v>
      </c>
      <c r="BT279" s="164">
        <f t="shared" ref="BT279:BT294" si="269">BR279/BS279*100</f>
        <v>54.20938485804416</v>
      </c>
      <c r="BU279" s="174">
        <f t="shared" ref="BU279:BU294" si="270">BT279*BQ279</f>
        <v>53.126915537476322</v>
      </c>
      <c r="BV279" s="129">
        <v>0</v>
      </c>
      <c r="BW279" s="100">
        <v>103.506856070365</v>
      </c>
      <c r="BX279" s="167">
        <f>(BW297-BW298)/BW279</f>
        <v>1.0651468336073404</v>
      </c>
      <c r="BY279" s="167">
        <f>S279-BW295</f>
        <v>45.229999999999961</v>
      </c>
      <c r="BZ279" s="164">
        <f>BW297-BW298</f>
        <v>110.25</v>
      </c>
      <c r="CA279" s="164">
        <f t="shared" ref="CA279:CA294" si="271">BY279/BZ279*100</f>
        <v>41.024943310657562</v>
      </c>
      <c r="CB279" s="174">
        <f t="shared" ref="CB279:CB294" si="272">CA279*BX279</f>
        <v>43.697588466267547</v>
      </c>
      <c r="CC279" s="81"/>
    </row>
    <row r="280" spans="1:81" ht="15.75">
      <c r="A280" s="25"/>
      <c r="B280" s="125" t="s">
        <v>42</v>
      </c>
      <c r="C280" s="80">
        <v>300</v>
      </c>
      <c r="D280" s="126">
        <v>446.64</v>
      </c>
      <c r="E280" s="189">
        <v>1.58</v>
      </c>
      <c r="F280" s="189">
        <v>1.99</v>
      </c>
      <c r="G280" s="190">
        <v>1.86</v>
      </c>
      <c r="H280" s="80">
        <v>300</v>
      </c>
      <c r="I280" s="78">
        <v>470.63</v>
      </c>
      <c r="J280" s="189">
        <v>1.24</v>
      </c>
      <c r="K280" s="209">
        <v>0</v>
      </c>
      <c r="L280" s="190">
        <v>0</v>
      </c>
      <c r="M280" s="80">
        <v>300</v>
      </c>
      <c r="N280" s="205">
        <v>423.34</v>
      </c>
      <c r="O280" s="189">
        <v>2.14</v>
      </c>
      <c r="P280" s="189">
        <v>2.44</v>
      </c>
      <c r="Q280" s="78">
        <v>3.01</v>
      </c>
      <c r="R280" s="80">
        <v>300</v>
      </c>
      <c r="S280" s="205">
        <v>442.32</v>
      </c>
      <c r="T280" s="189">
        <v>0.71</v>
      </c>
      <c r="U280" s="209">
        <v>0</v>
      </c>
      <c r="V280" s="190">
        <v>0</v>
      </c>
      <c r="W280" s="25"/>
      <c r="X280" s="129">
        <v>300</v>
      </c>
      <c r="Y280" s="151">
        <f t="shared" si="248"/>
        <v>0.18100000000000002</v>
      </c>
      <c r="Z280" s="100">
        <v>9.6440000000000001</v>
      </c>
      <c r="AA280" s="100">
        <v>4.5170000000000003</v>
      </c>
      <c r="AB280" s="100">
        <f t="shared" si="249"/>
        <v>4.9459999999999997</v>
      </c>
      <c r="AC280" s="100">
        <f t="shared" si="250"/>
        <v>33.630000000000003</v>
      </c>
      <c r="AD280" s="152">
        <f t="shared" si="251"/>
        <v>20.928141363599998</v>
      </c>
      <c r="AE280" s="129">
        <v>300</v>
      </c>
      <c r="AF280" s="100">
        <f t="shared" si="252"/>
        <v>4.1333333333333333E-2</v>
      </c>
      <c r="AG280" s="100">
        <v>9.6440000000000001</v>
      </c>
      <c r="AH280" s="100">
        <v>4.5170000000000003</v>
      </c>
      <c r="AI280" s="100">
        <f t="shared" si="253"/>
        <v>5.0856666666666666</v>
      </c>
      <c r="AJ280" s="100">
        <f t="shared" si="254"/>
        <v>33.490333333333339</v>
      </c>
      <c r="AK280" s="152">
        <f t="shared" si="255"/>
        <v>21.429746937060003</v>
      </c>
      <c r="AL280" s="129">
        <v>300</v>
      </c>
      <c r="AM280" s="100">
        <f t="shared" si="256"/>
        <v>0.253</v>
      </c>
      <c r="AN280" s="100">
        <v>9.6440000000000001</v>
      </c>
      <c r="AO280" s="100">
        <v>4.5170000000000003</v>
      </c>
      <c r="AP280" s="100">
        <f t="shared" si="257"/>
        <v>4.8739999999999997</v>
      </c>
      <c r="AQ280" s="100">
        <f t="shared" si="258"/>
        <v>33.702000000000005</v>
      </c>
      <c r="AR280" s="160">
        <f t="shared" si="259"/>
        <v>20.667639609360002</v>
      </c>
      <c r="AS280" s="129">
        <v>300</v>
      </c>
      <c r="AT280" s="100">
        <f t="shared" si="260"/>
        <v>2.3666666666666666E-2</v>
      </c>
      <c r="AU280" s="100">
        <v>9.6440000000000001</v>
      </c>
      <c r="AV280" s="100">
        <v>4.5170000000000003</v>
      </c>
      <c r="AW280" s="100">
        <f t="shared" si="261"/>
        <v>5.1033333333333335</v>
      </c>
      <c r="AX280" s="100">
        <f t="shared" si="262"/>
        <v>33.472666666666669</v>
      </c>
      <c r="AY280" s="160">
        <f t="shared" si="263"/>
        <v>21.4928461284</v>
      </c>
      <c r="AZ280" s="166"/>
      <c r="BA280" s="129">
        <v>300</v>
      </c>
      <c r="BB280" s="100">
        <v>103.506856070365</v>
      </c>
      <c r="BC280" s="167">
        <f>(BB297-BB298)/BB279</f>
        <v>1.1936407373440987</v>
      </c>
      <c r="BD280" s="167">
        <f>D280-BB295</f>
        <v>34.94</v>
      </c>
      <c r="BE280" s="164">
        <f>BB297-BB298</f>
        <v>123.54999999999998</v>
      </c>
      <c r="BF280" s="164">
        <f t="shared" si="264"/>
        <v>28.280048563334688</v>
      </c>
      <c r="BG280" s="174">
        <f t="shared" si="265"/>
        <v>33.756218019265738</v>
      </c>
      <c r="BH280" s="129">
        <v>300</v>
      </c>
      <c r="BI280" s="100">
        <v>103.506856070365</v>
      </c>
      <c r="BJ280" s="167">
        <f>(BI297-BI298)/BI279</f>
        <v>1.4913021790079732</v>
      </c>
      <c r="BK280" s="167">
        <f>I280-BI295</f>
        <v>28.75</v>
      </c>
      <c r="BL280" s="164">
        <f>BI297-BI298</f>
        <v>154.35999999999999</v>
      </c>
      <c r="BM280" s="164">
        <f t="shared" si="266"/>
        <v>18.625291526302153</v>
      </c>
      <c r="BN280" s="174">
        <f t="shared" si="267"/>
        <v>27.775937837833141</v>
      </c>
      <c r="BO280" s="129">
        <v>300</v>
      </c>
      <c r="BP280" s="180">
        <v>103.506856070365</v>
      </c>
      <c r="BQ280" s="167">
        <f>(BP297-BP298)/BP279</f>
        <v>0.98003169887645003</v>
      </c>
      <c r="BR280" s="167">
        <f t="shared" si="268"/>
        <v>48.449999999999989</v>
      </c>
      <c r="BS280" s="164">
        <f>BP297-BP298</f>
        <v>101.44000000000001</v>
      </c>
      <c r="BT280" s="164">
        <f t="shared" si="269"/>
        <v>47.762223974763387</v>
      </c>
      <c r="BU280" s="174">
        <f t="shared" si="270"/>
        <v>46.808493504104874</v>
      </c>
      <c r="BV280" s="129">
        <v>300</v>
      </c>
      <c r="BW280" s="100">
        <v>103.506856070365</v>
      </c>
      <c r="BX280" s="167">
        <f>(BW297-BW298)/BW279</f>
        <v>1.0651468336073404</v>
      </c>
      <c r="BY280" s="167">
        <f>S280-BW295</f>
        <v>44.319999999999993</v>
      </c>
      <c r="BZ280" s="164">
        <f>BW297-BW298</f>
        <v>110.25</v>
      </c>
      <c r="CA280" s="164">
        <f t="shared" si="271"/>
        <v>40.199546485260761</v>
      </c>
      <c r="CB280" s="174">
        <f t="shared" si="272"/>
        <v>42.818419651226591</v>
      </c>
      <c r="CC280" s="81"/>
    </row>
    <row r="281" spans="1:81" ht="15.75">
      <c r="A281" s="25"/>
      <c r="B281" s="125" t="s">
        <v>42</v>
      </c>
      <c r="C281" s="80">
        <v>350</v>
      </c>
      <c r="D281" s="78">
        <v>446.45</v>
      </c>
      <c r="E281" s="208">
        <v>2.15</v>
      </c>
      <c r="F281" s="208">
        <v>1.99</v>
      </c>
      <c r="G281" s="152">
        <v>2.65</v>
      </c>
      <c r="H281" s="80">
        <v>350</v>
      </c>
      <c r="I281" s="78">
        <v>470.62</v>
      </c>
      <c r="J281" s="189">
        <v>2.2000000000000002</v>
      </c>
      <c r="K281" s="209">
        <v>0.63</v>
      </c>
      <c r="L281" s="190">
        <v>0</v>
      </c>
      <c r="M281" s="80">
        <v>350</v>
      </c>
      <c r="N281" s="205">
        <v>422.6</v>
      </c>
      <c r="O281" s="189">
        <v>3.51</v>
      </c>
      <c r="P281" s="189">
        <v>2.35</v>
      </c>
      <c r="Q281" s="78">
        <v>2.91</v>
      </c>
      <c r="R281" s="80">
        <v>350</v>
      </c>
      <c r="S281" s="205">
        <v>441.87</v>
      </c>
      <c r="T281" s="210">
        <v>1.01</v>
      </c>
      <c r="U281" s="210">
        <v>0</v>
      </c>
      <c r="V281" s="205">
        <v>0</v>
      </c>
      <c r="W281" s="25"/>
      <c r="X281" s="129">
        <v>350</v>
      </c>
      <c r="Y281" s="151">
        <f t="shared" si="248"/>
        <v>0.22633333333333333</v>
      </c>
      <c r="Z281" s="100">
        <v>9.6440000000000001</v>
      </c>
      <c r="AA281" s="100">
        <v>4.5170000000000003</v>
      </c>
      <c r="AB281" s="100">
        <f t="shared" si="249"/>
        <v>4.9006666666666661</v>
      </c>
      <c r="AC281" s="100">
        <f t="shared" si="250"/>
        <v>33.675333333333342</v>
      </c>
      <c r="AD281" s="152">
        <f t="shared" si="251"/>
        <v>28.262483841806663</v>
      </c>
      <c r="AE281" s="129">
        <v>350</v>
      </c>
      <c r="AF281" s="100">
        <f t="shared" si="252"/>
        <v>9.4333333333333338E-2</v>
      </c>
      <c r="AG281" s="100">
        <v>9.6440000000000001</v>
      </c>
      <c r="AH281" s="100">
        <v>4.5170000000000003</v>
      </c>
      <c r="AI281" s="100">
        <f t="shared" si="253"/>
        <v>5.0326666666666666</v>
      </c>
      <c r="AJ281" s="100">
        <f t="shared" si="254"/>
        <v>33.543333333333337</v>
      </c>
      <c r="AK281" s="152">
        <f t="shared" si="255"/>
        <v>28.90997022596666</v>
      </c>
      <c r="AL281" s="129">
        <v>350</v>
      </c>
      <c r="AM281" s="100">
        <f t="shared" si="256"/>
        <v>0.29233333333333333</v>
      </c>
      <c r="AN281" s="100">
        <v>9.6440000000000001</v>
      </c>
      <c r="AO281" s="100">
        <v>4.5170000000000003</v>
      </c>
      <c r="AP281" s="100">
        <f t="shared" si="257"/>
        <v>4.8346666666666662</v>
      </c>
      <c r="AQ281" s="100">
        <f t="shared" si="258"/>
        <v>33.741333333333337</v>
      </c>
      <c r="AR281" s="160">
        <f t="shared" si="259"/>
        <v>27.936502689386661</v>
      </c>
      <c r="AS281" s="129">
        <v>350</v>
      </c>
      <c r="AT281" s="100">
        <f t="shared" si="260"/>
        <v>3.3666666666666664E-2</v>
      </c>
      <c r="AU281" s="100">
        <v>9.6440000000000001</v>
      </c>
      <c r="AV281" s="100">
        <v>4.5170000000000003</v>
      </c>
      <c r="AW281" s="100">
        <f t="shared" si="261"/>
        <v>5.0933333333333328</v>
      </c>
      <c r="AX281" s="100">
        <f t="shared" si="262"/>
        <v>33.482666666666674</v>
      </c>
      <c r="AY281" s="160">
        <f t="shared" si="263"/>
        <v>29.205550647466666</v>
      </c>
      <c r="AZ281" s="166"/>
      <c r="BA281" s="129">
        <v>350</v>
      </c>
      <c r="BB281" s="100">
        <v>103.506856070365</v>
      </c>
      <c r="BC281" s="167">
        <f>(BB297-BB298)/BB279</f>
        <v>1.1936407373440987</v>
      </c>
      <c r="BD281" s="167">
        <f>D281-BB295</f>
        <v>34.75</v>
      </c>
      <c r="BE281" s="164">
        <f>BB297-BB298</f>
        <v>123.54999999999998</v>
      </c>
      <c r="BF281" s="164">
        <f t="shared" si="264"/>
        <v>28.126264670174024</v>
      </c>
      <c r="BG281" s="174">
        <f t="shared" si="265"/>
        <v>33.572655299641795</v>
      </c>
      <c r="BH281" s="129">
        <v>350</v>
      </c>
      <c r="BI281" s="100">
        <v>103.506856070365</v>
      </c>
      <c r="BJ281" s="167">
        <f>(BI297-BI298)/BI279</f>
        <v>1.4913021790079732</v>
      </c>
      <c r="BK281" s="167">
        <f>I281-BI295</f>
        <v>28.740000000000009</v>
      </c>
      <c r="BL281" s="164">
        <f>BI297-BI298</f>
        <v>154.35999999999999</v>
      </c>
      <c r="BM281" s="164">
        <f t="shared" si="266"/>
        <v>18.61881316403214</v>
      </c>
      <c r="BN281" s="174">
        <f t="shared" si="267"/>
        <v>27.766276642063467</v>
      </c>
      <c r="BO281" s="129">
        <v>350</v>
      </c>
      <c r="BP281" s="180">
        <v>103.506856070365</v>
      </c>
      <c r="BQ281" s="167">
        <f>(BP297-BP298)/BP279</f>
        <v>0.98003169887645003</v>
      </c>
      <c r="BR281" s="167">
        <f t="shared" si="268"/>
        <v>47.710000000000036</v>
      </c>
      <c r="BS281" s="164">
        <f>BP297-BP298</f>
        <v>101.44000000000001</v>
      </c>
      <c r="BT281" s="164">
        <f t="shared" si="269"/>
        <v>47.032728706624638</v>
      </c>
      <c r="BU281" s="174">
        <f t="shared" si="270"/>
        <v>46.093565017148528</v>
      </c>
      <c r="BV281" s="129">
        <v>350</v>
      </c>
      <c r="BW281" s="100">
        <v>103.506856070365</v>
      </c>
      <c r="BX281" s="167">
        <f>(BW297-BW298)/BW279</f>
        <v>1.0651468336073404</v>
      </c>
      <c r="BY281" s="167">
        <f>S281-BW295</f>
        <v>43.870000000000005</v>
      </c>
      <c r="BZ281" s="164">
        <f>BW297-BW298</f>
        <v>110.25</v>
      </c>
      <c r="CA281" s="164">
        <f t="shared" si="271"/>
        <v>39.791383219954653</v>
      </c>
      <c r="CB281" s="174">
        <f t="shared" si="272"/>
        <v>42.383665841590954</v>
      </c>
      <c r="CC281" s="81"/>
    </row>
    <row r="282" spans="1:81" ht="15.75">
      <c r="A282" s="25"/>
      <c r="B282" s="125" t="s">
        <v>42</v>
      </c>
      <c r="C282" s="80">
        <v>450</v>
      </c>
      <c r="D282" s="78">
        <v>444.67</v>
      </c>
      <c r="E282" s="208">
        <v>3.56</v>
      </c>
      <c r="F282" s="208">
        <v>3.63</v>
      </c>
      <c r="G282" s="152">
        <v>2.92</v>
      </c>
      <c r="H282" s="80">
        <v>450</v>
      </c>
      <c r="I282" s="126">
        <v>470.62</v>
      </c>
      <c r="J282" s="189">
        <v>0.82</v>
      </c>
      <c r="K282" s="209">
        <v>2.29</v>
      </c>
      <c r="L282" s="190">
        <v>0</v>
      </c>
      <c r="M282" s="80">
        <v>450</v>
      </c>
      <c r="N282" s="205">
        <v>421.22</v>
      </c>
      <c r="O282" s="78">
        <v>4.21</v>
      </c>
      <c r="P282" s="78">
        <v>3.37</v>
      </c>
      <c r="Q282" s="78">
        <v>3.92</v>
      </c>
      <c r="R282" s="80">
        <v>450</v>
      </c>
      <c r="S282" s="205">
        <v>440.58</v>
      </c>
      <c r="T282" s="205">
        <v>0.46</v>
      </c>
      <c r="U282" s="205">
        <v>0.43</v>
      </c>
      <c r="V282" s="205">
        <v>2.04</v>
      </c>
      <c r="W282" s="25"/>
      <c r="X282" s="129">
        <v>450</v>
      </c>
      <c r="Y282" s="151">
        <f t="shared" si="248"/>
        <v>0.33699999999999997</v>
      </c>
      <c r="Z282" s="100">
        <v>9.6440000000000001</v>
      </c>
      <c r="AA282" s="100">
        <v>4.5170000000000003</v>
      </c>
      <c r="AB282" s="100">
        <f t="shared" si="249"/>
        <v>4.79</v>
      </c>
      <c r="AC282" s="100">
        <f t="shared" si="250"/>
        <v>33.786000000000008</v>
      </c>
      <c r="AD282" s="152">
        <f t="shared" si="251"/>
        <v>45.8146623393</v>
      </c>
      <c r="AE282" s="129">
        <v>450</v>
      </c>
      <c r="AF282" s="100">
        <f t="shared" si="252"/>
        <v>0.10366666666666666</v>
      </c>
      <c r="AG282" s="100">
        <v>9.6440000000000001</v>
      </c>
      <c r="AH282" s="100">
        <v>4.5170000000000003</v>
      </c>
      <c r="AI282" s="100">
        <f t="shared" si="253"/>
        <v>5.0233333333333334</v>
      </c>
      <c r="AJ282" s="100">
        <f t="shared" si="254"/>
        <v>33.552666666666674</v>
      </c>
      <c r="AK282" s="152">
        <f t="shared" si="255"/>
        <v>47.714594667300005</v>
      </c>
      <c r="AL282" s="129">
        <v>450</v>
      </c>
      <c r="AM282" s="100">
        <f t="shared" si="256"/>
        <v>0.38333333333333336</v>
      </c>
      <c r="AN282" s="100">
        <v>9.6440000000000001</v>
      </c>
      <c r="AO282" s="100">
        <v>4.5170000000000003</v>
      </c>
      <c r="AP282" s="100">
        <f t="shared" si="257"/>
        <v>4.743666666666666</v>
      </c>
      <c r="AQ282" s="100">
        <f t="shared" si="258"/>
        <v>33.832333333333338</v>
      </c>
      <c r="AR282" s="160">
        <f t="shared" si="259"/>
        <v>45.43372174918499</v>
      </c>
      <c r="AS282" s="129">
        <v>450</v>
      </c>
      <c r="AT282" s="100">
        <f t="shared" si="260"/>
        <v>9.7666666666666666E-2</v>
      </c>
      <c r="AU282" s="100">
        <v>9.6440000000000001</v>
      </c>
      <c r="AV282" s="100">
        <v>4.5170000000000003</v>
      </c>
      <c r="AW282" s="100">
        <f t="shared" si="261"/>
        <v>5.0293333333333328</v>
      </c>
      <c r="AX282" s="100">
        <f t="shared" si="262"/>
        <v>33.546666666666674</v>
      </c>
      <c r="AY282" s="160">
        <f t="shared" si="263"/>
        <v>47.763043545599992</v>
      </c>
      <c r="AZ282" s="166"/>
      <c r="BA282" s="129">
        <v>450</v>
      </c>
      <c r="BB282" s="100">
        <v>103.506856070365</v>
      </c>
      <c r="BC282" s="167">
        <f>(BB297-BB298)/BB279</f>
        <v>1.1936407373440987</v>
      </c>
      <c r="BD282" s="167">
        <f>D282-BB295</f>
        <v>32.970000000000027</v>
      </c>
      <c r="BE282" s="164">
        <f>BB297-BB298</f>
        <v>123.54999999999998</v>
      </c>
      <c r="BF282" s="164">
        <f t="shared" si="264"/>
        <v>26.68555240793204</v>
      </c>
      <c r="BG282" s="174">
        <f t="shared" si="265"/>
        <v>31.852962452638589</v>
      </c>
      <c r="BH282" s="129">
        <v>450</v>
      </c>
      <c r="BI282" s="100">
        <v>103.506856070365</v>
      </c>
      <c r="BJ282" s="167">
        <f>(BI297-BI298)/BI279</f>
        <v>1.4913021790079732</v>
      </c>
      <c r="BK282" s="167">
        <f>I282-BI295</f>
        <v>28.740000000000009</v>
      </c>
      <c r="BL282" s="164">
        <f>BI297-BI298</f>
        <v>154.35999999999999</v>
      </c>
      <c r="BM282" s="164">
        <f t="shared" si="266"/>
        <v>18.61881316403214</v>
      </c>
      <c r="BN282" s="174">
        <f t="shared" si="267"/>
        <v>27.766276642063467</v>
      </c>
      <c r="BO282" s="129">
        <v>450</v>
      </c>
      <c r="BP282" s="180">
        <v>103.506856070365</v>
      </c>
      <c r="BQ282" s="167">
        <f>(BP297-BP298)/BP279</f>
        <v>0.98003169887645003</v>
      </c>
      <c r="BR282" s="167">
        <f t="shared" si="268"/>
        <v>46.330000000000041</v>
      </c>
      <c r="BS282" s="164">
        <f>BP297-BP298</f>
        <v>101.44000000000001</v>
      </c>
      <c r="BT282" s="164">
        <f t="shared" si="269"/>
        <v>45.672318611987414</v>
      </c>
      <c r="BU282" s="174">
        <f t="shared" si="270"/>
        <v>44.760320000932531</v>
      </c>
      <c r="BV282" s="129">
        <v>450</v>
      </c>
      <c r="BW282" s="100">
        <v>103.506856070365</v>
      </c>
      <c r="BX282" s="167">
        <f>(BW297-BW298)/BW279</f>
        <v>1.0651468336073404</v>
      </c>
      <c r="BY282" s="167">
        <f>S282-BW295</f>
        <v>42.579999999999984</v>
      </c>
      <c r="BZ282" s="164">
        <f>BW297-BW298</f>
        <v>110.25</v>
      </c>
      <c r="CA282" s="164">
        <f t="shared" si="271"/>
        <v>38.621315192743751</v>
      </c>
      <c r="CB282" s="174">
        <f t="shared" si="272"/>
        <v>41.137371587302077</v>
      </c>
      <c r="CC282" s="81"/>
    </row>
    <row r="283" spans="1:81" ht="15.75">
      <c r="A283" s="25"/>
      <c r="B283" s="125" t="s">
        <v>42</v>
      </c>
      <c r="C283" s="80">
        <v>550</v>
      </c>
      <c r="D283" s="78">
        <v>443.22</v>
      </c>
      <c r="E283" s="208">
        <v>3.99</v>
      </c>
      <c r="F283" s="208">
        <v>3.46</v>
      </c>
      <c r="G283" s="152">
        <v>4.33</v>
      </c>
      <c r="H283" s="80">
        <v>550</v>
      </c>
      <c r="I283" s="78">
        <v>470.6</v>
      </c>
      <c r="J283" s="100">
        <v>2.75</v>
      </c>
      <c r="K283" s="211">
        <v>0.8</v>
      </c>
      <c r="L283" s="127">
        <v>0</v>
      </c>
      <c r="M283" s="80">
        <v>550</v>
      </c>
      <c r="N283" s="205">
        <v>420.09</v>
      </c>
      <c r="O283" s="78">
        <v>5.0599999999999996</v>
      </c>
      <c r="P283" s="78">
        <v>4.3</v>
      </c>
      <c r="Q283" s="78">
        <v>4.63</v>
      </c>
      <c r="R283" s="80">
        <v>550</v>
      </c>
      <c r="S283" s="205">
        <v>439.73</v>
      </c>
      <c r="T283" s="205">
        <v>2.06</v>
      </c>
      <c r="U283" s="205">
        <v>0.85</v>
      </c>
      <c r="V283" s="205">
        <v>1.0900000000000001</v>
      </c>
      <c r="W283" s="25"/>
      <c r="X283" s="129">
        <v>550</v>
      </c>
      <c r="Y283" s="151">
        <f t="shared" si="248"/>
        <v>0.39266666666666672</v>
      </c>
      <c r="Z283" s="100">
        <v>9.6440000000000001</v>
      </c>
      <c r="AA283" s="100">
        <v>4.5170000000000003</v>
      </c>
      <c r="AB283" s="100">
        <f t="shared" si="249"/>
        <v>4.7343333333333328</v>
      </c>
      <c r="AC283" s="100">
        <f t="shared" si="250"/>
        <v>33.841666666666669</v>
      </c>
      <c r="AD283" s="152">
        <f t="shared" si="251"/>
        <v>67.755277163291652</v>
      </c>
      <c r="AE283" s="129">
        <v>550</v>
      </c>
      <c r="AF283" s="100">
        <f t="shared" si="252"/>
        <v>0.11833333333333333</v>
      </c>
      <c r="AG283" s="100">
        <v>9.6440000000000001</v>
      </c>
      <c r="AH283" s="100">
        <v>4.5170000000000003</v>
      </c>
      <c r="AI283" s="100">
        <f t="shared" si="253"/>
        <v>5.0086666666666666</v>
      </c>
      <c r="AJ283" s="100">
        <f t="shared" si="254"/>
        <v>33.567333333333337</v>
      </c>
      <c r="AK283" s="152">
        <f t="shared" si="255"/>
        <v>71.10031444772666</v>
      </c>
      <c r="AL283" s="129">
        <v>550</v>
      </c>
      <c r="AM283" s="100">
        <f t="shared" si="256"/>
        <v>0.46633333333333332</v>
      </c>
      <c r="AN283" s="100">
        <v>9.6440000000000001</v>
      </c>
      <c r="AO283" s="100">
        <v>4.5170000000000003</v>
      </c>
      <c r="AP283" s="100">
        <f t="shared" si="257"/>
        <v>4.6606666666666667</v>
      </c>
      <c r="AQ283" s="100">
        <f t="shared" si="258"/>
        <v>33.915333333333336</v>
      </c>
      <c r="AR283" s="160">
        <f t="shared" si="259"/>
        <v>66.846193737326658</v>
      </c>
      <c r="AS283" s="129">
        <v>550</v>
      </c>
      <c r="AT283" s="100">
        <f t="shared" si="260"/>
        <v>0.13333333333333333</v>
      </c>
      <c r="AU283" s="100">
        <v>9.6440000000000001</v>
      </c>
      <c r="AV283" s="100">
        <v>4.5170000000000003</v>
      </c>
      <c r="AW283" s="100">
        <f t="shared" si="261"/>
        <v>4.993666666666666</v>
      </c>
      <c r="AX283" s="100">
        <f t="shared" si="262"/>
        <v>33.582333333333338</v>
      </c>
      <c r="AY283" s="160">
        <f t="shared" si="263"/>
        <v>70.919059536251652</v>
      </c>
      <c r="AZ283" s="166"/>
      <c r="BA283" s="129">
        <v>550</v>
      </c>
      <c r="BB283" s="100">
        <v>103.506856070365</v>
      </c>
      <c r="BC283" s="167">
        <f>(BB297-BB298)/BB279</f>
        <v>1.1936407373440987</v>
      </c>
      <c r="BD283" s="167">
        <f>D283-BB295</f>
        <v>31.520000000000039</v>
      </c>
      <c r="BE283" s="164">
        <f>BB297-BB298</f>
        <v>123.54999999999998</v>
      </c>
      <c r="BF283" s="164">
        <f t="shared" si="264"/>
        <v>25.511938486442769</v>
      </c>
      <c r="BG283" s="174">
        <f t="shared" si="265"/>
        <v>30.452089066034837</v>
      </c>
      <c r="BH283" s="129">
        <v>550</v>
      </c>
      <c r="BI283" s="100">
        <v>103.506856070365</v>
      </c>
      <c r="BJ283" s="167">
        <f>(BI297-BI298)/BI279</f>
        <v>1.4913021790079732</v>
      </c>
      <c r="BK283" s="167">
        <f>I283-BI295</f>
        <v>28.720000000000027</v>
      </c>
      <c r="BL283" s="164">
        <f>BI297-BI298</f>
        <v>154.35999999999999</v>
      </c>
      <c r="BM283" s="164">
        <f t="shared" si="266"/>
        <v>18.605856439492115</v>
      </c>
      <c r="BN283" s="174">
        <f t="shared" si="267"/>
        <v>27.746954250524123</v>
      </c>
      <c r="BO283" s="129">
        <v>550</v>
      </c>
      <c r="BP283" s="180">
        <v>103.506856070365</v>
      </c>
      <c r="BQ283" s="167">
        <f>(BP297-BP298)/BP279</f>
        <v>0.98003169887645003</v>
      </c>
      <c r="BR283" s="167">
        <f t="shared" si="268"/>
        <v>45.199999999999989</v>
      </c>
      <c r="BS283" s="164">
        <f>BP297-BP298</f>
        <v>101.44000000000001</v>
      </c>
      <c r="BT283" s="164">
        <f t="shared" si="269"/>
        <v>44.558359621451089</v>
      </c>
      <c r="BU283" s="174">
        <f t="shared" si="270"/>
        <v>43.668604878958526</v>
      </c>
      <c r="BV283" s="129">
        <v>550</v>
      </c>
      <c r="BW283" s="100">
        <v>103.506856070365</v>
      </c>
      <c r="BX283" s="167">
        <f>(BW297-BW298)/BW279</f>
        <v>1.0651468336073404</v>
      </c>
      <c r="BY283" s="167">
        <f>S283-BW295</f>
        <v>41.730000000000018</v>
      </c>
      <c r="BZ283" s="164">
        <f>BW297-BW298</f>
        <v>110.25</v>
      </c>
      <c r="CA283" s="164">
        <f t="shared" si="271"/>
        <v>37.850340136054442</v>
      </c>
      <c r="CB283" s="174">
        <f t="shared" si="272"/>
        <v>40.316169946879221</v>
      </c>
      <c r="CC283" s="81"/>
    </row>
    <row r="284" spans="1:81" ht="15.75">
      <c r="A284" s="25"/>
      <c r="B284" s="125" t="s">
        <v>42</v>
      </c>
      <c r="C284" s="80">
        <v>650</v>
      </c>
      <c r="D284" s="78">
        <v>442.28</v>
      </c>
      <c r="E284" s="208">
        <v>4.87</v>
      </c>
      <c r="F284" s="208">
        <v>4.76</v>
      </c>
      <c r="G284" s="152">
        <v>3.82</v>
      </c>
      <c r="H284" s="80">
        <v>650</v>
      </c>
      <c r="I284" s="78">
        <v>470.03</v>
      </c>
      <c r="J284" s="100">
        <v>0.89</v>
      </c>
      <c r="K284" s="211">
        <v>0.56000000000000005</v>
      </c>
      <c r="L284" s="127">
        <v>2.63</v>
      </c>
      <c r="M284" s="80">
        <v>650</v>
      </c>
      <c r="N284" s="205">
        <v>419.32</v>
      </c>
      <c r="O284" s="78">
        <v>5.4</v>
      </c>
      <c r="P284" s="78">
        <v>5.46</v>
      </c>
      <c r="Q284" s="78">
        <v>4.9400000000000004</v>
      </c>
      <c r="R284" s="80">
        <v>650</v>
      </c>
      <c r="S284" s="205">
        <v>438.78</v>
      </c>
      <c r="T284" s="205">
        <v>1.07</v>
      </c>
      <c r="U284" s="205">
        <v>2.4300000000000002</v>
      </c>
      <c r="V284" s="205">
        <v>1.27</v>
      </c>
      <c r="W284" s="25"/>
      <c r="X284" s="129">
        <v>650</v>
      </c>
      <c r="Y284" s="151">
        <f t="shared" si="248"/>
        <v>0.44833333333333336</v>
      </c>
      <c r="Z284" s="100">
        <v>9.6440000000000001</v>
      </c>
      <c r="AA284" s="100">
        <v>4.5170000000000003</v>
      </c>
      <c r="AB284" s="100">
        <f t="shared" si="249"/>
        <v>4.6786666666666665</v>
      </c>
      <c r="AC284" s="100">
        <f t="shared" si="250"/>
        <v>33.897333333333336</v>
      </c>
      <c r="AD284" s="152">
        <f t="shared" si="251"/>
        <v>93.674530179706665</v>
      </c>
      <c r="AE284" s="129">
        <v>650</v>
      </c>
      <c r="AF284" s="100">
        <f t="shared" si="252"/>
        <v>0.13600000000000001</v>
      </c>
      <c r="AG284" s="100">
        <v>9.6440000000000001</v>
      </c>
      <c r="AH284" s="100">
        <v>4.5170000000000003</v>
      </c>
      <c r="AI284" s="100">
        <f t="shared" si="253"/>
        <v>4.9909999999999997</v>
      </c>
      <c r="AJ284" s="100">
        <f t="shared" si="254"/>
        <v>33.585000000000008</v>
      </c>
      <c r="AK284" s="152">
        <f t="shared" si="255"/>
        <v>99.007206541425006</v>
      </c>
      <c r="AL284" s="129">
        <v>650</v>
      </c>
      <c r="AM284" s="100">
        <f t="shared" si="256"/>
        <v>0.52666666666666662</v>
      </c>
      <c r="AN284" s="100">
        <v>9.6440000000000001</v>
      </c>
      <c r="AO284" s="100">
        <v>4.5170000000000003</v>
      </c>
      <c r="AP284" s="100">
        <f t="shared" si="257"/>
        <v>4.6003333333333334</v>
      </c>
      <c r="AQ284" s="100">
        <f t="shared" si="258"/>
        <v>33.975666666666669</v>
      </c>
      <c r="AR284" s="160">
        <f t="shared" si="259"/>
        <v>92.319017316131649</v>
      </c>
      <c r="AS284" s="129">
        <v>650</v>
      </c>
      <c r="AT284" s="100">
        <f t="shared" si="260"/>
        <v>0.15899999999999997</v>
      </c>
      <c r="AU284" s="100">
        <v>9.6440000000000001</v>
      </c>
      <c r="AV284" s="100">
        <v>4.5170000000000003</v>
      </c>
      <c r="AW284" s="100">
        <f t="shared" si="261"/>
        <v>4.968</v>
      </c>
      <c r="AX284" s="100">
        <f t="shared" si="262"/>
        <v>33.608000000000004</v>
      </c>
      <c r="AY284" s="160">
        <f t="shared" si="263"/>
        <v>98.618442736320006</v>
      </c>
      <c r="AZ284" s="166"/>
      <c r="BA284" s="129">
        <v>650</v>
      </c>
      <c r="BB284" s="100">
        <v>103.506856070365</v>
      </c>
      <c r="BC284" s="167">
        <f>(BB297-BB298)/BB279</f>
        <v>1.1936407373440987</v>
      </c>
      <c r="BD284" s="167">
        <f>D284-BB295</f>
        <v>30.579999999999984</v>
      </c>
      <c r="BE284" s="164">
        <f>BB297-BB298</f>
        <v>123.54999999999998</v>
      </c>
      <c r="BF284" s="164">
        <f t="shared" si="264"/>
        <v>24.751112909753125</v>
      </c>
      <c r="BG284" s="174">
        <f t="shared" si="265"/>
        <v>29.543936663684761</v>
      </c>
      <c r="BH284" s="129">
        <v>650</v>
      </c>
      <c r="BI284" s="100">
        <v>103.506856070365</v>
      </c>
      <c r="BJ284" s="167">
        <f>(BI297-BI298)/BI279</f>
        <v>1.4913021790079732</v>
      </c>
      <c r="BK284" s="167">
        <f>I284-BI295</f>
        <v>28.149999999999977</v>
      </c>
      <c r="BL284" s="164">
        <f>BI297-BI298</f>
        <v>154.35999999999999</v>
      </c>
      <c r="BM284" s="164">
        <f t="shared" si="266"/>
        <v>18.23658979010105</v>
      </c>
      <c r="BN284" s="174">
        <f t="shared" si="267"/>
        <v>27.196266091652252</v>
      </c>
      <c r="BO284" s="129">
        <v>650</v>
      </c>
      <c r="BP284" s="180">
        <v>103.506856070365</v>
      </c>
      <c r="BQ284" s="167">
        <f>(BP297-BP298)/BP279</f>
        <v>0.98003169887645003</v>
      </c>
      <c r="BR284" s="167">
        <f t="shared" si="268"/>
        <v>44.430000000000007</v>
      </c>
      <c r="BS284" s="164">
        <f>BP297-BP298</f>
        <v>101.44000000000001</v>
      </c>
      <c r="BT284" s="164">
        <f t="shared" si="269"/>
        <v>43.79929022082019</v>
      </c>
      <c r="BU284" s="174">
        <f t="shared" si="270"/>
        <v>42.924692804693095</v>
      </c>
      <c r="BV284" s="129">
        <v>650</v>
      </c>
      <c r="BW284" s="100">
        <v>103.506856070365</v>
      </c>
      <c r="BX284" s="167">
        <f>(BW297-BW298)/BW279</f>
        <v>1.0651468336073404</v>
      </c>
      <c r="BY284" s="167">
        <f>S284-BW295</f>
        <v>40.779999999999973</v>
      </c>
      <c r="BZ284" s="164">
        <f>BW297-BW298</f>
        <v>110.25</v>
      </c>
      <c r="CA284" s="164">
        <f t="shared" si="271"/>
        <v>36.988662131519249</v>
      </c>
      <c r="CB284" s="174">
        <f t="shared" si="272"/>
        <v>39.398356348759464</v>
      </c>
      <c r="CC284" s="81"/>
    </row>
    <row r="285" spans="1:81" ht="15.75">
      <c r="A285" s="25"/>
      <c r="B285" s="125" t="s">
        <v>42</v>
      </c>
      <c r="C285" s="80">
        <v>750</v>
      </c>
      <c r="D285" s="78">
        <v>441.46</v>
      </c>
      <c r="E285" s="208">
        <v>5.07</v>
      </c>
      <c r="F285" s="208">
        <v>4.2</v>
      </c>
      <c r="G285" s="152">
        <v>5.29</v>
      </c>
      <c r="H285" s="80">
        <v>750</v>
      </c>
      <c r="I285" s="78">
        <v>469.63</v>
      </c>
      <c r="J285" s="100">
        <v>3.42</v>
      </c>
      <c r="K285" s="211">
        <v>1.73</v>
      </c>
      <c r="L285" s="127">
        <v>1.04</v>
      </c>
      <c r="M285" s="80">
        <v>750</v>
      </c>
      <c r="N285" s="205">
        <v>418.69</v>
      </c>
      <c r="O285" s="78">
        <v>6.45</v>
      </c>
      <c r="P285" s="78">
        <v>5.51</v>
      </c>
      <c r="Q285" s="78">
        <v>6.28</v>
      </c>
      <c r="R285" s="80">
        <v>750</v>
      </c>
      <c r="S285" s="205">
        <v>438.09</v>
      </c>
      <c r="T285" s="205">
        <v>1.66</v>
      </c>
      <c r="U285" s="205">
        <v>1.4</v>
      </c>
      <c r="V285" s="205">
        <v>3.34</v>
      </c>
      <c r="W285" s="25"/>
      <c r="X285" s="129">
        <v>750</v>
      </c>
      <c r="Y285" s="151">
        <f t="shared" si="248"/>
        <v>0.48533333333333328</v>
      </c>
      <c r="Z285" s="100">
        <v>9.6440000000000001</v>
      </c>
      <c r="AA285" s="100">
        <v>4.5170000000000003</v>
      </c>
      <c r="AB285" s="100">
        <f t="shared" si="249"/>
        <v>4.6416666666666666</v>
      </c>
      <c r="AC285" s="100">
        <f t="shared" si="250"/>
        <v>33.934333333333342</v>
      </c>
      <c r="AD285" s="152">
        <f t="shared" si="251"/>
        <v>123.86339196562503</v>
      </c>
      <c r="AE285" s="129">
        <v>750</v>
      </c>
      <c r="AF285" s="100">
        <f t="shared" si="252"/>
        <v>0.20633333333333334</v>
      </c>
      <c r="AG285" s="100">
        <v>9.6440000000000001</v>
      </c>
      <c r="AH285" s="100">
        <v>4.5170000000000003</v>
      </c>
      <c r="AI285" s="100">
        <f t="shared" si="253"/>
        <v>4.9206666666666665</v>
      </c>
      <c r="AJ285" s="100">
        <f t="shared" si="254"/>
        <v>33.655333333333338</v>
      </c>
      <c r="AK285" s="152">
        <f t="shared" si="255"/>
        <v>130.22895053850002</v>
      </c>
      <c r="AL285" s="129">
        <v>750</v>
      </c>
      <c r="AM285" s="100">
        <f t="shared" si="256"/>
        <v>0.6080000000000001</v>
      </c>
      <c r="AN285" s="100">
        <v>9.6440000000000001</v>
      </c>
      <c r="AO285" s="100">
        <v>4.5170000000000003</v>
      </c>
      <c r="AP285" s="100">
        <f t="shared" si="257"/>
        <v>4.5190000000000001</v>
      </c>
      <c r="AQ285" s="100">
        <f t="shared" si="258"/>
        <v>34.057000000000002</v>
      </c>
      <c r="AR285" s="160">
        <f t="shared" si="259"/>
        <v>121.02593008162501</v>
      </c>
      <c r="AS285" s="129">
        <v>750</v>
      </c>
      <c r="AT285" s="100">
        <f t="shared" si="260"/>
        <v>0.21333333333333332</v>
      </c>
      <c r="AU285" s="100">
        <v>9.6440000000000001</v>
      </c>
      <c r="AV285" s="100">
        <v>4.5170000000000003</v>
      </c>
      <c r="AW285" s="100">
        <f t="shared" si="261"/>
        <v>4.9136666666666668</v>
      </c>
      <c r="AX285" s="100">
        <f t="shared" si="262"/>
        <v>33.662333333333336</v>
      </c>
      <c r="AY285" s="160">
        <f t="shared" si="263"/>
        <v>130.070738441625</v>
      </c>
      <c r="AZ285" s="166"/>
      <c r="BA285" s="129">
        <v>750</v>
      </c>
      <c r="BB285" s="100">
        <v>103.506856070365</v>
      </c>
      <c r="BC285" s="167">
        <f>(BB297-BB298)/BB279</f>
        <v>1.1936407373440987</v>
      </c>
      <c r="BD285" s="167">
        <f>D285-BB295</f>
        <v>29.759999999999991</v>
      </c>
      <c r="BE285" s="164">
        <f>BB297-BB298</f>
        <v>123.54999999999998</v>
      </c>
      <c r="BF285" s="164">
        <f t="shared" si="264"/>
        <v>24.087414002428162</v>
      </c>
      <c r="BG285" s="174">
        <f t="shared" si="265"/>
        <v>28.751718610570919</v>
      </c>
      <c r="BH285" s="129">
        <v>750</v>
      </c>
      <c r="BI285" s="100">
        <v>103.506856070365</v>
      </c>
      <c r="BJ285" s="167">
        <f>(BI297-BI298)/BI279</f>
        <v>1.4913021790079732</v>
      </c>
      <c r="BK285" s="167">
        <f>I285-BI295</f>
        <v>27.75</v>
      </c>
      <c r="BL285" s="164">
        <f>BI297-BI298</f>
        <v>154.35999999999999</v>
      </c>
      <c r="BM285" s="164">
        <f t="shared" si="266"/>
        <v>17.977455299300338</v>
      </c>
      <c r="BN285" s="174">
        <f t="shared" si="267"/>
        <v>26.809818260865029</v>
      </c>
      <c r="BO285" s="129">
        <v>750</v>
      </c>
      <c r="BP285" s="180">
        <v>103.506856070365</v>
      </c>
      <c r="BQ285" s="167">
        <f>(BP297-BP298)/BP279</f>
        <v>0.98003169887645003</v>
      </c>
      <c r="BR285" s="167">
        <f t="shared" si="268"/>
        <v>43.800000000000011</v>
      </c>
      <c r="BS285" s="164">
        <f>BP297-BP298</f>
        <v>101.44000000000001</v>
      </c>
      <c r="BT285" s="164">
        <f t="shared" si="269"/>
        <v>43.178233438485805</v>
      </c>
      <c r="BU285" s="174">
        <f t="shared" si="270"/>
        <v>42.316037471203188</v>
      </c>
      <c r="BV285" s="129">
        <v>750</v>
      </c>
      <c r="BW285" s="100">
        <v>103.506856070365</v>
      </c>
      <c r="BX285" s="167">
        <f>(BW297-BW298)/BW279</f>
        <v>1.0651468336073404</v>
      </c>
      <c r="BY285" s="167">
        <f>S285-BW295</f>
        <v>40.089999999999975</v>
      </c>
      <c r="BZ285" s="164">
        <f>BW297-BW298</f>
        <v>110.25</v>
      </c>
      <c r="CA285" s="164">
        <f t="shared" si="271"/>
        <v>36.362811791383201</v>
      </c>
      <c r="CB285" s="174">
        <f t="shared" si="272"/>
        <v>38.731733840651479</v>
      </c>
      <c r="CC285" s="81"/>
    </row>
    <row r="286" spans="1:81" ht="15.75">
      <c r="A286" s="25"/>
      <c r="B286" s="125" t="s">
        <v>42</v>
      </c>
      <c r="C286" s="80">
        <v>850</v>
      </c>
      <c r="D286" s="222">
        <v>440.69</v>
      </c>
      <c r="E286" s="208">
        <v>5.23</v>
      </c>
      <c r="F286" s="208">
        <v>4.79</v>
      </c>
      <c r="G286" s="152">
        <v>5.88</v>
      </c>
      <c r="H286" s="80">
        <v>850</v>
      </c>
      <c r="I286" s="78">
        <v>469.07</v>
      </c>
      <c r="J286" s="100">
        <v>1.75</v>
      </c>
      <c r="K286" s="211">
        <v>0.95</v>
      </c>
      <c r="L286" s="127">
        <v>3.7</v>
      </c>
      <c r="M286" s="80">
        <v>850</v>
      </c>
      <c r="N286" s="205">
        <v>418.06</v>
      </c>
      <c r="O286" s="78">
        <v>6.62</v>
      </c>
      <c r="P286" s="78">
        <v>6.06</v>
      </c>
      <c r="Q286" s="78">
        <v>6.6</v>
      </c>
      <c r="R286" s="80">
        <v>850</v>
      </c>
      <c r="S286" s="205">
        <v>437.42</v>
      </c>
      <c r="T286" s="205">
        <v>2.0499999999999998</v>
      </c>
      <c r="U286" s="205">
        <v>3.27</v>
      </c>
      <c r="V286" s="205">
        <v>1.7</v>
      </c>
      <c r="W286" s="25"/>
      <c r="X286" s="129">
        <v>850</v>
      </c>
      <c r="Y286" s="151">
        <f t="shared" si="248"/>
        <v>0.53</v>
      </c>
      <c r="Z286" s="100">
        <v>9.6440000000000001</v>
      </c>
      <c r="AA286" s="100">
        <v>4.5170000000000003</v>
      </c>
      <c r="AB286" s="100">
        <f t="shared" si="249"/>
        <v>4.5969999999999995</v>
      </c>
      <c r="AC286" s="100">
        <f t="shared" si="250"/>
        <v>33.979000000000006</v>
      </c>
      <c r="AD286" s="152">
        <f t="shared" si="251"/>
        <v>157.77206871046502</v>
      </c>
      <c r="AE286" s="129">
        <v>850</v>
      </c>
      <c r="AF286" s="100">
        <f t="shared" si="252"/>
        <v>0.21333333333333332</v>
      </c>
      <c r="AG286" s="100">
        <v>9.6440000000000001</v>
      </c>
      <c r="AH286" s="100">
        <v>4.5170000000000003</v>
      </c>
      <c r="AI286" s="100">
        <f t="shared" si="253"/>
        <v>4.9136666666666668</v>
      </c>
      <c r="AJ286" s="100">
        <f t="shared" si="254"/>
        <v>33.662333333333336</v>
      </c>
      <c r="AK286" s="152">
        <f t="shared" si="255"/>
        <v>167.06863737613168</v>
      </c>
      <c r="AL286" s="129">
        <v>850</v>
      </c>
      <c r="AM286" s="100">
        <f t="shared" si="256"/>
        <v>0.64266666666666672</v>
      </c>
      <c r="AN286" s="100">
        <v>9.6440000000000001</v>
      </c>
      <c r="AO286" s="100">
        <v>4.5170000000000003</v>
      </c>
      <c r="AP286" s="100">
        <f t="shared" si="257"/>
        <v>4.4843333333333328</v>
      </c>
      <c r="AQ286" s="100">
        <f t="shared" si="258"/>
        <v>34.091666666666669</v>
      </c>
      <c r="AR286" s="160">
        <f t="shared" si="259"/>
        <v>154.41558950629164</v>
      </c>
      <c r="AS286" s="129">
        <v>850</v>
      </c>
      <c r="AT286" s="100">
        <f t="shared" si="260"/>
        <v>0.23400000000000004</v>
      </c>
      <c r="AU286" s="100">
        <v>9.6440000000000001</v>
      </c>
      <c r="AV286" s="100">
        <v>4.5170000000000003</v>
      </c>
      <c r="AW286" s="100">
        <f t="shared" si="261"/>
        <v>4.8929999999999998</v>
      </c>
      <c r="AX286" s="100">
        <f t="shared" si="262"/>
        <v>33.683000000000007</v>
      </c>
      <c r="AY286" s="160">
        <f t="shared" si="263"/>
        <v>166.468092790545</v>
      </c>
      <c r="AZ286" s="166"/>
      <c r="BA286" s="129">
        <v>850</v>
      </c>
      <c r="BB286" s="100">
        <v>103.506856070365</v>
      </c>
      <c r="BC286" s="167">
        <f>(BB297-BB298)/BB279</f>
        <v>1.1936407373440987</v>
      </c>
      <c r="BD286" s="167">
        <f>D286-BB295</f>
        <v>28.990000000000009</v>
      </c>
      <c r="BE286" s="164">
        <f>BB297-BB298</f>
        <v>123.54999999999998</v>
      </c>
      <c r="BF286" s="164">
        <f t="shared" si="264"/>
        <v>23.464184540671802</v>
      </c>
      <c r="BG286" s="174">
        <f t="shared" si="265"/>
        <v>28.007806536305491</v>
      </c>
      <c r="BH286" s="129">
        <v>850</v>
      </c>
      <c r="BI286" s="100">
        <v>103.506856070365</v>
      </c>
      <c r="BJ286" s="167">
        <f>(BI297-BI298)/BI279</f>
        <v>1.4913021790079732</v>
      </c>
      <c r="BK286" s="167">
        <f>I286-BI295</f>
        <v>27.189999999999998</v>
      </c>
      <c r="BL286" s="164">
        <f>BI297-BI298</f>
        <v>154.35999999999999</v>
      </c>
      <c r="BM286" s="164">
        <f t="shared" si="266"/>
        <v>17.614667012179321</v>
      </c>
      <c r="BN286" s="174">
        <f t="shared" si="267"/>
        <v>26.268791297762888</v>
      </c>
      <c r="BO286" s="129">
        <v>850</v>
      </c>
      <c r="BP286" s="180">
        <v>103.506856070365</v>
      </c>
      <c r="BQ286" s="167">
        <f>(BP297-BP298)/BP279</f>
        <v>0.98003169887645003</v>
      </c>
      <c r="BR286" s="167">
        <f t="shared" si="268"/>
        <v>43.170000000000016</v>
      </c>
      <c r="BS286" s="164">
        <f>BP297-BP298</f>
        <v>101.44000000000001</v>
      </c>
      <c r="BT286" s="164">
        <f t="shared" si="269"/>
        <v>42.557176656151427</v>
      </c>
      <c r="BU286" s="174">
        <f t="shared" si="270"/>
        <v>41.707382137713282</v>
      </c>
      <c r="BV286" s="129">
        <v>850</v>
      </c>
      <c r="BW286" s="100">
        <v>103.506856070365</v>
      </c>
      <c r="BX286" s="167">
        <f>(BW297-BW298)/BW279</f>
        <v>1.0651468336073404</v>
      </c>
      <c r="BY286" s="167">
        <f>S286-BW295</f>
        <v>39.420000000000016</v>
      </c>
      <c r="BZ286" s="164">
        <f>BW297-BW298</f>
        <v>110.25</v>
      </c>
      <c r="CA286" s="164">
        <f t="shared" si="271"/>
        <v>35.75510204081634</v>
      </c>
      <c r="CB286" s="174">
        <f t="shared" si="272"/>
        <v>38.084433724082878</v>
      </c>
      <c r="CC286" s="81"/>
    </row>
    <row r="287" spans="1:81" ht="15.75">
      <c r="A287" s="25"/>
      <c r="B287" s="125" t="s">
        <v>42</v>
      </c>
      <c r="C287" s="80">
        <v>950</v>
      </c>
      <c r="D287" s="78">
        <v>439.84</v>
      </c>
      <c r="E287" s="208">
        <v>5.94</v>
      </c>
      <c r="F287" s="208">
        <v>4.68</v>
      </c>
      <c r="G287" s="152">
        <v>6.12</v>
      </c>
      <c r="H287" s="80">
        <v>950</v>
      </c>
      <c r="I287" s="78">
        <v>468.61</v>
      </c>
      <c r="J287" s="100">
        <v>1.77</v>
      </c>
      <c r="K287" s="211">
        <v>3.88</v>
      </c>
      <c r="L287" s="127">
        <v>1.3</v>
      </c>
      <c r="M287" s="80">
        <v>950</v>
      </c>
      <c r="N287" s="205">
        <v>417.36</v>
      </c>
      <c r="O287" s="78">
        <v>7.2</v>
      </c>
      <c r="P287" s="78">
        <v>7.51</v>
      </c>
      <c r="Q287" s="78">
        <v>7.7</v>
      </c>
      <c r="R287" s="80">
        <v>950</v>
      </c>
      <c r="S287" s="205">
        <v>436.83</v>
      </c>
      <c r="T287" s="205">
        <v>2.46</v>
      </c>
      <c r="U287" s="205">
        <v>3.52</v>
      </c>
      <c r="V287" s="205">
        <v>2.54</v>
      </c>
      <c r="W287" s="25"/>
      <c r="X287" s="129">
        <v>950</v>
      </c>
      <c r="Y287" s="151">
        <f t="shared" si="248"/>
        <v>0.55800000000000005</v>
      </c>
      <c r="Z287" s="100">
        <v>9.6440000000000001</v>
      </c>
      <c r="AA287" s="100">
        <v>4.5170000000000003</v>
      </c>
      <c r="AB287" s="100">
        <f t="shared" si="249"/>
        <v>4.569</v>
      </c>
      <c r="AC287" s="100">
        <f t="shared" si="250"/>
        <v>34.007000000000005</v>
      </c>
      <c r="AD287" s="152">
        <f t="shared" si="251"/>
        <v>196.039624261185</v>
      </c>
      <c r="AE287" s="129">
        <v>950</v>
      </c>
      <c r="AF287" s="100">
        <f t="shared" si="252"/>
        <v>0.23166666666666669</v>
      </c>
      <c r="AG287" s="100">
        <v>9.6440000000000001</v>
      </c>
      <c r="AH287" s="100">
        <v>4.5170000000000003</v>
      </c>
      <c r="AI287" s="100">
        <f t="shared" si="253"/>
        <v>4.8953333333333333</v>
      </c>
      <c r="AJ287" s="100">
        <f t="shared" si="254"/>
        <v>33.680666666666674</v>
      </c>
      <c r="AK287" s="152">
        <f t="shared" si="255"/>
        <v>208.02586204292669</v>
      </c>
      <c r="AL287" s="129">
        <v>950</v>
      </c>
      <c r="AM287" s="100">
        <f t="shared" si="256"/>
        <v>0.747</v>
      </c>
      <c r="AN287" s="100">
        <v>9.6440000000000001</v>
      </c>
      <c r="AO287" s="100">
        <v>4.5170000000000003</v>
      </c>
      <c r="AP287" s="100">
        <f t="shared" si="257"/>
        <v>4.38</v>
      </c>
      <c r="AQ287" s="100">
        <f t="shared" si="258"/>
        <v>34.196000000000005</v>
      </c>
      <c r="AR287" s="160">
        <f t="shared" si="259"/>
        <v>188.97475932359998</v>
      </c>
      <c r="AS287" s="129">
        <v>950</v>
      </c>
      <c r="AT287" s="100">
        <f t="shared" si="260"/>
        <v>0.28399999999999997</v>
      </c>
      <c r="AU287" s="100">
        <v>9.6440000000000001</v>
      </c>
      <c r="AV287" s="100">
        <v>4.5170000000000003</v>
      </c>
      <c r="AW287" s="100">
        <f t="shared" si="261"/>
        <v>4.843</v>
      </c>
      <c r="AX287" s="100">
        <f t="shared" si="262"/>
        <v>33.733000000000004</v>
      </c>
      <c r="AY287" s="160">
        <f t="shared" si="263"/>
        <v>206.12174825770498</v>
      </c>
      <c r="AZ287" s="166"/>
      <c r="BA287" s="129">
        <v>950</v>
      </c>
      <c r="BB287" s="100">
        <v>103.506856070365</v>
      </c>
      <c r="BC287" s="167">
        <f>(BB297-BB298)/BB279</f>
        <v>1.1936407373440987</v>
      </c>
      <c r="BD287" s="167">
        <f>D287-BB295</f>
        <v>28.139999999999986</v>
      </c>
      <c r="BE287" s="164">
        <f>BB297-BB298</f>
        <v>123.54999999999998</v>
      </c>
      <c r="BF287" s="164">
        <f t="shared" si="264"/>
        <v>22.776203966005657</v>
      </c>
      <c r="BG287" s="174">
        <f t="shared" si="265"/>
        <v>27.186604895882578</v>
      </c>
      <c r="BH287" s="129">
        <v>950</v>
      </c>
      <c r="BI287" s="100">
        <v>103.506856070365</v>
      </c>
      <c r="BJ287" s="167">
        <f>(BI297-BI298)/BI279</f>
        <v>1.4913021790079732</v>
      </c>
      <c r="BK287" s="167">
        <f>I287-BI295</f>
        <v>26.730000000000018</v>
      </c>
      <c r="BL287" s="164">
        <f>BI297-BI298</f>
        <v>154.35999999999999</v>
      </c>
      <c r="BM287" s="164">
        <f t="shared" si="266"/>
        <v>17.316662347758498</v>
      </c>
      <c r="BN287" s="174">
        <f t="shared" si="267"/>
        <v>25.824376292357574</v>
      </c>
      <c r="BO287" s="129">
        <v>950</v>
      </c>
      <c r="BP287" s="180">
        <v>103.506856070365</v>
      </c>
      <c r="BQ287" s="167">
        <f>(BP297-BP298)/BP279</f>
        <v>0.98003169887645003</v>
      </c>
      <c r="BR287" s="167">
        <f t="shared" si="268"/>
        <v>42.470000000000027</v>
      </c>
      <c r="BS287" s="164">
        <f>BP297-BP298</f>
        <v>101.44000000000001</v>
      </c>
      <c r="BT287" s="164">
        <f t="shared" si="269"/>
        <v>41.867113564668792</v>
      </c>
      <c r="BU287" s="174">
        <f t="shared" si="270"/>
        <v>41.031098433835623</v>
      </c>
      <c r="BV287" s="129">
        <v>950</v>
      </c>
      <c r="BW287" s="100">
        <v>103.506856070365</v>
      </c>
      <c r="BX287" s="167">
        <f>(BW297-BW298)/BW279</f>
        <v>1.0651468336073404</v>
      </c>
      <c r="BY287" s="167">
        <f>S287-BW295</f>
        <v>38.829999999999984</v>
      </c>
      <c r="BZ287" s="164">
        <f>BW297-BW298</f>
        <v>110.25</v>
      </c>
      <c r="CA287" s="164">
        <f t="shared" si="271"/>
        <v>35.219954648526063</v>
      </c>
      <c r="CB287" s="174">
        <f t="shared" si="272"/>
        <v>37.514423173671666</v>
      </c>
      <c r="CC287" s="81"/>
    </row>
    <row r="288" spans="1:81" ht="15.75">
      <c r="A288" s="25"/>
      <c r="B288" s="125" t="s">
        <v>42</v>
      </c>
      <c r="C288" s="80">
        <v>1000</v>
      </c>
      <c r="D288" s="78">
        <v>439.38</v>
      </c>
      <c r="E288" s="208">
        <v>5.92</v>
      </c>
      <c r="F288" s="208">
        <v>5.24</v>
      </c>
      <c r="G288" s="152">
        <v>6.49</v>
      </c>
      <c r="H288" s="80">
        <v>1000</v>
      </c>
      <c r="I288" s="78">
        <v>468.14</v>
      </c>
      <c r="J288" s="78">
        <v>4.03</v>
      </c>
      <c r="K288" s="205">
        <v>2.33</v>
      </c>
      <c r="L288" s="127">
        <v>1.49</v>
      </c>
      <c r="M288" s="80">
        <v>1000</v>
      </c>
      <c r="N288" s="205">
        <v>416.95</v>
      </c>
      <c r="O288" s="78">
        <v>6.99</v>
      </c>
      <c r="P288" s="78">
        <v>7.54</v>
      </c>
      <c r="Q288" s="78">
        <v>7.68</v>
      </c>
      <c r="R288" s="80">
        <v>1000</v>
      </c>
      <c r="S288" s="205">
        <v>436.3</v>
      </c>
      <c r="T288" s="205">
        <v>3.82</v>
      </c>
      <c r="U288" s="205">
        <v>2.78</v>
      </c>
      <c r="V288" s="205">
        <v>2.23</v>
      </c>
      <c r="W288" s="25"/>
      <c r="X288" s="129">
        <v>1000</v>
      </c>
      <c r="Y288" s="151">
        <f t="shared" si="248"/>
        <v>0.58833333333333326</v>
      </c>
      <c r="Z288" s="100">
        <v>9.6440000000000001</v>
      </c>
      <c r="AA288" s="100">
        <v>4.5170000000000003</v>
      </c>
      <c r="AB288" s="100">
        <f t="shared" si="249"/>
        <v>4.5386666666666668</v>
      </c>
      <c r="AC288" s="100">
        <f t="shared" si="250"/>
        <v>34.037333333333336</v>
      </c>
      <c r="AD288" s="152">
        <f t="shared" si="251"/>
        <v>215.96878609066664</v>
      </c>
      <c r="AE288" s="129">
        <v>1000</v>
      </c>
      <c r="AF288" s="100">
        <f t="shared" si="252"/>
        <v>0.26166666666666666</v>
      </c>
      <c r="AG288" s="100">
        <v>9.6440000000000001</v>
      </c>
      <c r="AH288" s="100">
        <v>4.5170000000000003</v>
      </c>
      <c r="AI288" s="100">
        <f t="shared" si="253"/>
        <v>4.8653333333333331</v>
      </c>
      <c r="AJ288" s="100">
        <f t="shared" si="254"/>
        <v>33.710666666666668</v>
      </c>
      <c r="AK288" s="152">
        <f t="shared" si="255"/>
        <v>229.29105505066661</v>
      </c>
      <c r="AL288" s="129">
        <v>1000</v>
      </c>
      <c r="AM288" s="100">
        <f t="shared" si="256"/>
        <v>0.74033333333333329</v>
      </c>
      <c r="AN288" s="100">
        <v>9.6440000000000001</v>
      </c>
      <c r="AO288" s="100">
        <v>4.5170000000000003</v>
      </c>
      <c r="AP288" s="100">
        <f t="shared" si="257"/>
        <v>4.3866666666666667</v>
      </c>
      <c r="AQ288" s="100">
        <f t="shared" si="258"/>
        <v>34.189333333333337</v>
      </c>
      <c r="AR288" s="160">
        <f t="shared" si="259"/>
        <v>209.66813802666667</v>
      </c>
      <c r="AS288" s="129">
        <v>1000</v>
      </c>
      <c r="AT288" s="100">
        <f t="shared" si="260"/>
        <v>0.29433333333333334</v>
      </c>
      <c r="AU288" s="100">
        <v>9.6440000000000001</v>
      </c>
      <c r="AV288" s="100">
        <v>4.5170000000000003</v>
      </c>
      <c r="AW288" s="100">
        <f t="shared" si="261"/>
        <v>4.8326666666666664</v>
      </c>
      <c r="AX288" s="100">
        <f t="shared" si="262"/>
        <v>33.743333333333339</v>
      </c>
      <c r="AY288" s="160">
        <f t="shared" si="263"/>
        <v>227.97225454666665</v>
      </c>
      <c r="AZ288" s="166"/>
      <c r="BA288" s="129">
        <v>1000</v>
      </c>
      <c r="BB288" s="100">
        <v>103.506856070365</v>
      </c>
      <c r="BC288" s="167">
        <f>(BB297-BB298)/BB279</f>
        <v>1.1936407373440987</v>
      </c>
      <c r="BD288" s="167">
        <f>D288-BB295</f>
        <v>27.680000000000007</v>
      </c>
      <c r="BE288" s="164">
        <f>BB297-BB298</f>
        <v>123.54999999999998</v>
      </c>
      <c r="BF288" s="164">
        <f t="shared" si="264"/>
        <v>22.403885066774592</v>
      </c>
      <c r="BG288" s="174">
        <f t="shared" si="265"/>
        <v>26.742189890477267</v>
      </c>
      <c r="BH288" s="129">
        <v>1000</v>
      </c>
      <c r="BI288" s="100">
        <v>103.506856070365</v>
      </c>
      <c r="BJ288" s="167">
        <f>(BI297-BI298)/BI279</f>
        <v>1.4913021790079732</v>
      </c>
      <c r="BK288" s="167">
        <f>I288-BI295</f>
        <v>26.259999999999991</v>
      </c>
      <c r="BL288" s="164">
        <f>BI297-BI298</f>
        <v>154.35999999999999</v>
      </c>
      <c r="BM288" s="164">
        <f t="shared" si="266"/>
        <v>17.012179321067631</v>
      </c>
      <c r="BN288" s="174">
        <f t="shared" si="267"/>
        <v>25.370300091182539</v>
      </c>
      <c r="BO288" s="129">
        <v>1000</v>
      </c>
      <c r="BP288" s="180">
        <v>103.506856070365</v>
      </c>
      <c r="BQ288" s="167">
        <f>(BP297-BP298)/BP279</f>
        <v>0.98003169887645003</v>
      </c>
      <c r="BR288" s="167">
        <f t="shared" si="268"/>
        <v>42.06</v>
      </c>
      <c r="BS288" s="164">
        <f>BP297-BP298</f>
        <v>101.44000000000001</v>
      </c>
      <c r="BT288" s="164">
        <f t="shared" si="269"/>
        <v>41.462933753943219</v>
      </c>
      <c r="BU288" s="174">
        <f t="shared" si="270"/>
        <v>40.634989407278674</v>
      </c>
      <c r="BV288" s="129">
        <v>1000</v>
      </c>
      <c r="BW288" s="100">
        <v>103.506856070365</v>
      </c>
      <c r="BX288" s="167">
        <f>(BW297-BW298)/BW279</f>
        <v>1.0651468336073404</v>
      </c>
      <c r="BY288" s="167">
        <f>S288-BW295</f>
        <v>38.300000000000011</v>
      </c>
      <c r="BZ288" s="164">
        <f>BW297-BW298</f>
        <v>110.25</v>
      </c>
      <c r="CA288" s="164">
        <f t="shared" si="271"/>
        <v>34.73922902494332</v>
      </c>
      <c r="CB288" s="174">
        <f t="shared" si="272"/>
        <v>37.002379797878596</v>
      </c>
      <c r="CC288" s="81"/>
    </row>
    <row r="289" spans="1:81" ht="15.75">
      <c r="A289" s="25"/>
      <c r="B289" s="125" t="s">
        <v>42</v>
      </c>
      <c r="C289" s="80">
        <v>1350</v>
      </c>
      <c r="D289" s="78">
        <v>438.18</v>
      </c>
      <c r="E289" s="208">
        <v>7.08</v>
      </c>
      <c r="F289" s="208">
        <v>6.89</v>
      </c>
      <c r="G289" s="152">
        <v>6.14</v>
      </c>
      <c r="H289" s="80">
        <v>1350</v>
      </c>
      <c r="I289" s="78">
        <v>467.3</v>
      </c>
      <c r="J289" s="78">
        <v>2.59</v>
      </c>
      <c r="K289" s="205">
        <v>2.0099999999999998</v>
      </c>
      <c r="L289" s="127">
        <v>4.6100000000000003</v>
      </c>
      <c r="M289" s="80">
        <v>1350</v>
      </c>
      <c r="N289" s="205">
        <v>416</v>
      </c>
      <c r="O289" s="78">
        <v>8.9600000000000009</v>
      </c>
      <c r="P289" s="78">
        <v>7.84</v>
      </c>
      <c r="Q289" s="78">
        <v>9.17</v>
      </c>
      <c r="R289" s="80">
        <v>1350</v>
      </c>
      <c r="S289" s="205">
        <v>435.28</v>
      </c>
      <c r="T289" s="205">
        <v>4.25</v>
      </c>
      <c r="U289" s="205">
        <v>2.97</v>
      </c>
      <c r="V289" s="205">
        <v>2.5499999999999998</v>
      </c>
      <c r="W289" s="25"/>
      <c r="X289" s="129">
        <v>1350</v>
      </c>
      <c r="Y289" s="151">
        <f t="shared" si="248"/>
        <v>0.67033333333333334</v>
      </c>
      <c r="Z289" s="100">
        <v>9.6440000000000001</v>
      </c>
      <c r="AA289" s="100">
        <v>4.5170000000000003</v>
      </c>
      <c r="AB289" s="100">
        <f t="shared" si="249"/>
        <v>4.4566666666666661</v>
      </c>
      <c r="AC289" s="100">
        <f t="shared" si="250"/>
        <v>34.119333333333337</v>
      </c>
      <c r="AD289" s="152">
        <f t="shared" si="251"/>
        <v>387.42299819369993</v>
      </c>
      <c r="AE289" s="129">
        <v>1350</v>
      </c>
      <c r="AF289" s="100">
        <f t="shared" si="252"/>
        <v>0.30700000000000005</v>
      </c>
      <c r="AG289" s="100">
        <v>9.6440000000000001</v>
      </c>
      <c r="AH289" s="100">
        <v>4.5170000000000003</v>
      </c>
      <c r="AI289" s="100">
        <f t="shared" si="253"/>
        <v>4.8199999999999994</v>
      </c>
      <c r="AJ289" s="100">
        <f t="shared" si="254"/>
        <v>33.756000000000007</v>
      </c>
      <c r="AK289" s="152">
        <f t="shared" si="255"/>
        <v>414.54599609160005</v>
      </c>
      <c r="AL289" s="129">
        <v>1350</v>
      </c>
      <c r="AM289" s="100">
        <f t="shared" si="256"/>
        <v>0.86566666666666658</v>
      </c>
      <c r="AN289" s="100">
        <v>9.6440000000000001</v>
      </c>
      <c r="AO289" s="100">
        <v>4.5170000000000003</v>
      </c>
      <c r="AP289" s="100">
        <f t="shared" si="257"/>
        <v>4.261333333333333</v>
      </c>
      <c r="AQ289" s="100">
        <f t="shared" si="258"/>
        <v>34.314666666666675</v>
      </c>
      <c r="AR289" s="160">
        <f t="shared" si="259"/>
        <v>372.56323859712001</v>
      </c>
      <c r="AS289" s="129">
        <v>1350</v>
      </c>
      <c r="AT289" s="100">
        <f t="shared" si="260"/>
        <v>0.32566666666666666</v>
      </c>
      <c r="AU289" s="100">
        <v>9.6440000000000001</v>
      </c>
      <c r="AV289" s="100">
        <v>4.5170000000000003</v>
      </c>
      <c r="AW289" s="100">
        <f t="shared" si="261"/>
        <v>4.801333333333333</v>
      </c>
      <c r="AX289" s="100">
        <f t="shared" si="262"/>
        <v>33.774666666666668</v>
      </c>
      <c r="AY289" s="160">
        <f t="shared" si="263"/>
        <v>413.16891330311995</v>
      </c>
      <c r="AZ289" s="166"/>
      <c r="BA289" s="129">
        <v>1350</v>
      </c>
      <c r="BB289" s="100">
        <v>103.506856070365</v>
      </c>
      <c r="BC289" s="167">
        <f>(BB297-BB298)/BB279</f>
        <v>1.1936407373440987</v>
      </c>
      <c r="BD289" s="167">
        <f>D289-BB295</f>
        <v>26.480000000000018</v>
      </c>
      <c r="BE289" s="164">
        <f>BB297-BB298</f>
        <v>123.54999999999998</v>
      </c>
      <c r="BF289" s="164">
        <f t="shared" si="264"/>
        <v>21.432618373128307</v>
      </c>
      <c r="BG289" s="174">
        <f t="shared" si="265"/>
        <v>25.582846398115549</v>
      </c>
      <c r="BH289" s="129">
        <v>1350</v>
      </c>
      <c r="BI289" s="100">
        <v>103.506856070365</v>
      </c>
      <c r="BJ289" s="167">
        <f>(BI297-BI298)/BI279</f>
        <v>1.4913021790079732</v>
      </c>
      <c r="BK289" s="167">
        <f>I289-BI295</f>
        <v>25.420000000000016</v>
      </c>
      <c r="BL289" s="164">
        <f>BI297-BI298</f>
        <v>154.35999999999999</v>
      </c>
      <c r="BM289" s="164">
        <f t="shared" si="266"/>
        <v>16.467996890386122</v>
      </c>
      <c r="BN289" s="174">
        <f t="shared" si="267"/>
        <v>24.558759646529349</v>
      </c>
      <c r="BO289" s="129">
        <v>1350</v>
      </c>
      <c r="BP289" s="180">
        <v>103.506856070365</v>
      </c>
      <c r="BQ289" s="167">
        <f>(BP297-BP298)/BP279</f>
        <v>0.98003169887645003</v>
      </c>
      <c r="BR289" s="167">
        <f t="shared" si="268"/>
        <v>41.110000000000014</v>
      </c>
      <c r="BS289" s="164">
        <f>BP297-BP298</f>
        <v>101.44000000000001</v>
      </c>
      <c r="BT289" s="164">
        <f t="shared" si="269"/>
        <v>40.526419558359628</v>
      </c>
      <c r="BU289" s="174">
        <f t="shared" si="270"/>
        <v>39.717175809158981</v>
      </c>
      <c r="BV289" s="129">
        <v>1350</v>
      </c>
      <c r="BW289" s="100">
        <v>103.506856070365</v>
      </c>
      <c r="BX289" s="167">
        <f>(BW297-BW298)/BW279</f>
        <v>1.0651468336073404</v>
      </c>
      <c r="BY289" s="167">
        <f>S289-BW295</f>
        <v>37.279999999999973</v>
      </c>
      <c r="BZ289" s="164">
        <f>BW297-BW298</f>
        <v>110.25</v>
      </c>
      <c r="CA289" s="164">
        <f t="shared" si="271"/>
        <v>33.814058956916078</v>
      </c>
      <c r="CB289" s="174">
        <f t="shared" si="272"/>
        <v>36.016937829371088</v>
      </c>
      <c r="CC289" s="81"/>
    </row>
    <row r="290" spans="1:81" ht="15.75">
      <c r="A290" s="25"/>
      <c r="B290" s="125" t="s">
        <v>42</v>
      </c>
      <c r="C290" s="80">
        <v>2500</v>
      </c>
      <c r="D290" s="78">
        <v>434.87</v>
      </c>
      <c r="E290" s="208">
        <v>8.7799999999999994</v>
      </c>
      <c r="F290" s="208">
        <v>9.4</v>
      </c>
      <c r="G290" s="152">
        <v>9.5500000000000007</v>
      </c>
      <c r="H290" s="80">
        <v>2500</v>
      </c>
      <c r="I290" s="78">
        <v>465.27</v>
      </c>
      <c r="J290" s="78">
        <v>5.58</v>
      </c>
      <c r="K290" s="205">
        <v>3.68</v>
      </c>
      <c r="L290" s="127">
        <v>3.04</v>
      </c>
      <c r="M290" s="80">
        <v>2500</v>
      </c>
      <c r="N290" s="205">
        <v>413.06</v>
      </c>
      <c r="O290" s="78">
        <v>12.49</v>
      </c>
      <c r="P290" s="78">
        <v>12.35</v>
      </c>
      <c r="Q290" s="78">
        <v>10.46</v>
      </c>
      <c r="R290" s="80">
        <v>2500</v>
      </c>
      <c r="S290" s="205">
        <v>432.99</v>
      </c>
      <c r="T290" s="205">
        <v>7.27</v>
      </c>
      <c r="U290" s="205">
        <v>4.96</v>
      </c>
      <c r="V290" s="205">
        <v>4.5</v>
      </c>
      <c r="W290" s="25"/>
      <c r="X290" s="129">
        <v>2500</v>
      </c>
      <c r="Y290" s="151">
        <f t="shared" si="248"/>
        <v>0.92433333333333345</v>
      </c>
      <c r="Z290" s="100">
        <v>9.6440000000000001</v>
      </c>
      <c r="AA290" s="100">
        <v>4.5170000000000003</v>
      </c>
      <c r="AB290" s="100">
        <f t="shared" si="249"/>
        <v>4.2026666666666666</v>
      </c>
      <c r="AC290" s="100">
        <f t="shared" si="250"/>
        <v>34.373333333333342</v>
      </c>
      <c r="AD290" s="152">
        <f t="shared" si="251"/>
        <v>1262.2162986666669</v>
      </c>
      <c r="AE290" s="129">
        <v>2500</v>
      </c>
      <c r="AF290" s="100">
        <f t="shared" si="252"/>
        <v>0.41000000000000003</v>
      </c>
      <c r="AG290" s="100">
        <v>9.6440000000000001</v>
      </c>
      <c r="AH290" s="100">
        <v>4.5170000000000003</v>
      </c>
      <c r="AI290" s="100">
        <f t="shared" si="253"/>
        <v>4.7169999999999996</v>
      </c>
      <c r="AJ290" s="100">
        <f t="shared" si="254"/>
        <v>33.859000000000002</v>
      </c>
      <c r="AK290" s="152">
        <f t="shared" si="255"/>
        <v>1395.4914899624998</v>
      </c>
      <c r="AL290" s="129">
        <v>2500</v>
      </c>
      <c r="AM290" s="100">
        <f t="shared" si="256"/>
        <v>1.1766666666666665</v>
      </c>
      <c r="AN290" s="100">
        <v>9.6440000000000001</v>
      </c>
      <c r="AO290" s="100">
        <v>4.5170000000000003</v>
      </c>
      <c r="AP290" s="100">
        <f t="shared" si="257"/>
        <v>3.950333333333333</v>
      </c>
      <c r="AQ290" s="100">
        <f t="shared" si="258"/>
        <v>34.625666666666675</v>
      </c>
      <c r="AR290" s="160">
        <f t="shared" si="259"/>
        <v>1195.1408091291669</v>
      </c>
      <c r="AS290" s="129">
        <v>2500</v>
      </c>
      <c r="AT290" s="100">
        <f t="shared" si="260"/>
        <v>0.55766666666666675</v>
      </c>
      <c r="AU290" s="100">
        <v>9.6440000000000001</v>
      </c>
      <c r="AV290" s="100">
        <v>4.5170000000000003</v>
      </c>
      <c r="AW290" s="100">
        <f t="shared" si="261"/>
        <v>4.5693333333333328</v>
      </c>
      <c r="AX290" s="100">
        <f t="shared" si="262"/>
        <v>34.006666666666675</v>
      </c>
      <c r="AY290" s="160">
        <f t="shared" si="263"/>
        <v>1357.7008636666667</v>
      </c>
      <c r="AZ290" s="166"/>
      <c r="BA290" s="129">
        <v>2500</v>
      </c>
      <c r="BB290" s="100">
        <v>103.506856070365</v>
      </c>
      <c r="BC290" s="167">
        <f>(BB297-BB298)/BB279</f>
        <v>1.1936407373440987</v>
      </c>
      <c r="BD290" s="167">
        <f>D290-BB295</f>
        <v>23.170000000000016</v>
      </c>
      <c r="BE290" s="164">
        <f>BB297-BB298</f>
        <v>123.54999999999998</v>
      </c>
      <c r="BF290" s="164">
        <f t="shared" si="264"/>
        <v>18.753541076487267</v>
      </c>
      <c r="BG290" s="174">
        <f t="shared" si="265"/>
        <v>22.384990598351102</v>
      </c>
      <c r="BH290" s="129">
        <v>2500</v>
      </c>
      <c r="BI290" s="100">
        <v>103.506856070365</v>
      </c>
      <c r="BJ290" s="167">
        <f>(BI297-BI298)/BI279</f>
        <v>1.4913021790079732</v>
      </c>
      <c r="BK290" s="167">
        <f>I290-BI295</f>
        <v>23.389999999999986</v>
      </c>
      <c r="BL290" s="164">
        <f>BI297-BI298</f>
        <v>154.35999999999999</v>
      </c>
      <c r="BM290" s="164">
        <f t="shared" si="266"/>
        <v>15.152889349572421</v>
      </c>
      <c r="BN290" s="174">
        <f t="shared" si="267"/>
        <v>22.597536905284063</v>
      </c>
      <c r="BO290" s="129">
        <v>2500</v>
      </c>
      <c r="BP290" s="180">
        <v>103.506856070365</v>
      </c>
      <c r="BQ290" s="167">
        <f>(BP297-BP298)/BP279</f>
        <v>0.98003169887645003</v>
      </c>
      <c r="BR290" s="167">
        <f t="shared" si="268"/>
        <v>38.170000000000016</v>
      </c>
      <c r="BS290" s="164">
        <f>BP297-BP298</f>
        <v>101.44000000000001</v>
      </c>
      <c r="BT290" s="164">
        <f t="shared" si="269"/>
        <v>37.628154574132502</v>
      </c>
      <c r="BU290" s="174">
        <f t="shared" si="270"/>
        <v>36.876784252872739</v>
      </c>
      <c r="BV290" s="129">
        <v>2500</v>
      </c>
      <c r="BW290" s="100">
        <v>103.506856070365</v>
      </c>
      <c r="BX290" s="167">
        <f>(BW297-BW298)/BW279</f>
        <v>1.0651468336073404</v>
      </c>
      <c r="BY290" s="167">
        <f>S290-BW295</f>
        <v>34.990000000000009</v>
      </c>
      <c r="BZ290" s="164">
        <f>BW297-BW298</f>
        <v>110.25</v>
      </c>
      <c r="CA290" s="164">
        <f t="shared" si="271"/>
        <v>31.736961451247176</v>
      </c>
      <c r="CB290" s="174">
        <f t="shared" si="272"/>
        <v>33.804523998114149</v>
      </c>
      <c r="CC290" s="81"/>
    </row>
    <row r="291" spans="1:81" ht="15.75">
      <c r="A291" s="25"/>
      <c r="B291" s="125" t="s">
        <v>42</v>
      </c>
      <c r="C291" s="80">
        <v>5000</v>
      </c>
      <c r="D291" s="78">
        <v>431.38</v>
      </c>
      <c r="E291" s="208">
        <v>11.97</v>
      </c>
      <c r="F291" s="208">
        <v>11.7</v>
      </c>
      <c r="G291" s="152">
        <v>12.15</v>
      </c>
      <c r="H291" s="80">
        <v>5000</v>
      </c>
      <c r="I291" s="78">
        <v>462.51</v>
      </c>
      <c r="J291" s="78">
        <v>7.72</v>
      </c>
      <c r="K291" s="205">
        <v>5.75</v>
      </c>
      <c r="L291" s="127">
        <v>4.91</v>
      </c>
      <c r="M291" s="80">
        <v>5000</v>
      </c>
      <c r="N291" s="205">
        <v>410.3</v>
      </c>
      <c r="O291" s="78">
        <v>14.3</v>
      </c>
      <c r="P291" s="78">
        <v>15.39</v>
      </c>
      <c r="Q291" s="78">
        <v>16.32</v>
      </c>
      <c r="R291" s="80">
        <v>5000</v>
      </c>
      <c r="S291" s="205">
        <v>429.42</v>
      </c>
      <c r="T291" s="205">
        <v>11.05</v>
      </c>
      <c r="U291" s="205">
        <v>9.2899999999999991</v>
      </c>
      <c r="V291" s="205">
        <v>7.35</v>
      </c>
      <c r="W291" s="25"/>
      <c r="X291" s="129">
        <v>5000</v>
      </c>
      <c r="Y291" s="151">
        <f t="shared" si="248"/>
        <v>1.194</v>
      </c>
      <c r="Z291" s="100">
        <v>9.6440000000000001</v>
      </c>
      <c r="AA291" s="100">
        <v>4.5170000000000003</v>
      </c>
      <c r="AB291" s="100">
        <f t="shared" si="249"/>
        <v>3.9329999999999998</v>
      </c>
      <c r="AC291" s="100">
        <f t="shared" si="250"/>
        <v>34.643000000000008</v>
      </c>
      <c r="AD291" s="152">
        <f t="shared" si="251"/>
        <v>4761.9696190499999</v>
      </c>
      <c r="AE291" s="129">
        <v>5000</v>
      </c>
      <c r="AF291" s="100">
        <f t="shared" si="252"/>
        <v>0.61266666666666658</v>
      </c>
      <c r="AG291" s="100">
        <v>9.6440000000000001</v>
      </c>
      <c r="AH291" s="100">
        <v>4.5170000000000003</v>
      </c>
      <c r="AI291" s="100">
        <f t="shared" si="253"/>
        <v>4.5143333333333331</v>
      </c>
      <c r="AJ291" s="100">
        <f t="shared" si="254"/>
        <v>34.061666666666675</v>
      </c>
      <c r="AK291" s="152">
        <f t="shared" si="255"/>
        <v>5374.1118169166666</v>
      </c>
      <c r="AL291" s="129">
        <v>5000</v>
      </c>
      <c r="AM291" s="100">
        <f t="shared" si="256"/>
        <v>1.5336666666666667</v>
      </c>
      <c r="AN291" s="100">
        <v>9.6440000000000001</v>
      </c>
      <c r="AO291" s="100">
        <v>4.5170000000000003</v>
      </c>
      <c r="AP291" s="100">
        <f t="shared" si="257"/>
        <v>3.5933333333333328</v>
      </c>
      <c r="AQ291" s="100">
        <f t="shared" si="258"/>
        <v>34.982666666666674</v>
      </c>
      <c r="AR291" s="160">
        <f t="shared" si="259"/>
        <v>4393.3681586666662</v>
      </c>
      <c r="AS291" s="129">
        <v>5000</v>
      </c>
      <c r="AT291" s="100">
        <f t="shared" si="260"/>
        <v>0.92299999999999982</v>
      </c>
      <c r="AU291" s="100">
        <v>9.6440000000000001</v>
      </c>
      <c r="AV291" s="100">
        <v>4.5170000000000003</v>
      </c>
      <c r="AW291" s="100">
        <f t="shared" si="261"/>
        <v>4.2039999999999997</v>
      </c>
      <c r="AX291" s="100">
        <f t="shared" si="262"/>
        <v>34.372000000000007</v>
      </c>
      <c r="AY291" s="160">
        <f t="shared" si="263"/>
        <v>5050.2710856000003</v>
      </c>
      <c r="AZ291" s="166"/>
      <c r="BA291" s="129">
        <v>5000</v>
      </c>
      <c r="BB291" s="100">
        <v>103.506856070365</v>
      </c>
      <c r="BC291" s="167">
        <f>(BB297-BB298)/BB279</f>
        <v>1.1936407373440987</v>
      </c>
      <c r="BD291" s="167">
        <f>D291-BB295</f>
        <v>19.680000000000007</v>
      </c>
      <c r="BE291" s="164">
        <f>BB297-BB298</f>
        <v>123.54999999999998</v>
      </c>
      <c r="BF291" s="164">
        <f t="shared" si="264"/>
        <v>15.928773775799279</v>
      </c>
      <c r="BG291" s="174">
        <f t="shared" si="265"/>
        <v>19.013233274732393</v>
      </c>
      <c r="BH291" s="129">
        <v>5000</v>
      </c>
      <c r="BI291" s="100">
        <v>103.506856070365</v>
      </c>
      <c r="BJ291" s="167">
        <f>(BI297-BI298)/BI279</f>
        <v>1.4913021790079732</v>
      </c>
      <c r="BK291" s="167">
        <f>I291-BI295</f>
        <v>20.629999999999995</v>
      </c>
      <c r="BL291" s="164">
        <f>BI297-BI298</f>
        <v>154.35999999999999</v>
      </c>
      <c r="BM291" s="164">
        <f t="shared" si="266"/>
        <v>13.364861363047421</v>
      </c>
      <c r="BN291" s="174">
        <f t="shared" si="267"/>
        <v>19.93104687285209</v>
      </c>
      <c r="BO291" s="129">
        <v>5000</v>
      </c>
      <c r="BP291" s="180">
        <v>103.506856070365</v>
      </c>
      <c r="BQ291" s="167">
        <f>(BP297-BP298)/BP279</f>
        <v>0.98003169887645003</v>
      </c>
      <c r="BR291" s="167">
        <f t="shared" si="268"/>
        <v>35.410000000000025</v>
      </c>
      <c r="BS291" s="164">
        <f>BP297-BP298</f>
        <v>101.44000000000001</v>
      </c>
      <c r="BT291" s="164">
        <f t="shared" si="269"/>
        <v>34.907334384858061</v>
      </c>
      <c r="BU291" s="174">
        <f t="shared" si="270"/>
        <v>34.210294220440765</v>
      </c>
      <c r="BV291" s="129">
        <v>5000</v>
      </c>
      <c r="BW291" s="100">
        <v>103.506856070365</v>
      </c>
      <c r="BX291" s="167">
        <f>(BW297-BW298)/BW279</f>
        <v>1.0651468336073404</v>
      </c>
      <c r="BY291" s="167">
        <f>S291-BW295</f>
        <v>31.420000000000016</v>
      </c>
      <c r="BZ291" s="164">
        <f>BW297-BW298</f>
        <v>110.25</v>
      </c>
      <c r="CA291" s="164">
        <f t="shared" si="271"/>
        <v>28.498866213151942</v>
      </c>
      <c r="CB291" s="174">
        <f t="shared" si="272"/>
        <v>30.355477108338007</v>
      </c>
      <c r="CC291" s="81"/>
    </row>
    <row r="292" spans="1:81" ht="15.75">
      <c r="A292" s="25"/>
      <c r="B292" s="125" t="s">
        <v>42</v>
      </c>
      <c r="C292" s="80">
        <v>7000</v>
      </c>
      <c r="D292" s="78">
        <v>429.28</v>
      </c>
      <c r="E292" s="208">
        <v>13.42</v>
      </c>
      <c r="F292" s="208">
        <v>13.15</v>
      </c>
      <c r="G292" s="152">
        <v>13.37</v>
      </c>
      <c r="H292" s="80">
        <v>7000</v>
      </c>
      <c r="I292" s="78">
        <v>460.48</v>
      </c>
      <c r="J292" s="78">
        <v>7.16</v>
      </c>
      <c r="K292" s="205">
        <v>6.03</v>
      </c>
      <c r="L292" s="127">
        <v>9.2899999999999991</v>
      </c>
      <c r="M292" s="80">
        <v>7000</v>
      </c>
      <c r="N292" s="205">
        <v>407.48</v>
      </c>
      <c r="O292" s="78">
        <v>16.7</v>
      </c>
      <c r="P292" s="78">
        <v>17.489999999999998</v>
      </c>
      <c r="Q292" s="78">
        <v>17.97</v>
      </c>
      <c r="R292" s="80">
        <v>7000</v>
      </c>
      <c r="S292" s="205">
        <v>426.02</v>
      </c>
      <c r="T292" s="205">
        <v>13.66</v>
      </c>
      <c r="U292" s="205">
        <v>12.18</v>
      </c>
      <c r="V292" s="205">
        <v>10.81</v>
      </c>
      <c r="W292" s="25"/>
      <c r="X292" s="129">
        <v>7000</v>
      </c>
      <c r="Y292" s="151">
        <f t="shared" si="248"/>
        <v>1.3313333333333333</v>
      </c>
      <c r="Z292" s="100">
        <v>9.6440000000000001</v>
      </c>
      <c r="AA292" s="100">
        <v>4.5170000000000003</v>
      </c>
      <c r="AB292" s="100">
        <f t="shared" si="249"/>
        <v>3.7956666666666665</v>
      </c>
      <c r="AC292" s="100">
        <f t="shared" si="250"/>
        <v>34.780333333333338</v>
      </c>
      <c r="AD292" s="152">
        <f t="shared" si="251"/>
        <v>9043.2608334926663</v>
      </c>
      <c r="AE292" s="129">
        <v>7000</v>
      </c>
      <c r="AF292" s="100">
        <f t="shared" si="252"/>
        <v>0.7493333333333333</v>
      </c>
      <c r="AG292" s="100">
        <v>9.6440000000000001</v>
      </c>
      <c r="AH292" s="100">
        <v>4.5170000000000003</v>
      </c>
      <c r="AI292" s="100">
        <f t="shared" si="253"/>
        <v>4.3776666666666664</v>
      </c>
      <c r="AJ292" s="100">
        <f t="shared" si="254"/>
        <v>34.198333333333338</v>
      </c>
      <c r="AK292" s="152">
        <f t="shared" si="255"/>
        <v>10255.359334196666</v>
      </c>
      <c r="AL292" s="129">
        <v>7000</v>
      </c>
      <c r="AM292" s="100">
        <f t="shared" si="256"/>
        <v>1.7386666666666666</v>
      </c>
      <c r="AN292" s="100">
        <v>9.6440000000000001</v>
      </c>
      <c r="AO292" s="100">
        <v>4.5170000000000003</v>
      </c>
      <c r="AP292" s="100">
        <f t="shared" si="257"/>
        <v>3.3883333333333336</v>
      </c>
      <c r="AQ292" s="100">
        <f t="shared" si="258"/>
        <v>35.187666666666672</v>
      </c>
      <c r="AR292" s="160">
        <f t="shared" si="259"/>
        <v>8167.3252114766674</v>
      </c>
      <c r="AS292" s="129">
        <v>7000</v>
      </c>
      <c r="AT292" s="100">
        <f t="shared" si="260"/>
        <v>1.2216666666666667</v>
      </c>
      <c r="AU292" s="100">
        <v>9.6440000000000001</v>
      </c>
      <c r="AV292" s="100">
        <v>4.5170000000000003</v>
      </c>
      <c r="AW292" s="100">
        <f t="shared" si="261"/>
        <v>3.9053333333333331</v>
      </c>
      <c r="AX292" s="100">
        <f t="shared" si="262"/>
        <v>34.670666666666669</v>
      </c>
      <c r="AY292" s="160">
        <f t="shared" si="263"/>
        <v>9275.2057512426654</v>
      </c>
      <c r="AZ292" s="166"/>
      <c r="BA292" s="129">
        <v>7000</v>
      </c>
      <c r="BB292" s="100">
        <v>103.506856070365</v>
      </c>
      <c r="BC292" s="167">
        <f>(BB297-BB298)/BB279</f>
        <v>1.1936407373440987</v>
      </c>
      <c r="BD292" s="167">
        <f>D292-BB295</f>
        <v>17.579999999999984</v>
      </c>
      <c r="BE292" s="164">
        <f>BB297-BB298</f>
        <v>123.54999999999998</v>
      </c>
      <c r="BF292" s="164">
        <f t="shared" si="264"/>
        <v>14.22905706191824</v>
      </c>
      <c r="BG292" s="174">
        <f t="shared" si="265"/>
        <v>16.984382163099344</v>
      </c>
      <c r="BH292" s="129">
        <v>7000</v>
      </c>
      <c r="BI292" s="100">
        <v>103.506856070365</v>
      </c>
      <c r="BJ292" s="167">
        <f>(BI297-BI298)/BI279</f>
        <v>1.4913021790079732</v>
      </c>
      <c r="BK292" s="167">
        <f>I292-BI295</f>
        <v>18.600000000000023</v>
      </c>
      <c r="BL292" s="164">
        <f>BI297-BI298</f>
        <v>154.35999999999999</v>
      </c>
      <c r="BM292" s="164">
        <f t="shared" si="266"/>
        <v>12.049753822233756</v>
      </c>
      <c r="BN292" s="174">
        <f t="shared" si="267"/>
        <v>17.969824131606853</v>
      </c>
      <c r="BO292" s="129">
        <v>7000</v>
      </c>
      <c r="BP292" s="180">
        <v>103.506856070365</v>
      </c>
      <c r="BQ292" s="167">
        <f>(BP297-BP298)/BP279</f>
        <v>0.98003169887645003</v>
      </c>
      <c r="BR292" s="167">
        <f t="shared" si="268"/>
        <v>32.590000000000032</v>
      </c>
      <c r="BS292" s="164">
        <f>BP297-BP298</f>
        <v>101.44000000000001</v>
      </c>
      <c r="BT292" s="164">
        <f t="shared" si="269"/>
        <v>32.127365930599396</v>
      </c>
      <c r="BU292" s="174">
        <f t="shared" si="270"/>
        <v>31.485837013390707</v>
      </c>
      <c r="BV292" s="129">
        <v>7000</v>
      </c>
      <c r="BW292" s="100">
        <v>103.506856070365</v>
      </c>
      <c r="BX292" s="167">
        <f>(BW297-BW298)/BW279</f>
        <v>1.0651468336073404</v>
      </c>
      <c r="BY292" s="167">
        <f>S292-BW295</f>
        <v>28.019999999999982</v>
      </c>
      <c r="BZ292" s="164">
        <f>BW297-BW298</f>
        <v>110.25</v>
      </c>
      <c r="CA292" s="164">
        <f t="shared" si="271"/>
        <v>25.414965986394538</v>
      </c>
      <c r="CB292" s="174">
        <f t="shared" si="272"/>
        <v>27.070670546646401</v>
      </c>
      <c r="CC292" s="81"/>
    </row>
    <row r="293" spans="1:81" ht="15.75">
      <c r="A293" s="25"/>
      <c r="B293" s="125" t="s">
        <v>42</v>
      </c>
      <c r="C293" s="80">
        <v>9000</v>
      </c>
      <c r="D293" s="78">
        <v>427.71</v>
      </c>
      <c r="E293" s="189">
        <v>14.48</v>
      </c>
      <c r="F293" s="189">
        <v>14.48</v>
      </c>
      <c r="G293" s="190">
        <v>14.5</v>
      </c>
      <c r="H293" s="80">
        <v>9000</v>
      </c>
      <c r="I293" s="78">
        <v>458.73</v>
      </c>
      <c r="J293" s="78">
        <v>10.16</v>
      </c>
      <c r="K293" s="205">
        <v>7.97</v>
      </c>
      <c r="L293" s="127">
        <v>6.7</v>
      </c>
      <c r="M293" s="80">
        <v>9000</v>
      </c>
      <c r="N293" s="205">
        <v>405.05</v>
      </c>
      <c r="O293" s="78">
        <v>19.27</v>
      </c>
      <c r="P293" s="78">
        <v>17.88</v>
      </c>
      <c r="Q293" s="78">
        <v>18.62</v>
      </c>
      <c r="R293" s="80">
        <v>9000</v>
      </c>
      <c r="S293" s="205">
        <v>420.5</v>
      </c>
      <c r="T293" s="205">
        <v>13.51</v>
      </c>
      <c r="U293" s="205">
        <v>16.440000000000001</v>
      </c>
      <c r="V293" s="205">
        <v>15.12</v>
      </c>
      <c r="W293" s="25"/>
      <c r="X293" s="129">
        <v>9000</v>
      </c>
      <c r="Y293" s="151">
        <f t="shared" si="248"/>
        <v>1.4486666666666665</v>
      </c>
      <c r="Z293" s="100">
        <v>9.6440000000000001</v>
      </c>
      <c r="AA293" s="100">
        <v>4.5170000000000003</v>
      </c>
      <c r="AB293" s="100">
        <f t="shared" si="249"/>
        <v>3.6783333333333328</v>
      </c>
      <c r="AC293" s="100">
        <f t="shared" si="250"/>
        <v>34.897666666666673</v>
      </c>
      <c r="AD293" s="152">
        <f t="shared" si="251"/>
        <v>14535.824242409999</v>
      </c>
      <c r="AE293" s="129">
        <v>9000</v>
      </c>
      <c r="AF293" s="100">
        <f t="shared" si="252"/>
        <v>0.82766666666666655</v>
      </c>
      <c r="AG293" s="100">
        <v>9.6440000000000001</v>
      </c>
      <c r="AH293" s="100">
        <v>4.5170000000000003</v>
      </c>
      <c r="AI293" s="100">
        <f t="shared" si="253"/>
        <v>4.2993333333333332</v>
      </c>
      <c r="AJ293" s="100">
        <f t="shared" si="254"/>
        <v>34.276666666666671</v>
      </c>
      <c r="AK293" s="152">
        <f t="shared" si="255"/>
        <v>16687.523459879998</v>
      </c>
      <c r="AL293" s="129">
        <v>9000</v>
      </c>
      <c r="AM293" s="100">
        <f t="shared" si="256"/>
        <v>1.859</v>
      </c>
      <c r="AN293" s="100">
        <v>9.6440000000000001</v>
      </c>
      <c r="AO293" s="100">
        <v>4.5170000000000003</v>
      </c>
      <c r="AP293" s="100">
        <f t="shared" si="257"/>
        <v>3.2679999999999998</v>
      </c>
      <c r="AQ293" s="100">
        <f t="shared" si="258"/>
        <v>35.308000000000007</v>
      </c>
      <c r="AR293" s="160">
        <f t="shared" si="259"/>
        <v>13066.141469472001</v>
      </c>
      <c r="AS293" s="129">
        <v>9000</v>
      </c>
      <c r="AT293" s="100">
        <f t="shared" si="260"/>
        <v>1.5023333333333333</v>
      </c>
      <c r="AU293" s="100">
        <v>9.6440000000000001</v>
      </c>
      <c r="AV293" s="100">
        <v>4.5170000000000003</v>
      </c>
      <c r="AW293" s="100">
        <f t="shared" si="261"/>
        <v>3.6246666666666663</v>
      </c>
      <c r="AX293" s="100">
        <f t="shared" si="262"/>
        <v>34.951333333333338</v>
      </c>
      <c r="AY293" s="160">
        <f t="shared" si="263"/>
        <v>14345.774906471999</v>
      </c>
      <c r="AZ293" s="166"/>
      <c r="BA293" s="129">
        <v>9000</v>
      </c>
      <c r="BB293" s="100">
        <v>103.506856070365</v>
      </c>
      <c r="BC293" s="167">
        <f>(BB297-BB298)/BB279</f>
        <v>1.1936407373440987</v>
      </c>
      <c r="BD293" s="167">
        <f>D293-BB295</f>
        <v>16.009999999999991</v>
      </c>
      <c r="BE293" s="164">
        <f>BB297-BB298</f>
        <v>123.54999999999998</v>
      </c>
      <c r="BF293" s="164">
        <f t="shared" si="264"/>
        <v>12.958316471064341</v>
      </c>
      <c r="BG293" s="174">
        <f t="shared" si="265"/>
        <v>15.46757442725942</v>
      </c>
      <c r="BH293" s="129">
        <v>9000</v>
      </c>
      <c r="BI293" s="100">
        <v>103.506856070365</v>
      </c>
      <c r="BJ293" s="167">
        <f>(BI297-BI298)/BI279</f>
        <v>1.4913021790079732</v>
      </c>
      <c r="BK293" s="167">
        <f>I293-BI295</f>
        <v>16.850000000000023</v>
      </c>
      <c r="BL293" s="164">
        <f>BI297-BI298</f>
        <v>154.35999999999999</v>
      </c>
      <c r="BM293" s="164">
        <f t="shared" si="266"/>
        <v>10.916040424980581</v>
      </c>
      <c r="BN293" s="174">
        <f t="shared" si="267"/>
        <v>16.279114871912665</v>
      </c>
      <c r="BO293" s="129">
        <v>9000</v>
      </c>
      <c r="BP293" s="180">
        <v>103.506856070365</v>
      </c>
      <c r="BQ293" s="167">
        <f>(BP297-BP298)/BP279</f>
        <v>0.98003169887645003</v>
      </c>
      <c r="BR293" s="167">
        <f t="shared" si="268"/>
        <v>30.160000000000025</v>
      </c>
      <c r="BS293" s="164">
        <f>BP297-BP298</f>
        <v>101.44000000000001</v>
      </c>
      <c r="BT293" s="164">
        <f t="shared" si="269"/>
        <v>29.731861198738191</v>
      </c>
      <c r="BU293" s="174">
        <f t="shared" si="270"/>
        <v>29.138166441358194</v>
      </c>
      <c r="BV293" s="129">
        <v>9000</v>
      </c>
      <c r="BW293" s="100">
        <v>103.506856070365</v>
      </c>
      <c r="BX293" s="167">
        <f>(BW297-BW298)/BW279</f>
        <v>1.0651468336073404</v>
      </c>
      <c r="BY293" s="167">
        <f>S293-BW295</f>
        <v>22.5</v>
      </c>
      <c r="BZ293" s="164">
        <f>BW297-BW298</f>
        <v>110.25</v>
      </c>
      <c r="CA293" s="164">
        <f t="shared" si="271"/>
        <v>20.408163265306122</v>
      </c>
      <c r="CB293" s="174">
        <f t="shared" si="272"/>
        <v>21.737690481782458</v>
      </c>
      <c r="CC293" s="81"/>
    </row>
    <row r="294" spans="1:81" ht="15.75">
      <c r="A294" s="25"/>
      <c r="B294" s="191" t="s">
        <v>42</v>
      </c>
      <c r="C294" s="104">
        <v>10000</v>
      </c>
      <c r="D294" s="192">
        <v>426.6</v>
      </c>
      <c r="E294" s="220">
        <v>14.73</v>
      </c>
      <c r="F294" s="220">
        <v>14.67</v>
      </c>
      <c r="G294" s="221">
        <v>14.69</v>
      </c>
      <c r="H294" s="104">
        <v>10000</v>
      </c>
      <c r="I294" s="192">
        <v>457.54</v>
      </c>
      <c r="J294" s="192">
        <v>7.91</v>
      </c>
      <c r="K294" s="212">
        <v>7.2</v>
      </c>
      <c r="L294" s="197">
        <v>10.78</v>
      </c>
      <c r="M294" s="104">
        <v>10000</v>
      </c>
      <c r="N294" s="205">
        <v>403.33</v>
      </c>
      <c r="O294" s="78">
        <v>19.54</v>
      </c>
      <c r="P294" s="78">
        <v>19.8</v>
      </c>
      <c r="Q294" s="78">
        <v>18.27</v>
      </c>
      <c r="R294" s="104">
        <v>10000</v>
      </c>
      <c r="S294" s="205">
        <v>420.5</v>
      </c>
      <c r="T294" s="205">
        <v>13.51</v>
      </c>
      <c r="U294" s="205">
        <v>16.440000000000001</v>
      </c>
      <c r="V294" s="205">
        <v>15.12</v>
      </c>
      <c r="W294" s="25"/>
      <c r="X294" s="137">
        <v>10000</v>
      </c>
      <c r="Y294" s="153">
        <f t="shared" si="248"/>
        <v>1.4696666666666665</v>
      </c>
      <c r="Z294" s="105">
        <v>9.6440000000000001</v>
      </c>
      <c r="AA294" s="105">
        <v>4.5170000000000003</v>
      </c>
      <c r="AB294" s="105">
        <f t="shared" si="249"/>
        <v>3.6573333333333338</v>
      </c>
      <c r="AC294" s="105">
        <f t="shared" si="250"/>
        <v>34.918666666666674</v>
      </c>
      <c r="AD294" s="154">
        <f t="shared" si="251"/>
        <v>17853.746657066673</v>
      </c>
      <c r="AE294" s="137">
        <v>10000</v>
      </c>
      <c r="AF294" s="105">
        <f t="shared" si="252"/>
        <v>0.8630000000000001</v>
      </c>
      <c r="AG294" s="105">
        <v>9.6440000000000001</v>
      </c>
      <c r="AH294" s="105">
        <v>4.5170000000000003</v>
      </c>
      <c r="AI294" s="105">
        <f t="shared" si="253"/>
        <v>4.2639999999999993</v>
      </c>
      <c r="AJ294" s="105">
        <f t="shared" si="254"/>
        <v>34.312000000000005</v>
      </c>
      <c r="AK294" s="154">
        <f t="shared" si="255"/>
        <v>20453.630246399996</v>
      </c>
      <c r="AL294" s="137">
        <v>10000</v>
      </c>
      <c r="AM294" s="105">
        <f t="shared" si="256"/>
        <v>1.9203333333333332</v>
      </c>
      <c r="AN294" s="105">
        <v>9.6440000000000001</v>
      </c>
      <c r="AO294" s="105">
        <v>4.5170000000000003</v>
      </c>
      <c r="AP294" s="105">
        <f t="shared" si="257"/>
        <v>3.206666666666667</v>
      </c>
      <c r="AQ294" s="105">
        <f t="shared" si="258"/>
        <v>35.369333333333337</v>
      </c>
      <c r="AR294" s="161">
        <f t="shared" si="259"/>
        <v>15855.789178666668</v>
      </c>
      <c r="AS294" s="137">
        <v>10000</v>
      </c>
      <c r="AT294" s="105">
        <f t="shared" si="260"/>
        <v>1.5023333333333333</v>
      </c>
      <c r="AU294" s="105">
        <v>9.6440000000000001</v>
      </c>
      <c r="AV294" s="105">
        <v>4.5170000000000003</v>
      </c>
      <c r="AW294" s="105">
        <f t="shared" si="261"/>
        <v>3.6246666666666663</v>
      </c>
      <c r="AX294" s="105">
        <f t="shared" si="262"/>
        <v>34.951333333333338</v>
      </c>
      <c r="AY294" s="161">
        <f t="shared" si="263"/>
        <v>17710.833217866664</v>
      </c>
      <c r="AZ294" s="166"/>
      <c r="BA294" s="137">
        <v>10000</v>
      </c>
      <c r="BB294" s="105">
        <v>103.506856070365</v>
      </c>
      <c r="BC294" s="167">
        <f>(BB297-BB298)/BB279</f>
        <v>1.1936407373440987</v>
      </c>
      <c r="BD294" s="167">
        <f>D294-BB295</f>
        <v>14.900000000000034</v>
      </c>
      <c r="BE294" s="165">
        <f>BB297-BB298</f>
        <v>123.54999999999998</v>
      </c>
      <c r="BF294" s="165">
        <f t="shared" si="264"/>
        <v>12.059894779441551</v>
      </c>
      <c r="BG294" s="175">
        <f t="shared" si="265"/>
        <v>14.39518169682486</v>
      </c>
      <c r="BH294" s="137">
        <v>10000</v>
      </c>
      <c r="BI294" s="105">
        <v>103.506856070365</v>
      </c>
      <c r="BJ294" s="167">
        <f>(BI297-BI298)/BI279</f>
        <v>1.4913021790079732</v>
      </c>
      <c r="BK294" s="167">
        <f>I294-BI295</f>
        <v>15.660000000000025</v>
      </c>
      <c r="BL294" s="165">
        <f>BI297-BI298</f>
        <v>154.35999999999999</v>
      </c>
      <c r="BM294" s="165">
        <f t="shared" si="266"/>
        <v>10.145115314848423</v>
      </c>
      <c r="BN294" s="175">
        <f t="shared" si="267"/>
        <v>15.129432575320614</v>
      </c>
      <c r="BO294" s="137">
        <v>10000</v>
      </c>
      <c r="BP294" s="181">
        <v>103.506856070365</v>
      </c>
      <c r="BQ294" s="167">
        <f>(BP297-BP298)/BP279</f>
        <v>0.98003169887645003</v>
      </c>
      <c r="BR294" s="167">
        <f t="shared" si="268"/>
        <v>28.439999999999998</v>
      </c>
      <c r="BS294" s="165">
        <f>BP297-BP298</f>
        <v>101.44000000000001</v>
      </c>
      <c r="BT294" s="165">
        <f t="shared" si="269"/>
        <v>28.036277602523651</v>
      </c>
      <c r="BU294" s="175">
        <f t="shared" si="270"/>
        <v>27.476440768973017</v>
      </c>
      <c r="BV294" s="137">
        <v>10000</v>
      </c>
      <c r="BW294" s="105">
        <v>103.506856070365</v>
      </c>
      <c r="BX294" s="167">
        <f>(BW297-BW298)/BW279</f>
        <v>1.0651468336073404</v>
      </c>
      <c r="BY294" s="167">
        <f>S294-BW295</f>
        <v>22.5</v>
      </c>
      <c r="BZ294" s="165">
        <f>BW297-BW298</f>
        <v>110.25</v>
      </c>
      <c r="CA294" s="165">
        <f t="shared" si="271"/>
        <v>20.408163265306122</v>
      </c>
      <c r="CB294" s="175">
        <f t="shared" si="272"/>
        <v>21.737690481782458</v>
      </c>
      <c r="CC294" s="81"/>
    </row>
    <row r="295" spans="1:81" ht="30">
      <c r="A295" s="81"/>
      <c r="B295" s="81"/>
      <c r="C295" s="80"/>
      <c r="D295" s="80"/>
      <c r="E295" s="81"/>
      <c r="F295" s="81"/>
      <c r="G295" s="81"/>
      <c r="H295" s="81"/>
      <c r="I295" s="81"/>
      <c r="J295" s="81"/>
      <c r="K295" s="81"/>
      <c r="L295" s="81"/>
      <c r="M295" s="81"/>
      <c r="N295" s="226"/>
      <c r="O295" s="80"/>
      <c r="P295" s="80"/>
      <c r="Q295" s="80"/>
      <c r="R295" s="81"/>
      <c r="S295" s="226"/>
      <c r="T295" s="81"/>
      <c r="U295" s="81"/>
      <c r="V295" s="81"/>
      <c r="X295" s="81"/>
      <c r="Y295" s="81"/>
      <c r="Z295" s="81"/>
      <c r="AA295" s="81"/>
      <c r="AB295" s="81"/>
      <c r="AC295" s="81"/>
      <c r="AD295" s="81"/>
      <c r="AE295" s="80"/>
      <c r="AF295" s="80"/>
      <c r="AG295" s="80"/>
      <c r="AH295" s="80"/>
      <c r="AI295" s="80"/>
      <c r="AJ295" s="80"/>
      <c r="AK295" s="80"/>
      <c r="AL295" s="81"/>
      <c r="AM295" s="81"/>
      <c r="AN295" s="80"/>
      <c r="AO295" s="80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328" t="s">
        <v>46</v>
      </c>
      <c r="BA295" s="108" t="s">
        <v>47</v>
      </c>
      <c r="BB295" s="82">
        <f>BB297+BB296</f>
        <v>411.7</v>
      </c>
      <c r="BC295" s="80"/>
      <c r="BD295" s="80"/>
      <c r="BE295" s="80"/>
      <c r="BF295" s="80"/>
      <c r="BG295" s="80"/>
      <c r="BH295" s="108" t="s">
        <v>47</v>
      </c>
      <c r="BI295" s="82">
        <f>BI296+BI297</f>
        <v>441.88</v>
      </c>
      <c r="BJ295" s="80"/>
      <c r="BK295" s="86"/>
      <c r="BL295" s="86"/>
      <c r="BM295" s="86"/>
      <c r="BN295" s="86"/>
      <c r="BO295" s="108" t="s">
        <v>47</v>
      </c>
      <c r="BP295" s="162">
        <f>BP296+BP297</f>
        <v>387.90999999999997</v>
      </c>
      <c r="BQ295" s="81"/>
      <c r="BR295" s="80"/>
      <c r="BS295" s="80"/>
      <c r="BT295" s="80"/>
      <c r="BU295" s="80"/>
      <c r="BV295" s="108" t="s">
        <v>47</v>
      </c>
      <c r="BW295" s="162">
        <f>BW296+BW297</f>
        <v>398</v>
      </c>
      <c r="BX295" s="81"/>
      <c r="BY295" s="81"/>
      <c r="BZ295" s="81"/>
      <c r="CA295" s="81"/>
      <c r="CB295" s="81"/>
      <c r="CC295" s="81"/>
    </row>
    <row r="296" spans="1:81" ht="15">
      <c r="A296" s="81"/>
      <c r="B296" s="81"/>
      <c r="C296" s="80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0"/>
      <c r="P296" s="80"/>
      <c r="Q296" s="80"/>
      <c r="R296" s="81"/>
      <c r="S296" s="81"/>
      <c r="T296" s="81"/>
      <c r="U296" s="81"/>
      <c r="V296" s="81"/>
      <c r="X296" s="81"/>
      <c r="Y296" s="81"/>
      <c r="Z296" s="81"/>
      <c r="AA296" s="81"/>
      <c r="AB296" s="81"/>
      <c r="AC296" s="81"/>
      <c r="AD296" s="81"/>
      <c r="AE296" s="80"/>
      <c r="AF296" s="80"/>
      <c r="AG296" s="80"/>
      <c r="AH296" s="80"/>
      <c r="AI296" s="80"/>
      <c r="AJ296" s="80"/>
      <c r="AK296" s="80"/>
      <c r="AL296" s="81"/>
      <c r="AM296" s="81"/>
      <c r="AN296" s="80"/>
      <c r="AO296" s="80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328"/>
      <c r="BA296" s="183" t="s">
        <v>48</v>
      </c>
      <c r="BB296" s="63">
        <v>215</v>
      </c>
      <c r="BC296" s="183"/>
      <c r="BD296" s="183"/>
      <c r="BE296" s="183"/>
      <c r="BF296" s="183"/>
      <c r="BG296" s="183"/>
      <c r="BH296" s="183" t="s">
        <v>48</v>
      </c>
      <c r="BI296" s="63">
        <v>214.9</v>
      </c>
      <c r="BJ296" s="183"/>
      <c r="BK296" s="63"/>
      <c r="BL296" s="63"/>
      <c r="BM296" s="63"/>
      <c r="BN296" s="63"/>
      <c r="BO296" s="183" t="s">
        <v>48</v>
      </c>
      <c r="BP296" s="183">
        <v>214.89</v>
      </c>
      <c r="BQ296" s="62"/>
      <c r="BR296" s="183"/>
      <c r="BS296" s="183"/>
      <c r="BT296" s="231"/>
      <c r="BU296" s="231"/>
      <c r="BV296" s="183" t="s">
        <v>48</v>
      </c>
      <c r="BW296" s="183">
        <v>214.59</v>
      </c>
      <c r="BX296" s="81"/>
      <c r="BY296" s="81"/>
      <c r="BZ296" s="81"/>
      <c r="CA296" s="81"/>
      <c r="CB296" s="81"/>
      <c r="CC296" s="81"/>
    </row>
    <row r="297" spans="1:81" ht="15">
      <c r="A297" s="81"/>
      <c r="B297" s="81"/>
      <c r="C297" s="80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0"/>
      <c r="P297" s="80"/>
      <c r="Q297" s="80"/>
      <c r="R297" s="81"/>
      <c r="S297" s="81"/>
      <c r="T297" s="81"/>
      <c r="U297" s="81"/>
      <c r="V297" s="81"/>
      <c r="X297" s="81"/>
      <c r="Y297" s="81"/>
      <c r="Z297" s="81"/>
      <c r="AA297" s="81"/>
      <c r="AB297" s="81"/>
      <c r="AC297" s="81"/>
      <c r="AD297" s="81"/>
      <c r="AE297" s="80"/>
      <c r="AF297" s="80"/>
      <c r="AG297" s="80"/>
      <c r="AH297" s="80"/>
      <c r="AI297" s="80"/>
      <c r="AJ297" s="80"/>
      <c r="AK297" s="80"/>
      <c r="AL297" s="81"/>
      <c r="AM297" s="81"/>
      <c r="AN297" s="80"/>
      <c r="AO297" s="80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328"/>
      <c r="BA297" s="80" t="s">
        <v>50</v>
      </c>
      <c r="BB297" s="86">
        <v>196.7</v>
      </c>
      <c r="BC297" s="80"/>
      <c r="BD297" s="80"/>
      <c r="BE297" s="80"/>
      <c r="BF297" s="80"/>
      <c r="BG297" s="80"/>
      <c r="BH297" s="80" t="s">
        <v>50</v>
      </c>
      <c r="BI297" s="86">
        <v>226.98</v>
      </c>
      <c r="BJ297" s="80"/>
      <c r="BK297" s="86"/>
      <c r="BL297" s="86"/>
      <c r="BM297" s="86"/>
      <c r="BN297" s="86"/>
      <c r="BO297" s="80" t="s">
        <v>50</v>
      </c>
      <c r="BP297" s="80">
        <v>173.02</v>
      </c>
      <c r="BQ297" s="81"/>
      <c r="BR297" s="80"/>
      <c r="BS297" s="80"/>
      <c r="BT297" s="100"/>
      <c r="BU297" s="100"/>
      <c r="BV297" s="80" t="s">
        <v>50</v>
      </c>
      <c r="BW297" s="80">
        <v>183.41</v>
      </c>
      <c r="BX297" s="81" t="s">
        <v>58</v>
      </c>
      <c r="BY297" s="81"/>
      <c r="BZ297" s="81"/>
      <c r="CA297" s="81"/>
      <c r="CB297" s="81"/>
      <c r="CC297" s="81"/>
    </row>
    <row r="298" spans="1:81" ht="15">
      <c r="A298" s="81"/>
      <c r="B298" s="81"/>
      <c r="C298" s="80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0"/>
      <c r="P298" s="80"/>
      <c r="Q298" s="80"/>
      <c r="R298" s="81"/>
      <c r="S298" s="81"/>
      <c r="T298" s="81"/>
      <c r="U298" s="81"/>
      <c r="V298" s="81"/>
      <c r="X298" s="81"/>
      <c r="Y298" s="81"/>
      <c r="Z298" s="81"/>
      <c r="AA298" s="81"/>
      <c r="AB298" s="81"/>
      <c r="AC298" s="81"/>
      <c r="AD298" s="81"/>
      <c r="AE298" s="80"/>
      <c r="AF298" s="80"/>
      <c r="AG298" s="80"/>
      <c r="AH298" s="80"/>
      <c r="AI298" s="80"/>
      <c r="AJ298" s="80"/>
      <c r="AK298" s="80"/>
      <c r="AL298" s="81"/>
      <c r="AM298" s="81"/>
      <c r="AN298" s="80"/>
      <c r="AO298" s="80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328"/>
      <c r="BA298" s="80" t="s">
        <v>52</v>
      </c>
      <c r="BB298" s="86">
        <v>73.150000000000006</v>
      </c>
      <c r="BC298" s="80"/>
      <c r="BD298" s="81"/>
      <c r="BE298" s="81"/>
      <c r="BF298" s="81"/>
      <c r="BG298" s="81"/>
      <c r="BH298" s="80" t="s">
        <v>52</v>
      </c>
      <c r="BI298" s="86">
        <v>72.62</v>
      </c>
      <c r="BJ298" s="80"/>
      <c r="BK298" s="81"/>
      <c r="BL298" s="81"/>
      <c r="BM298" s="81"/>
      <c r="BN298" s="81"/>
      <c r="BO298" s="80" t="s">
        <v>52</v>
      </c>
      <c r="BP298" s="80">
        <v>71.58</v>
      </c>
      <c r="BQ298" s="81"/>
      <c r="BR298" s="81"/>
      <c r="BS298" s="81"/>
      <c r="BT298" s="81"/>
      <c r="BU298" s="81"/>
      <c r="BV298" s="80" t="s">
        <v>52</v>
      </c>
      <c r="BW298" s="80">
        <v>73.16</v>
      </c>
      <c r="BX298" s="81"/>
      <c r="BY298" s="81"/>
      <c r="BZ298" s="81"/>
      <c r="CA298" s="81"/>
      <c r="CB298" s="81"/>
      <c r="CC298" s="81"/>
    </row>
    <row r="299" spans="1:81" ht="15">
      <c r="A299" s="81"/>
      <c r="B299" s="81"/>
      <c r="C299" s="86" t="s">
        <v>89</v>
      </c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0"/>
      <c r="P299" s="80"/>
      <c r="Q299" s="80"/>
      <c r="R299" s="81"/>
      <c r="S299" s="81"/>
      <c r="T299" s="81"/>
      <c r="U299" s="81"/>
      <c r="V299" s="81"/>
      <c r="X299" s="81"/>
      <c r="Y299" s="81"/>
      <c r="Z299" s="81"/>
      <c r="AA299" s="81"/>
      <c r="AB299" s="81"/>
      <c r="AC299" s="81"/>
      <c r="AD299" s="81"/>
      <c r="AE299" s="80"/>
      <c r="AF299" s="80"/>
      <c r="AG299" s="80"/>
      <c r="AH299" s="80"/>
      <c r="AI299" s="80"/>
      <c r="AJ299" s="80"/>
      <c r="AK299" s="80"/>
      <c r="AL299" s="81"/>
      <c r="AM299" s="81"/>
      <c r="AN299" s="80"/>
      <c r="AO299" s="80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BA299" s="81"/>
      <c r="BB299" s="81"/>
      <c r="BC299" s="80"/>
      <c r="BD299" s="81"/>
      <c r="BE299" s="81"/>
      <c r="BF299" s="81"/>
      <c r="BG299" s="81"/>
      <c r="BH299" s="81"/>
      <c r="BI299" s="81"/>
      <c r="BJ299" s="80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</row>
    <row r="300" spans="1:81" ht="15">
      <c r="A300" s="81"/>
      <c r="B300" s="81"/>
      <c r="C300" s="223" t="s">
        <v>106</v>
      </c>
      <c r="D300" s="223" t="s">
        <v>107</v>
      </c>
      <c r="E300" s="223" t="s">
        <v>108</v>
      </c>
      <c r="F300" s="223" t="s">
        <v>109</v>
      </c>
      <c r="G300" s="81"/>
      <c r="H300" s="81"/>
      <c r="I300" s="81"/>
      <c r="J300" s="81"/>
      <c r="K300" s="81"/>
      <c r="L300" s="81"/>
      <c r="M300" s="81"/>
      <c r="N300" s="81"/>
      <c r="O300" s="80"/>
      <c r="P300" s="80"/>
      <c r="Q300" s="80"/>
      <c r="R300" s="81"/>
      <c r="S300" s="81"/>
      <c r="T300" s="81"/>
      <c r="U300" s="81"/>
      <c r="V300" s="81"/>
      <c r="X300" s="81"/>
      <c r="Y300" s="81"/>
      <c r="Z300" s="81"/>
      <c r="AA300" s="81"/>
      <c r="AB300" s="81"/>
      <c r="AC300" s="81"/>
      <c r="AD300" s="81"/>
      <c r="AE300" s="80"/>
      <c r="AF300" s="80"/>
      <c r="AG300" s="80"/>
      <c r="AH300" s="80"/>
      <c r="AI300" s="80"/>
      <c r="AJ300" s="80"/>
      <c r="AK300" s="80"/>
      <c r="AL300" s="81"/>
      <c r="AM300" s="81"/>
      <c r="AN300" s="80"/>
      <c r="AO300" s="80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BA300" s="81"/>
      <c r="BB300" s="81"/>
      <c r="BC300" s="80"/>
      <c r="BD300" s="81"/>
      <c r="BE300" s="81"/>
      <c r="BF300" s="81"/>
      <c r="BG300" s="81"/>
      <c r="BH300" s="81"/>
      <c r="BI300" s="81"/>
      <c r="BJ300" s="80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</row>
    <row r="301" spans="1:81" ht="18.75">
      <c r="A301" s="61" t="s">
        <v>110</v>
      </c>
      <c r="B301" s="79"/>
      <c r="C301" s="224">
        <v>216.32</v>
      </c>
      <c r="D301" s="224">
        <v>243.43</v>
      </c>
      <c r="E301" s="225">
        <v>218.08</v>
      </c>
      <c r="F301" s="224">
        <v>240.56</v>
      </c>
      <c r="G301" s="81"/>
      <c r="H301" s="81"/>
      <c r="I301" s="81"/>
      <c r="J301" s="81"/>
      <c r="K301" s="81"/>
      <c r="L301" s="81"/>
      <c r="M301" s="81"/>
      <c r="N301" s="81"/>
      <c r="O301" s="80"/>
      <c r="P301" s="80"/>
      <c r="Q301" s="80"/>
      <c r="R301" s="81"/>
      <c r="S301" s="81"/>
      <c r="T301" s="81"/>
      <c r="U301" s="81"/>
      <c r="V301" s="81"/>
      <c r="X301" s="81"/>
      <c r="Y301" s="81"/>
      <c r="Z301" s="81"/>
      <c r="AA301" s="81"/>
      <c r="AB301" s="81"/>
      <c r="AC301" s="81"/>
      <c r="AD301" s="81"/>
      <c r="AE301" s="80"/>
      <c r="AF301" s="80"/>
      <c r="AG301" s="80"/>
      <c r="AH301" s="80"/>
      <c r="AI301" s="80"/>
      <c r="AJ301" s="80"/>
      <c r="AK301" s="80"/>
      <c r="AL301" s="81"/>
      <c r="AM301" s="81"/>
      <c r="AN301" s="80"/>
      <c r="AO301" s="80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BA301" s="81"/>
      <c r="BB301" s="81"/>
      <c r="BC301" s="80"/>
      <c r="BD301" s="81"/>
      <c r="BE301" s="81"/>
      <c r="BF301" s="81"/>
      <c r="BG301" s="81"/>
      <c r="BH301" s="81"/>
      <c r="BI301" s="81"/>
      <c r="BJ301" s="80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</row>
    <row r="302" spans="1:81" ht="18.75">
      <c r="A302" s="318" t="s">
        <v>111</v>
      </c>
      <c r="B302" s="318"/>
      <c r="C302" s="318"/>
      <c r="D302" s="318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34"/>
      <c r="P302" s="134"/>
      <c r="Q302" s="134"/>
      <c r="R302" s="113"/>
      <c r="S302" s="113"/>
      <c r="T302" s="113"/>
      <c r="U302" s="113"/>
      <c r="V302" s="113"/>
      <c r="W302" s="77"/>
      <c r="X302" s="113"/>
      <c r="Y302" s="113"/>
      <c r="Z302" s="113"/>
      <c r="AA302" s="113"/>
      <c r="AB302" s="113"/>
      <c r="AC302" s="113"/>
      <c r="AD302" s="113"/>
      <c r="AE302" s="134"/>
      <c r="AF302" s="134"/>
      <c r="AG302" s="134"/>
      <c r="AH302" s="134"/>
      <c r="AI302" s="134"/>
      <c r="AJ302" s="134"/>
      <c r="AK302" s="134"/>
      <c r="AL302" s="113"/>
      <c r="AM302" s="113"/>
      <c r="AN302" s="134"/>
      <c r="AO302" s="134"/>
      <c r="AP302" s="113"/>
      <c r="AQ302" s="113"/>
      <c r="AR302" s="113"/>
      <c r="AS302" s="113"/>
      <c r="AT302" s="113"/>
      <c r="AU302" s="113"/>
      <c r="AV302" s="113"/>
      <c r="AW302" s="113"/>
      <c r="AX302" s="113"/>
      <c r="AY302" s="113"/>
      <c r="AZ302" s="112"/>
      <c r="BA302" s="113"/>
      <c r="BB302" s="113"/>
      <c r="BC302" s="134"/>
      <c r="BD302" s="113"/>
      <c r="BE302" s="113"/>
      <c r="BF302" s="113"/>
      <c r="BG302" s="113"/>
      <c r="BH302" s="113"/>
      <c r="BI302" s="113"/>
      <c r="BJ302" s="134"/>
      <c r="BK302" s="113"/>
      <c r="BL302" s="113"/>
      <c r="BM302" s="113"/>
      <c r="BN302" s="113"/>
      <c r="BO302" s="113"/>
      <c r="BP302" s="113"/>
      <c r="BQ302" s="113"/>
      <c r="BR302" s="113"/>
      <c r="BS302" s="113"/>
      <c r="BT302" s="113"/>
      <c r="BU302" s="113"/>
      <c r="BV302" s="113"/>
      <c r="BW302" s="113"/>
      <c r="BX302" s="113"/>
      <c r="BY302" s="113"/>
      <c r="BZ302" s="113"/>
      <c r="CA302" s="113"/>
      <c r="CB302" s="113"/>
      <c r="CC302" s="81"/>
    </row>
    <row r="303" spans="1:81" ht="15">
      <c r="A303" s="81"/>
      <c r="B303" s="81"/>
      <c r="C303" s="80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0"/>
      <c r="P303" s="80"/>
      <c r="Q303" s="80"/>
      <c r="R303" s="81"/>
      <c r="S303" s="81"/>
      <c r="T303" s="81"/>
      <c r="U303" s="81"/>
      <c r="V303" s="81"/>
      <c r="X303" s="81"/>
      <c r="Y303" s="81"/>
      <c r="Z303" s="81"/>
      <c r="AA303" s="81"/>
      <c r="AB303" s="81"/>
      <c r="AC303" s="81"/>
      <c r="AD303" s="81"/>
      <c r="AE303" s="80"/>
      <c r="AF303" s="80"/>
      <c r="AG303" s="80"/>
      <c r="AH303" s="80"/>
      <c r="AI303" s="80"/>
      <c r="AJ303" s="80"/>
      <c r="AK303" s="80"/>
      <c r="AL303" s="81"/>
      <c r="AM303" s="81"/>
      <c r="AN303" s="80"/>
      <c r="AO303" s="80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BA303" s="81"/>
      <c r="BB303" s="81"/>
      <c r="BC303" s="80"/>
      <c r="BD303" s="81"/>
      <c r="BE303" s="81"/>
      <c r="BF303" s="81"/>
      <c r="BG303" s="81"/>
      <c r="BH303" s="81"/>
      <c r="BI303" s="81"/>
      <c r="BJ303" s="80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</row>
    <row r="304" spans="1:81" ht="15">
      <c r="A304" s="82" t="s">
        <v>10</v>
      </c>
      <c r="B304" s="83" t="s">
        <v>11</v>
      </c>
      <c r="C304" s="84" t="s">
        <v>12</v>
      </c>
      <c r="D304" s="85" t="s">
        <v>13</v>
      </c>
      <c r="E304" s="86"/>
      <c r="F304" s="86"/>
      <c r="G304" s="87"/>
      <c r="H304" s="83" t="s">
        <v>11</v>
      </c>
      <c r="I304" s="85" t="s">
        <v>12</v>
      </c>
      <c r="J304" s="85" t="s">
        <v>13</v>
      </c>
      <c r="K304" s="86"/>
      <c r="L304" s="86"/>
      <c r="M304" s="130" t="s">
        <v>11</v>
      </c>
      <c r="N304" s="85" t="s">
        <v>12</v>
      </c>
      <c r="O304" s="84" t="s">
        <v>13</v>
      </c>
      <c r="P304" s="80"/>
      <c r="Q304" s="80"/>
      <c r="R304" s="130" t="s">
        <v>11</v>
      </c>
      <c r="S304" s="85" t="s">
        <v>12</v>
      </c>
      <c r="T304" s="85" t="s">
        <v>13</v>
      </c>
      <c r="U304" s="86"/>
      <c r="V304" s="86"/>
      <c r="W304" s="73" t="s">
        <v>15</v>
      </c>
      <c r="X304" s="130" t="s">
        <v>11</v>
      </c>
      <c r="Y304" s="85" t="s">
        <v>12</v>
      </c>
      <c r="Z304" s="85" t="s">
        <v>13</v>
      </c>
      <c r="AA304" s="86"/>
      <c r="AB304" s="86"/>
      <c r="AC304" s="86"/>
      <c r="AD304" s="87"/>
      <c r="AE304" s="83" t="s">
        <v>11</v>
      </c>
      <c r="AF304" s="85" t="s">
        <v>12</v>
      </c>
      <c r="AG304" s="85" t="s">
        <v>13</v>
      </c>
      <c r="AH304" s="86"/>
      <c r="AI304" s="86"/>
      <c r="AJ304" s="86"/>
      <c r="AK304" s="87"/>
      <c r="AL304" s="130" t="s">
        <v>11</v>
      </c>
      <c r="AM304" s="85" t="s">
        <v>12</v>
      </c>
      <c r="AN304" s="85" t="s">
        <v>13</v>
      </c>
      <c r="AO304" s="86"/>
      <c r="AP304" s="86"/>
      <c r="AQ304" s="86"/>
      <c r="AR304" s="157"/>
      <c r="AS304" s="130" t="s">
        <v>11</v>
      </c>
      <c r="AT304" s="85" t="s">
        <v>12</v>
      </c>
      <c r="AU304" s="85" t="s">
        <v>13</v>
      </c>
      <c r="AV304" s="86"/>
      <c r="AW304" s="86"/>
      <c r="AX304" s="86"/>
      <c r="AY304" s="157"/>
      <c r="AZ304" s="73" t="s">
        <v>16</v>
      </c>
      <c r="BA304" s="83" t="s">
        <v>11</v>
      </c>
      <c r="BB304" s="85" t="s">
        <v>12</v>
      </c>
      <c r="BC304" s="85" t="s">
        <v>13</v>
      </c>
      <c r="BD304" s="86"/>
      <c r="BE304" s="86"/>
      <c r="BF304" s="86"/>
      <c r="BG304" s="86"/>
      <c r="BH304" s="83" t="s">
        <v>11</v>
      </c>
      <c r="BI304" s="84" t="s">
        <v>12</v>
      </c>
      <c r="BJ304" s="84" t="s">
        <v>13</v>
      </c>
      <c r="BK304" s="86"/>
      <c r="BL304" s="86"/>
      <c r="BM304" s="86"/>
      <c r="BN304" s="86"/>
      <c r="BO304" s="130" t="s">
        <v>11</v>
      </c>
      <c r="BP304" s="85" t="s">
        <v>12</v>
      </c>
      <c r="BQ304" s="85" t="s">
        <v>13</v>
      </c>
      <c r="BR304" s="81"/>
      <c r="BS304" s="86"/>
      <c r="BT304" s="86"/>
      <c r="BU304" s="86"/>
      <c r="BV304" s="184" t="s">
        <v>11</v>
      </c>
      <c r="BW304" s="84" t="s">
        <v>12</v>
      </c>
      <c r="BX304" s="84" t="s">
        <v>13</v>
      </c>
      <c r="BY304" s="80"/>
      <c r="BZ304" s="80"/>
      <c r="CA304" s="80"/>
      <c r="CB304" s="87"/>
      <c r="CC304" s="81"/>
    </row>
    <row r="305" spans="1:81" ht="15">
      <c r="A305" s="82"/>
      <c r="B305" s="88"/>
      <c r="C305" s="89" t="s">
        <v>112</v>
      </c>
      <c r="D305" s="90" t="s">
        <v>19</v>
      </c>
      <c r="E305" s="86"/>
      <c r="F305" s="86"/>
      <c r="G305" s="87"/>
      <c r="H305" s="88"/>
      <c r="I305" s="89" t="s">
        <v>112</v>
      </c>
      <c r="J305" s="131" t="s">
        <v>20</v>
      </c>
      <c r="K305" s="86"/>
      <c r="L305" s="86"/>
      <c r="M305" s="88"/>
      <c r="N305" s="89" t="s">
        <v>113</v>
      </c>
      <c r="O305" s="135" t="s">
        <v>23</v>
      </c>
      <c r="P305" s="80"/>
      <c r="Q305" s="80"/>
      <c r="R305" s="88"/>
      <c r="S305" s="89" t="s">
        <v>113</v>
      </c>
      <c r="T305" s="131" t="s">
        <v>20</v>
      </c>
      <c r="U305" s="319"/>
      <c r="V305" s="319"/>
      <c r="W305" s="73"/>
      <c r="X305" s="88"/>
      <c r="Y305" s="89" t="s">
        <v>112</v>
      </c>
      <c r="Z305" s="90" t="s">
        <v>19</v>
      </c>
      <c r="AA305" s="86"/>
      <c r="AB305" s="86"/>
      <c r="AC305" s="86"/>
      <c r="AD305" s="87"/>
      <c r="AE305" s="88"/>
      <c r="AF305" s="89" t="s">
        <v>112</v>
      </c>
      <c r="AG305" s="131" t="s">
        <v>20</v>
      </c>
      <c r="AH305" s="86"/>
      <c r="AI305" s="86"/>
      <c r="AJ305" s="86"/>
      <c r="AK305" s="87"/>
      <c r="AL305" s="88"/>
      <c r="AM305" s="89" t="s">
        <v>113</v>
      </c>
      <c r="AN305" s="135" t="s">
        <v>23</v>
      </c>
      <c r="AO305" s="86"/>
      <c r="AP305" s="86"/>
      <c r="AQ305" s="86"/>
      <c r="AR305" s="157"/>
      <c r="AS305" s="88"/>
      <c r="AT305" s="89" t="s">
        <v>113</v>
      </c>
      <c r="AU305" s="131" t="s">
        <v>20</v>
      </c>
      <c r="AV305" s="319"/>
      <c r="AW305" s="319"/>
      <c r="AX305" s="86"/>
      <c r="AY305" s="157"/>
      <c r="AZ305" s="73"/>
      <c r="BA305" s="88"/>
      <c r="BB305" s="89" t="s">
        <v>112</v>
      </c>
      <c r="BC305" s="90" t="s">
        <v>19</v>
      </c>
      <c r="BD305" s="86"/>
      <c r="BE305" s="86"/>
      <c r="BF305" s="171"/>
      <c r="BG305" s="156"/>
      <c r="BH305" s="88"/>
      <c r="BI305" s="89" t="s">
        <v>112</v>
      </c>
      <c r="BJ305" s="131" t="s">
        <v>20</v>
      </c>
      <c r="BK305" s="86" t="s">
        <v>24</v>
      </c>
      <c r="BL305" s="86"/>
      <c r="BM305" s="86"/>
      <c r="BN305" s="86"/>
      <c r="BO305" s="88"/>
      <c r="BP305" s="89" t="s">
        <v>113</v>
      </c>
      <c r="BQ305" s="135" t="s">
        <v>23</v>
      </c>
      <c r="BR305" s="81"/>
      <c r="BS305" s="86"/>
      <c r="BT305" s="86"/>
      <c r="BU305" s="86"/>
      <c r="BV305" s="88"/>
      <c r="BW305" s="89" t="s">
        <v>113</v>
      </c>
      <c r="BX305" s="131" t="s">
        <v>20</v>
      </c>
      <c r="BY305" s="320"/>
      <c r="BZ305" s="320"/>
      <c r="CA305" s="80"/>
      <c r="CB305" s="87"/>
      <c r="CC305" s="81"/>
    </row>
    <row r="306" spans="1:81" ht="47.25">
      <c r="A306" s="64"/>
      <c r="B306" s="91" t="s">
        <v>26</v>
      </c>
      <c r="C306" s="92" t="s">
        <v>27</v>
      </c>
      <c r="D306" s="93" t="s">
        <v>56</v>
      </c>
      <c r="E306" s="321" t="s">
        <v>29</v>
      </c>
      <c r="F306" s="321"/>
      <c r="G306" s="322"/>
      <c r="H306" s="94" t="s">
        <v>27</v>
      </c>
      <c r="I306" s="93" t="s">
        <v>56</v>
      </c>
      <c r="J306" s="321" t="s">
        <v>29</v>
      </c>
      <c r="K306" s="321"/>
      <c r="L306" s="322"/>
      <c r="M306" s="94" t="s">
        <v>27</v>
      </c>
      <c r="N306" s="93" t="s">
        <v>56</v>
      </c>
      <c r="O306" s="321" t="s">
        <v>29</v>
      </c>
      <c r="P306" s="321"/>
      <c r="Q306" s="322"/>
      <c r="R306" s="94" t="s">
        <v>27</v>
      </c>
      <c r="S306" s="93" t="s">
        <v>56</v>
      </c>
      <c r="T306" s="321" t="s">
        <v>29</v>
      </c>
      <c r="U306" s="321"/>
      <c r="V306" s="322"/>
      <c r="W306" s="25"/>
      <c r="X306" s="94" t="s">
        <v>27</v>
      </c>
      <c r="Y306" s="148" t="s">
        <v>30</v>
      </c>
      <c r="Z306" s="149" t="s">
        <v>31</v>
      </c>
      <c r="AA306" s="149" t="s">
        <v>32</v>
      </c>
      <c r="AB306" s="149" t="s">
        <v>33</v>
      </c>
      <c r="AC306" s="149" t="s">
        <v>34</v>
      </c>
      <c r="AD306" s="150" t="s">
        <v>35</v>
      </c>
      <c r="AE306" s="94" t="s">
        <v>27</v>
      </c>
      <c r="AF306" s="149" t="s">
        <v>30</v>
      </c>
      <c r="AG306" s="149" t="s">
        <v>31</v>
      </c>
      <c r="AH306" s="149" t="s">
        <v>32</v>
      </c>
      <c r="AI306" s="149" t="s">
        <v>33</v>
      </c>
      <c r="AJ306" s="149" t="s">
        <v>34</v>
      </c>
      <c r="AK306" s="150" t="s">
        <v>35</v>
      </c>
      <c r="AL306" s="94" t="s">
        <v>27</v>
      </c>
      <c r="AM306" s="149" t="s">
        <v>30</v>
      </c>
      <c r="AN306" s="149" t="s">
        <v>31</v>
      </c>
      <c r="AO306" s="149" t="s">
        <v>32</v>
      </c>
      <c r="AP306" s="149" t="s">
        <v>33</v>
      </c>
      <c r="AQ306" s="149" t="s">
        <v>34</v>
      </c>
      <c r="AR306" s="158" t="s">
        <v>35</v>
      </c>
      <c r="AS306" s="94" t="s">
        <v>27</v>
      </c>
      <c r="AT306" s="149" t="s">
        <v>30</v>
      </c>
      <c r="AU306" s="159" t="s">
        <v>31</v>
      </c>
      <c r="AV306" s="159" t="s">
        <v>32</v>
      </c>
      <c r="AW306" s="149" t="s">
        <v>33</v>
      </c>
      <c r="AX306" s="149" t="s">
        <v>34</v>
      </c>
      <c r="AY306" s="158" t="s">
        <v>35</v>
      </c>
      <c r="AZ306" s="166"/>
      <c r="BA306" s="163" t="s">
        <v>27</v>
      </c>
      <c r="BB306" s="149" t="s">
        <v>24</v>
      </c>
      <c r="BC306" s="149" t="s">
        <v>36</v>
      </c>
      <c r="BD306" s="149" t="s">
        <v>37</v>
      </c>
      <c r="BE306" s="149" t="s">
        <v>38</v>
      </c>
      <c r="BF306" s="173" t="s">
        <v>39</v>
      </c>
      <c r="BG306" s="173" t="s">
        <v>40</v>
      </c>
      <c r="BH306" s="163" t="s">
        <v>27</v>
      </c>
      <c r="BI306" s="149" t="s">
        <v>24</v>
      </c>
      <c r="BJ306" s="149" t="s">
        <v>36</v>
      </c>
      <c r="BK306" s="149" t="s">
        <v>37</v>
      </c>
      <c r="BL306" s="149" t="s">
        <v>38</v>
      </c>
      <c r="BM306" s="173" t="s">
        <v>39</v>
      </c>
      <c r="BN306" s="173" t="s">
        <v>40</v>
      </c>
      <c r="BO306" s="163" t="s">
        <v>27</v>
      </c>
      <c r="BP306" s="149" t="s">
        <v>24</v>
      </c>
      <c r="BQ306" s="149" t="s">
        <v>36</v>
      </c>
      <c r="BR306" s="149" t="s">
        <v>37</v>
      </c>
      <c r="BS306" s="149" t="s">
        <v>38</v>
      </c>
      <c r="BT306" s="173" t="s">
        <v>39</v>
      </c>
      <c r="BU306" s="173" t="s">
        <v>40</v>
      </c>
      <c r="BV306" s="163" t="s">
        <v>27</v>
      </c>
      <c r="BW306" s="149" t="s">
        <v>24</v>
      </c>
      <c r="BX306" s="149" t="s">
        <v>36</v>
      </c>
      <c r="BY306" s="149" t="s">
        <v>37</v>
      </c>
      <c r="BZ306" s="149" t="s">
        <v>38</v>
      </c>
      <c r="CA306" s="173" t="s">
        <v>39</v>
      </c>
      <c r="CB306" s="173" t="s">
        <v>40</v>
      </c>
      <c r="CC306" s="81"/>
    </row>
    <row r="307" spans="1:81" ht="15.75">
      <c r="A307" s="64"/>
      <c r="B307" s="95" t="s">
        <v>41</v>
      </c>
      <c r="C307" s="80">
        <v>0</v>
      </c>
      <c r="D307" s="114">
        <f>$BB$324+229.16+0.09</f>
        <v>444.32</v>
      </c>
      <c r="E307" s="189">
        <v>0</v>
      </c>
      <c r="F307" s="189">
        <v>0</v>
      </c>
      <c r="G307" s="190">
        <v>0</v>
      </c>
      <c r="H307" s="80">
        <v>0</v>
      </c>
      <c r="I307" s="114">
        <f>0.09+215.03+252.34</f>
        <v>467.46000000000004</v>
      </c>
      <c r="J307" s="189">
        <v>0</v>
      </c>
      <c r="K307" s="209">
        <v>0</v>
      </c>
      <c r="L307" s="190">
        <v>0</v>
      </c>
      <c r="M307" s="80">
        <v>0</v>
      </c>
      <c r="N307" s="211">
        <f>0.1+214.9+231.7</f>
        <v>446.7</v>
      </c>
      <c r="O307" s="189">
        <v>0</v>
      </c>
      <c r="P307" s="209">
        <v>0</v>
      </c>
      <c r="Q307" s="190">
        <v>0</v>
      </c>
      <c r="R307" s="80">
        <v>0</v>
      </c>
      <c r="S307" s="211">
        <f>0.09+214.66+248.43</f>
        <v>463.18</v>
      </c>
      <c r="T307" s="189">
        <v>0</v>
      </c>
      <c r="U307" s="209">
        <v>0</v>
      </c>
      <c r="V307" s="190">
        <v>0</v>
      </c>
      <c r="W307" s="25"/>
      <c r="X307" s="129">
        <v>0</v>
      </c>
      <c r="Y307" s="151">
        <f t="shared" ref="Y307:Y321" si="273">AVERAGE(E307:G307)/10</f>
        <v>0</v>
      </c>
      <c r="Z307" s="100">
        <v>9.6440000000000001</v>
      </c>
      <c r="AA307" s="100">
        <v>4.5170000000000003</v>
      </c>
      <c r="AB307" s="100">
        <f t="shared" ref="AB307:AB322" si="274">Z307-(AA307+Y307)</f>
        <v>5.1269999999999998</v>
      </c>
      <c r="AC307" s="100">
        <f t="shared" ref="AC307:AC322" si="275">3*Z307+AA307+Y307</f>
        <v>33.449000000000005</v>
      </c>
      <c r="AD307" s="152">
        <f t="shared" ref="AD307:AD322" si="276">1.398*(10^-6)*(X307^2)*AB307*AC307</f>
        <v>0</v>
      </c>
      <c r="AE307" s="129">
        <v>0</v>
      </c>
      <c r="AF307" s="100">
        <f t="shared" ref="AF307:AF322" si="277">AVERAGE(J307:L307)/10</f>
        <v>0</v>
      </c>
      <c r="AG307" s="100">
        <v>9.6440000000000001</v>
      </c>
      <c r="AH307" s="100">
        <v>4.5170000000000003</v>
      </c>
      <c r="AI307" s="100">
        <f t="shared" ref="AI307:AI322" si="278">AG307-(AH307+AF307)</f>
        <v>5.1269999999999998</v>
      </c>
      <c r="AJ307" s="100">
        <f t="shared" ref="AJ307:AJ322" si="279">3*AG307+AH307+AF307</f>
        <v>33.449000000000005</v>
      </c>
      <c r="AK307" s="152">
        <f t="shared" ref="AK307:AK322" si="280">1.398*(10^-6)*(AE307^2)*AI307*AJ307</f>
        <v>0</v>
      </c>
      <c r="AL307" s="129">
        <v>0</v>
      </c>
      <c r="AM307" s="100">
        <f t="shared" ref="AM307:AM322" si="281">AVERAGE(O307:Q307)/10</f>
        <v>0</v>
      </c>
      <c r="AN307" s="100">
        <v>9.6440000000000001</v>
      </c>
      <c r="AO307" s="100">
        <v>4.5170000000000003</v>
      </c>
      <c r="AP307" s="100">
        <f t="shared" ref="AP307:AP322" si="282">AN307-(AO307+AM307)</f>
        <v>5.1269999999999998</v>
      </c>
      <c r="AQ307" s="100">
        <f t="shared" ref="AQ307:AQ322" si="283">3*AN307+AO307+AM307</f>
        <v>33.449000000000005</v>
      </c>
      <c r="AR307" s="160">
        <f t="shared" ref="AR307:AR322" si="284">1.398*(10^-6)*(AL307^2)*AP307*AQ307</f>
        <v>0</v>
      </c>
      <c r="AS307" s="129">
        <v>0</v>
      </c>
      <c r="AT307" s="100">
        <f>AVERAGE(T307:V307)/10</f>
        <v>0</v>
      </c>
      <c r="AU307" s="100">
        <v>9.6440000000000001</v>
      </c>
      <c r="AV307" s="100">
        <v>4.5170000000000003</v>
      </c>
      <c r="AW307" s="100">
        <f t="shared" ref="AW307:AW322" si="285">AU307-(AV307+AT307)</f>
        <v>5.1269999999999998</v>
      </c>
      <c r="AX307" s="100">
        <f t="shared" ref="AX307:AX322" si="286">3*AU307+AV307+AT307</f>
        <v>33.449000000000005</v>
      </c>
      <c r="AY307" s="160">
        <f t="shared" ref="AY307:AY322" si="287">1.398*(10^-6)*(AS307^2)*AW307*AX307</f>
        <v>0</v>
      </c>
      <c r="AZ307" s="166"/>
      <c r="BA307" s="129">
        <v>0</v>
      </c>
      <c r="BB307" s="100">
        <v>103.506856070365</v>
      </c>
      <c r="BC307" s="167">
        <f>(BB325-BB326)/BB307</f>
        <v>1.0839861653582183</v>
      </c>
      <c r="BD307" s="167">
        <f>D307-BB323</f>
        <v>43.900000000000034</v>
      </c>
      <c r="BE307" s="164">
        <f>BB325-BB326</f>
        <v>112.19999999999999</v>
      </c>
      <c r="BF307" s="164">
        <f t="shared" ref="BF307:BF322" si="288">BD307/BE307*100</f>
        <v>39.126559714795043</v>
      </c>
      <c r="BG307" s="174">
        <f t="shared" ref="BG307:BG322" si="289">BF307*BC307</f>
        <v>42.412649428900025</v>
      </c>
      <c r="BH307" s="129">
        <v>0</v>
      </c>
      <c r="BI307" s="100">
        <v>103.506856070365</v>
      </c>
      <c r="BJ307" s="167">
        <f>(BI325-BI326)/BI307</f>
        <v>1.3355637032007142</v>
      </c>
      <c r="BK307" s="167">
        <f>I307-BI323</f>
        <v>36.57000000000005</v>
      </c>
      <c r="BL307" s="164">
        <f>BI325-BI326</f>
        <v>138.24</v>
      </c>
      <c r="BM307" s="164">
        <f t="shared" ref="BM307:BM322" si="290">BK307/BL307*100</f>
        <v>26.453993055555593</v>
      </c>
      <c r="BN307" s="174">
        <f t="shared" ref="BN307:BN322" si="291">BM307*BJ307</f>
        <v>35.330992929723806</v>
      </c>
      <c r="BO307" s="129">
        <v>0</v>
      </c>
      <c r="BP307" s="180">
        <v>103.506856070365</v>
      </c>
      <c r="BQ307" s="167">
        <f>(BP325-BP326)/BP307</f>
        <v>1.1020526014475223</v>
      </c>
      <c r="BR307" s="167">
        <f>N307-BP323</f>
        <v>46.149999999999977</v>
      </c>
      <c r="BS307" s="164">
        <f>BP325-BP326</f>
        <v>114.07000000000001</v>
      </c>
      <c r="BT307" s="164">
        <f t="shared" ref="BT307:BT322" si="292">BR307/BS307*100</f>
        <v>40.457613745945444</v>
      </c>
      <c r="BU307" s="174">
        <f t="shared" ref="BU307:BU322" si="293">BT307*BQ307</f>
        <v>44.586418477078212</v>
      </c>
      <c r="BV307" s="129">
        <v>0</v>
      </c>
      <c r="BW307" s="100">
        <v>103.506856070365</v>
      </c>
      <c r="BX307" s="167">
        <f>(BW325-BW326)/BW307</f>
        <v>1.3426163761125813</v>
      </c>
      <c r="BY307" s="167">
        <f>S307-BW323</f>
        <v>36.390000000000043</v>
      </c>
      <c r="BZ307" s="164">
        <f>BW325-BW326</f>
        <v>138.97</v>
      </c>
      <c r="CA307" s="164">
        <f t="shared" ref="CA307:CA322" si="294">BY307/BZ307*100</f>
        <v>26.185507663524533</v>
      </c>
      <c r="CB307" s="174">
        <f t="shared" ref="CB307:CB322" si="295">CA307*BX307</f>
        <v>35.157091405869537</v>
      </c>
      <c r="CC307" s="81"/>
    </row>
    <row r="308" spans="1:81" ht="15.75">
      <c r="A308" s="64"/>
      <c r="B308" s="95" t="s">
        <v>42</v>
      </c>
      <c r="C308" s="80">
        <v>300</v>
      </c>
      <c r="D308" s="114">
        <f>$BB$324+0.09+227.24</f>
        <v>442.4</v>
      </c>
      <c r="E308" s="189">
        <v>0.53</v>
      </c>
      <c r="F308" s="189">
        <v>0</v>
      </c>
      <c r="G308" s="190">
        <v>0.5</v>
      </c>
      <c r="H308" s="80">
        <v>300</v>
      </c>
      <c r="I308" s="114">
        <f>0.09+215.03+252.09</f>
        <v>467.21000000000004</v>
      </c>
      <c r="J308" s="189">
        <v>0</v>
      </c>
      <c r="K308" s="209">
        <v>0</v>
      </c>
      <c r="L308" s="190">
        <v>0</v>
      </c>
      <c r="M308" s="80">
        <v>300</v>
      </c>
      <c r="N308" s="211">
        <f>0.1+214.9+229.27</f>
        <v>444.27</v>
      </c>
      <c r="O308" s="189">
        <v>0</v>
      </c>
      <c r="P308" s="189">
        <v>0</v>
      </c>
      <c r="Q308" s="80">
        <v>0</v>
      </c>
      <c r="R308" s="80">
        <v>300</v>
      </c>
      <c r="S308" s="211">
        <f>0.09+214.66+248.28</f>
        <v>463.03</v>
      </c>
      <c r="T308" s="189">
        <v>0</v>
      </c>
      <c r="U308" s="209">
        <v>0</v>
      </c>
      <c r="V308" s="190">
        <v>0</v>
      </c>
      <c r="W308" s="25"/>
      <c r="X308" s="129">
        <v>300</v>
      </c>
      <c r="Y308" s="151">
        <f t="shared" si="273"/>
        <v>3.4333333333333334E-2</v>
      </c>
      <c r="Z308" s="100">
        <v>9.6440000000000001</v>
      </c>
      <c r="AA308" s="100">
        <v>4.5170000000000003</v>
      </c>
      <c r="AB308" s="100">
        <f t="shared" si="274"/>
        <v>5.0926666666666662</v>
      </c>
      <c r="AC308" s="100">
        <f t="shared" si="275"/>
        <v>33.483333333333341</v>
      </c>
      <c r="AD308" s="152">
        <f t="shared" si="276"/>
        <v>21.454757898</v>
      </c>
      <c r="AE308" s="129">
        <v>300</v>
      </c>
      <c r="AF308" s="100">
        <f t="shared" si="277"/>
        <v>0</v>
      </c>
      <c r="AG308" s="100">
        <v>9.6440000000000001</v>
      </c>
      <c r="AH308" s="100">
        <v>4.5170000000000003</v>
      </c>
      <c r="AI308" s="100">
        <f t="shared" si="278"/>
        <v>5.1269999999999998</v>
      </c>
      <c r="AJ308" s="100">
        <f t="shared" si="279"/>
        <v>33.449000000000005</v>
      </c>
      <c r="AK308" s="152">
        <f t="shared" si="280"/>
        <v>21.577252153859998</v>
      </c>
      <c r="AL308" s="129">
        <v>300</v>
      </c>
      <c r="AM308" s="100">
        <f t="shared" si="281"/>
        <v>0</v>
      </c>
      <c r="AN308" s="100">
        <v>9.6440000000000001</v>
      </c>
      <c r="AO308" s="100">
        <v>4.5170000000000003</v>
      </c>
      <c r="AP308" s="100">
        <f t="shared" si="282"/>
        <v>5.1269999999999998</v>
      </c>
      <c r="AQ308" s="100">
        <f t="shared" si="283"/>
        <v>33.449000000000005</v>
      </c>
      <c r="AR308" s="160">
        <f t="shared" si="284"/>
        <v>21.577252153859998</v>
      </c>
      <c r="AS308" s="129">
        <v>300</v>
      </c>
      <c r="AT308" s="100">
        <f t="shared" ref="AT308:AT322" si="296">AVERAGE(T308:V308)/10</f>
        <v>0</v>
      </c>
      <c r="AU308" s="100">
        <v>9.6440000000000001</v>
      </c>
      <c r="AV308" s="100">
        <v>4.5170000000000003</v>
      </c>
      <c r="AW308" s="100">
        <f t="shared" si="285"/>
        <v>5.1269999999999998</v>
      </c>
      <c r="AX308" s="100">
        <f t="shared" si="286"/>
        <v>33.449000000000005</v>
      </c>
      <c r="AY308" s="160">
        <f t="shared" si="287"/>
        <v>21.577252153859998</v>
      </c>
      <c r="AZ308" s="166"/>
      <c r="BA308" s="129">
        <v>300</v>
      </c>
      <c r="BB308" s="100">
        <v>103.506856070365</v>
      </c>
      <c r="BC308" s="167">
        <f>(BB325-BB326)/BB307</f>
        <v>1.0839861653582183</v>
      </c>
      <c r="BD308" s="167">
        <f>D308-BB323</f>
        <v>41.980000000000018</v>
      </c>
      <c r="BE308" s="164">
        <f>BB325-BB326</f>
        <v>112.19999999999999</v>
      </c>
      <c r="BF308" s="164">
        <f t="shared" si="288"/>
        <v>37.415329768270965</v>
      </c>
      <c r="BG308" s="174">
        <f t="shared" si="289"/>
        <v>40.557699841121241</v>
      </c>
      <c r="BH308" s="129">
        <v>300</v>
      </c>
      <c r="BI308" s="100">
        <v>103.506856070365</v>
      </c>
      <c r="BJ308" s="167">
        <f>(BI325-BI326)/BI307</f>
        <v>1.3355637032007142</v>
      </c>
      <c r="BK308" s="167">
        <f>I308-BI323</f>
        <v>36.32000000000005</v>
      </c>
      <c r="BL308" s="164">
        <f>BI325-BI326</f>
        <v>138.24</v>
      </c>
      <c r="BM308" s="164">
        <f t="shared" si="290"/>
        <v>26.273148148148184</v>
      </c>
      <c r="BN308" s="174">
        <f t="shared" si="291"/>
        <v>35.089463035481778</v>
      </c>
      <c r="BO308" s="129">
        <v>300</v>
      </c>
      <c r="BP308" s="180">
        <v>103.506856070365</v>
      </c>
      <c r="BQ308" s="167">
        <f>(BP325-BP326)/BP307</f>
        <v>1.1020526014475223</v>
      </c>
      <c r="BR308" s="167">
        <f>N308-BP323</f>
        <v>43.71999999999997</v>
      </c>
      <c r="BS308" s="164">
        <f>BP325-BP326</f>
        <v>114.07000000000001</v>
      </c>
      <c r="BT308" s="164">
        <f t="shared" si="292"/>
        <v>38.327342859647558</v>
      </c>
      <c r="BU308" s="174">
        <f t="shared" si="293"/>
        <v>42.238747905045706</v>
      </c>
      <c r="BV308" s="129">
        <v>300</v>
      </c>
      <c r="BW308" s="100">
        <v>103.506856070365</v>
      </c>
      <c r="BX308" s="167">
        <f>(BW325-BW326)/BW307</f>
        <v>1.3426163761125813</v>
      </c>
      <c r="BY308" s="167">
        <f>S308-BW323</f>
        <v>36.240000000000009</v>
      </c>
      <c r="BZ308" s="164">
        <f>BW325-BW326</f>
        <v>138.97</v>
      </c>
      <c r="CA308" s="164">
        <f t="shared" si="294"/>
        <v>26.077570698711959</v>
      </c>
      <c r="CB308" s="174">
        <f t="shared" si="295"/>
        <v>35.012173469324289</v>
      </c>
      <c r="CC308" s="81"/>
    </row>
    <row r="309" spans="1:81" ht="15.75">
      <c r="A309" s="64"/>
      <c r="B309" s="95" t="s">
        <v>42</v>
      </c>
      <c r="C309" s="80">
        <v>350</v>
      </c>
      <c r="D309" s="114">
        <f>$BB$324+0.09+226.86</f>
        <v>442.02</v>
      </c>
      <c r="E309" s="208">
        <v>1.37</v>
      </c>
      <c r="F309" s="208">
        <v>1.45</v>
      </c>
      <c r="G309" s="152">
        <v>1.1100000000000001</v>
      </c>
      <c r="H309" s="80">
        <v>350</v>
      </c>
      <c r="I309" s="114">
        <f>0.09+215.03+251.98</f>
        <v>467.1</v>
      </c>
      <c r="J309" s="189">
        <v>0</v>
      </c>
      <c r="K309" s="210">
        <v>0</v>
      </c>
      <c r="L309" s="227">
        <v>0</v>
      </c>
      <c r="M309" s="80">
        <v>350</v>
      </c>
      <c r="N309" s="211">
        <f>0.1+214.9+228.84</f>
        <v>443.84000000000003</v>
      </c>
      <c r="O309" s="189">
        <v>0</v>
      </c>
      <c r="P309" s="189">
        <v>0</v>
      </c>
      <c r="Q309" s="80">
        <v>0</v>
      </c>
      <c r="R309" s="80">
        <v>350</v>
      </c>
      <c r="S309" s="211">
        <f>0.09+214.66+248.15</f>
        <v>462.9</v>
      </c>
      <c r="T309" s="189">
        <v>0</v>
      </c>
      <c r="U309" s="209">
        <v>0</v>
      </c>
      <c r="V309" s="190">
        <v>0</v>
      </c>
      <c r="W309" s="25"/>
      <c r="X309" s="129">
        <v>350</v>
      </c>
      <c r="Y309" s="151">
        <f t="shared" si="273"/>
        <v>0.13100000000000003</v>
      </c>
      <c r="Z309" s="100">
        <v>9.6440000000000001</v>
      </c>
      <c r="AA309" s="100">
        <v>4.5170000000000003</v>
      </c>
      <c r="AB309" s="100">
        <f t="shared" si="274"/>
        <v>4.9959999999999996</v>
      </c>
      <c r="AC309" s="100">
        <f t="shared" si="275"/>
        <v>33.580000000000005</v>
      </c>
      <c r="AD309" s="152">
        <f t="shared" si="276"/>
        <v>28.730711528399997</v>
      </c>
      <c r="AE309" s="129">
        <v>350</v>
      </c>
      <c r="AF309" s="100">
        <f t="shared" si="277"/>
        <v>0</v>
      </c>
      <c r="AG309" s="100">
        <v>9.6440000000000001</v>
      </c>
      <c r="AH309" s="100">
        <v>4.5170000000000003</v>
      </c>
      <c r="AI309" s="100">
        <f t="shared" si="278"/>
        <v>5.1269999999999998</v>
      </c>
      <c r="AJ309" s="100">
        <f t="shared" si="279"/>
        <v>33.449000000000005</v>
      </c>
      <c r="AK309" s="152">
        <f t="shared" si="280"/>
        <v>29.369037653864996</v>
      </c>
      <c r="AL309" s="129">
        <v>350</v>
      </c>
      <c r="AM309" s="100">
        <f t="shared" si="281"/>
        <v>0</v>
      </c>
      <c r="AN309" s="100">
        <v>9.6440000000000001</v>
      </c>
      <c r="AO309" s="100">
        <v>4.5170000000000003</v>
      </c>
      <c r="AP309" s="100">
        <f t="shared" si="282"/>
        <v>5.1269999999999998</v>
      </c>
      <c r="AQ309" s="100">
        <f t="shared" si="283"/>
        <v>33.449000000000005</v>
      </c>
      <c r="AR309" s="160">
        <f t="shared" si="284"/>
        <v>29.369037653864996</v>
      </c>
      <c r="AS309" s="129">
        <v>350</v>
      </c>
      <c r="AT309" s="100">
        <f t="shared" si="296"/>
        <v>0</v>
      </c>
      <c r="AU309" s="100">
        <v>9.6440000000000001</v>
      </c>
      <c r="AV309" s="100">
        <v>4.5170000000000003</v>
      </c>
      <c r="AW309" s="100">
        <f t="shared" si="285"/>
        <v>5.1269999999999998</v>
      </c>
      <c r="AX309" s="100">
        <f t="shared" si="286"/>
        <v>33.449000000000005</v>
      </c>
      <c r="AY309" s="160">
        <f t="shared" si="287"/>
        <v>29.369037653864996</v>
      </c>
      <c r="AZ309" s="166"/>
      <c r="BA309" s="129">
        <v>350</v>
      </c>
      <c r="BB309" s="100">
        <v>103.506856070365</v>
      </c>
      <c r="BC309" s="167">
        <f>(BB325-BB326)/BB307</f>
        <v>1.0839861653582183</v>
      </c>
      <c r="BD309" s="167">
        <f>D309-BB323</f>
        <v>41.600000000000023</v>
      </c>
      <c r="BE309" s="164">
        <f>BB325-BB326</f>
        <v>112.19999999999999</v>
      </c>
      <c r="BF309" s="164">
        <f t="shared" si="288"/>
        <v>37.076648841354746</v>
      </c>
      <c r="BG309" s="174">
        <f t="shared" si="289"/>
        <v>40.190574401873363</v>
      </c>
      <c r="BH309" s="129">
        <v>350</v>
      </c>
      <c r="BI309" s="100">
        <v>103.506856070365</v>
      </c>
      <c r="BJ309" s="167">
        <f>(BI325-BI326)/BI307</f>
        <v>1.3355637032007142</v>
      </c>
      <c r="BK309" s="167">
        <f>I309-BI323</f>
        <v>36.210000000000036</v>
      </c>
      <c r="BL309" s="164">
        <f>BI325-BI326</f>
        <v>138.24</v>
      </c>
      <c r="BM309" s="164">
        <f t="shared" si="290"/>
        <v>26.193576388888911</v>
      </c>
      <c r="BN309" s="174">
        <f t="shared" si="291"/>
        <v>34.98318988201526</v>
      </c>
      <c r="BO309" s="129">
        <v>350</v>
      </c>
      <c r="BP309" s="180">
        <v>103.506856070365</v>
      </c>
      <c r="BQ309" s="167">
        <f>(BP325-BP326)/BP307</f>
        <v>1.1020526014475223</v>
      </c>
      <c r="BR309" s="167">
        <f>N309-BP323</f>
        <v>43.29000000000002</v>
      </c>
      <c r="BS309" s="164">
        <f>BP325-BP326</f>
        <v>114.07000000000001</v>
      </c>
      <c r="BT309" s="164">
        <f t="shared" si="292"/>
        <v>37.950381344788305</v>
      </c>
      <c r="BU309" s="174">
        <f t="shared" si="293"/>
        <v>41.823316486949473</v>
      </c>
      <c r="BV309" s="129">
        <v>350</v>
      </c>
      <c r="BW309" s="100">
        <v>103.506856070365</v>
      </c>
      <c r="BX309" s="167">
        <f>(BW325-BW326)/BW307</f>
        <v>1.3426163761125813</v>
      </c>
      <c r="BY309" s="167">
        <f>S309-BW323</f>
        <v>36.110000000000014</v>
      </c>
      <c r="BZ309" s="164">
        <f>BW325-BW326</f>
        <v>138.97</v>
      </c>
      <c r="CA309" s="164">
        <f t="shared" si="294"/>
        <v>25.984025329207753</v>
      </c>
      <c r="CB309" s="174">
        <f t="shared" si="295"/>
        <v>34.886577924318438</v>
      </c>
      <c r="CC309" s="81"/>
    </row>
    <row r="310" spans="1:81" ht="15.75">
      <c r="A310" s="64"/>
      <c r="B310" s="95" t="s">
        <v>42</v>
      </c>
      <c r="C310" s="80">
        <v>450</v>
      </c>
      <c r="D310" s="114">
        <f>$BB$324+0.09+225.5</f>
        <v>440.65999999999997</v>
      </c>
      <c r="E310" s="208">
        <v>2.38</v>
      </c>
      <c r="F310" s="208">
        <v>1.71</v>
      </c>
      <c r="G310" s="152">
        <v>2.09</v>
      </c>
      <c r="H310" s="80">
        <v>450</v>
      </c>
      <c r="I310" s="114">
        <f>0.09+215.03+251.18</f>
        <v>466.3</v>
      </c>
      <c r="J310" s="210">
        <v>0</v>
      </c>
      <c r="K310" s="210">
        <v>0</v>
      </c>
      <c r="L310" s="190">
        <v>0</v>
      </c>
      <c r="M310" s="80">
        <v>450</v>
      </c>
      <c r="N310" s="211">
        <f>0.1+214.9+227.74</f>
        <v>442.74</v>
      </c>
      <c r="O310" s="80">
        <v>1.44</v>
      </c>
      <c r="P310" s="80">
        <v>0</v>
      </c>
      <c r="Q310" s="80">
        <v>1.36</v>
      </c>
      <c r="R310" s="80">
        <v>450</v>
      </c>
      <c r="S310" s="211">
        <f>0.09+214.66+247.41</f>
        <v>462.15999999999997</v>
      </c>
      <c r="T310" s="189">
        <v>0</v>
      </c>
      <c r="U310" s="209">
        <v>0</v>
      </c>
      <c r="V310" s="190">
        <v>0</v>
      </c>
      <c r="W310" s="25"/>
      <c r="X310" s="129">
        <v>450</v>
      </c>
      <c r="Y310" s="151">
        <f t="shared" si="273"/>
        <v>0.20600000000000002</v>
      </c>
      <c r="Z310" s="100">
        <v>9.6440000000000001</v>
      </c>
      <c r="AA310" s="100">
        <v>4.5170000000000003</v>
      </c>
      <c r="AB310" s="100">
        <f t="shared" si="274"/>
        <v>4.9209999999999994</v>
      </c>
      <c r="AC310" s="100">
        <f t="shared" si="275"/>
        <v>33.655000000000008</v>
      </c>
      <c r="AD310" s="152">
        <f t="shared" si="276"/>
        <v>46.885133709224995</v>
      </c>
      <c r="AE310" s="129">
        <v>450</v>
      </c>
      <c r="AF310" s="100">
        <f t="shared" si="277"/>
        <v>0</v>
      </c>
      <c r="AG310" s="100">
        <v>9.6440000000000001</v>
      </c>
      <c r="AH310" s="100">
        <v>4.5170000000000003</v>
      </c>
      <c r="AI310" s="100">
        <f t="shared" si="278"/>
        <v>5.1269999999999998</v>
      </c>
      <c r="AJ310" s="100">
        <f t="shared" si="279"/>
        <v>33.449000000000005</v>
      </c>
      <c r="AK310" s="152">
        <f t="shared" si="280"/>
        <v>48.54881734618499</v>
      </c>
      <c r="AL310" s="129">
        <v>450</v>
      </c>
      <c r="AM310" s="100">
        <f t="shared" si="281"/>
        <v>9.3333333333333324E-2</v>
      </c>
      <c r="AN310" s="100">
        <v>9.6440000000000001</v>
      </c>
      <c r="AO310" s="100">
        <v>4.5170000000000003</v>
      </c>
      <c r="AP310" s="100">
        <f t="shared" si="282"/>
        <v>5.0336666666666661</v>
      </c>
      <c r="AQ310" s="100">
        <f t="shared" si="283"/>
        <v>33.542333333333339</v>
      </c>
      <c r="AR310" s="160">
        <f t="shared" si="284"/>
        <v>47.798021725784992</v>
      </c>
      <c r="AS310" s="129">
        <v>450</v>
      </c>
      <c r="AT310" s="100">
        <f t="shared" si="296"/>
        <v>0</v>
      </c>
      <c r="AU310" s="100">
        <v>9.6440000000000001</v>
      </c>
      <c r="AV310" s="100">
        <v>4.5170000000000003</v>
      </c>
      <c r="AW310" s="100">
        <f t="shared" si="285"/>
        <v>5.1269999999999998</v>
      </c>
      <c r="AX310" s="100">
        <f t="shared" si="286"/>
        <v>33.449000000000005</v>
      </c>
      <c r="AY310" s="160">
        <f t="shared" si="287"/>
        <v>48.54881734618499</v>
      </c>
      <c r="AZ310" s="166"/>
      <c r="BA310" s="129">
        <v>450</v>
      </c>
      <c r="BB310" s="100">
        <v>103.506856070365</v>
      </c>
      <c r="BC310" s="167">
        <f>(BB325-BB326)/BB307</f>
        <v>1.0839861653582183</v>
      </c>
      <c r="BD310" s="167">
        <f>D310-BB323</f>
        <v>40.240000000000009</v>
      </c>
      <c r="BE310" s="164">
        <f>BB325-BB326</f>
        <v>112.19999999999999</v>
      </c>
      <c r="BF310" s="164">
        <f t="shared" si="288"/>
        <v>35.864527629233521</v>
      </c>
      <c r="BG310" s="174">
        <f t="shared" si="289"/>
        <v>38.87665177719672</v>
      </c>
      <c r="BH310" s="129">
        <v>450</v>
      </c>
      <c r="BI310" s="100">
        <v>103.506856070365</v>
      </c>
      <c r="BJ310" s="167">
        <f>(BI325-BI326)/BI307</f>
        <v>1.3355637032007142</v>
      </c>
      <c r="BK310" s="167">
        <f>I310-BI323</f>
        <v>35.410000000000025</v>
      </c>
      <c r="BL310" s="164">
        <f>BI325-BI326</f>
        <v>138.24</v>
      </c>
      <c r="BM310" s="164">
        <f t="shared" si="290"/>
        <v>25.614872685185201</v>
      </c>
      <c r="BN310" s="174">
        <f t="shared" si="291"/>
        <v>34.210294220440765</v>
      </c>
      <c r="BO310" s="129">
        <v>450</v>
      </c>
      <c r="BP310" s="180">
        <v>103.506856070365</v>
      </c>
      <c r="BQ310" s="167">
        <f>(BP325-BP326)/BP307</f>
        <v>1.1020526014475223</v>
      </c>
      <c r="BR310" s="167">
        <f>N310-BP323</f>
        <v>42.19</v>
      </c>
      <c r="BS310" s="164">
        <f>BP325-BP326</f>
        <v>114.07000000000001</v>
      </c>
      <c r="BT310" s="164">
        <f t="shared" si="292"/>
        <v>36.986061190497061</v>
      </c>
      <c r="BU310" s="174">
        <f t="shared" si="293"/>
        <v>40.760584952284532</v>
      </c>
      <c r="BV310" s="129">
        <v>450</v>
      </c>
      <c r="BW310" s="100">
        <v>103.506856070365</v>
      </c>
      <c r="BX310" s="167">
        <f>(BW325-BW326)/BW307</f>
        <v>1.3426163761125813</v>
      </c>
      <c r="BY310" s="167">
        <f>S310-BW323</f>
        <v>35.370000000000005</v>
      </c>
      <c r="BZ310" s="164">
        <f>BW325-BW326</f>
        <v>138.97</v>
      </c>
      <c r="CA310" s="164">
        <f t="shared" si="294"/>
        <v>25.45153630279917</v>
      </c>
      <c r="CB310" s="174">
        <f t="shared" si="295"/>
        <v>34.171649437362028</v>
      </c>
      <c r="CC310" s="81"/>
    </row>
    <row r="311" spans="1:81" ht="15.75">
      <c r="A311" s="64"/>
      <c r="B311" s="95" t="s">
        <v>42</v>
      </c>
      <c r="C311" s="80">
        <v>550</v>
      </c>
      <c r="D311" s="114">
        <f>$BB$324+0.09+224.24</f>
        <v>439.4</v>
      </c>
      <c r="E311" s="208">
        <v>3.44</v>
      </c>
      <c r="F311" s="208">
        <v>2.16</v>
      </c>
      <c r="G311" s="152">
        <v>1.49</v>
      </c>
      <c r="H311" s="80">
        <v>550</v>
      </c>
      <c r="I311" s="114">
        <f>0.09+215.03+251.11</f>
        <v>466.23</v>
      </c>
      <c r="J311" s="100">
        <v>0</v>
      </c>
      <c r="K311" s="211">
        <v>0</v>
      </c>
      <c r="L311" s="98">
        <v>0</v>
      </c>
      <c r="M311" s="80">
        <v>550</v>
      </c>
      <c r="N311" s="211">
        <f>0.1+214.9+226.49</f>
        <v>441.49</v>
      </c>
      <c r="O311" s="80">
        <v>1.44</v>
      </c>
      <c r="P311" s="80">
        <v>1.3</v>
      </c>
      <c r="Q311" s="80">
        <v>1.45</v>
      </c>
      <c r="R311" s="80">
        <v>550</v>
      </c>
      <c r="S311" s="211">
        <f>0.09+214.66+247.34</f>
        <v>462.09000000000003</v>
      </c>
      <c r="T311" s="189">
        <v>0</v>
      </c>
      <c r="U311" s="209">
        <v>0</v>
      </c>
      <c r="V311" s="190">
        <v>0</v>
      </c>
      <c r="W311" s="25"/>
      <c r="X311" s="129">
        <v>550</v>
      </c>
      <c r="Y311" s="151">
        <f t="shared" si="273"/>
        <v>0.23633333333333334</v>
      </c>
      <c r="Z311" s="100">
        <v>9.6440000000000001</v>
      </c>
      <c r="AA311" s="100">
        <v>4.5170000000000003</v>
      </c>
      <c r="AB311" s="100">
        <f t="shared" si="274"/>
        <v>4.8906666666666663</v>
      </c>
      <c r="AC311" s="100">
        <f t="shared" si="275"/>
        <v>33.68533333333334</v>
      </c>
      <c r="AD311" s="152">
        <f t="shared" si="276"/>
        <v>69.669302611626662</v>
      </c>
      <c r="AE311" s="129">
        <v>550</v>
      </c>
      <c r="AF311" s="100">
        <f t="shared" si="277"/>
        <v>0</v>
      </c>
      <c r="AG311" s="100">
        <v>9.6440000000000001</v>
      </c>
      <c r="AH311" s="100">
        <v>4.5170000000000003</v>
      </c>
      <c r="AI311" s="100">
        <f t="shared" si="278"/>
        <v>5.1269999999999998</v>
      </c>
      <c r="AJ311" s="100">
        <f t="shared" si="279"/>
        <v>33.449000000000005</v>
      </c>
      <c r="AK311" s="152">
        <f t="shared" si="280"/>
        <v>72.523541961584996</v>
      </c>
      <c r="AL311" s="129">
        <v>550</v>
      </c>
      <c r="AM311" s="100">
        <f t="shared" si="281"/>
        <v>0.13966666666666666</v>
      </c>
      <c r="AN311" s="100">
        <v>9.6440000000000001</v>
      </c>
      <c r="AO311" s="100">
        <v>4.5170000000000003</v>
      </c>
      <c r="AP311" s="100">
        <f t="shared" si="282"/>
        <v>4.987333333333333</v>
      </c>
      <c r="AQ311" s="100">
        <f t="shared" si="283"/>
        <v>33.588666666666668</v>
      </c>
      <c r="AR311" s="160">
        <f t="shared" si="284"/>
        <v>70.842472546926643</v>
      </c>
      <c r="AS311" s="129">
        <v>550</v>
      </c>
      <c r="AT311" s="100">
        <f t="shared" si="296"/>
        <v>0</v>
      </c>
      <c r="AU311" s="100">
        <v>9.6440000000000001</v>
      </c>
      <c r="AV311" s="100">
        <v>4.5170000000000003</v>
      </c>
      <c r="AW311" s="100">
        <f t="shared" si="285"/>
        <v>5.1269999999999998</v>
      </c>
      <c r="AX311" s="100">
        <f t="shared" si="286"/>
        <v>33.449000000000005</v>
      </c>
      <c r="AY311" s="160">
        <f t="shared" si="287"/>
        <v>72.523541961584996</v>
      </c>
      <c r="AZ311" s="166"/>
      <c r="BA311" s="129">
        <v>550</v>
      </c>
      <c r="BB311" s="100">
        <v>103.506856070365</v>
      </c>
      <c r="BC311" s="167">
        <f>(BB325-BB326)/BB307</f>
        <v>1.0839861653582183</v>
      </c>
      <c r="BD311" s="167">
        <f>D311-BB323</f>
        <v>38.980000000000018</v>
      </c>
      <c r="BE311" s="164">
        <f>BB325-BB326</f>
        <v>112.19999999999999</v>
      </c>
      <c r="BF311" s="164">
        <f t="shared" si="288"/>
        <v>34.741532976827116</v>
      </c>
      <c r="BG311" s="174">
        <f t="shared" si="289"/>
        <v>37.659341110216914</v>
      </c>
      <c r="BH311" s="129">
        <v>550</v>
      </c>
      <c r="BI311" s="100">
        <v>103.506856070365</v>
      </c>
      <c r="BJ311" s="167">
        <f>(BI325-BI326)/BI307</f>
        <v>1.3355637032007142</v>
      </c>
      <c r="BK311" s="167">
        <f>I311-BI323</f>
        <v>35.340000000000032</v>
      </c>
      <c r="BL311" s="164">
        <f>BI325-BI326</f>
        <v>138.24</v>
      </c>
      <c r="BM311" s="164">
        <f t="shared" si="290"/>
        <v>25.564236111111132</v>
      </c>
      <c r="BN311" s="174">
        <f t="shared" si="291"/>
        <v>34.142665850053007</v>
      </c>
      <c r="BO311" s="129">
        <v>550</v>
      </c>
      <c r="BP311" s="180">
        <v>103.506856070365</v>
      </c>
      <c r="BQ311" s="167">
        <f>(BP325-BP326)/BP307</f>
        <v>1.1020526014475223</v>
      </c>
      <c r="BR311" s="167">
        <f>N311-BP323</f>
        <v>40.94</v>
      </c>
      <c r="BS311" s="164">
        <f>BP325-BP326</f>
        <v>114.07000000000001</v>
      </c>
      <c r="BT311" s="164">
        <f t="shared" si="292"/>
        <v>35.890242833347941</v>
      </c>
      <c r="BU311" s="174">
        <f t="shared" si="293"/>
        <v>39.552935481074392</v>
      </c>
      <c r="BV311" s="129">
        <v>550</v>
      </c>
      <c r="BW311" s="100">
        <v>103.506856070365</v>
      </c>
      <c r="BX311" s="167">
        <f>(BW325-BW326)/BW307</f>
        <v>1.3426163761125813</v>
      </c>
      <c r="BY311" s="167">
        <f>S311-BW323</f>
        <v>35.300000000000068</v>
      </c>
      <c r="BZ311" s="164">
        <f>BW325-BW326</f>
        <v>138.97</v>
      </c>
      <c r="CA311" s="164">
        <f t="shared" si="294"/>
        <v>25.401165719220025</v>
      </c>
      <c r="CB311" s="174">
        <f t="shared" si="295"/>
        <v>34.104021066974319</v>
      </c>
      <c r="CC311" s="81"/>
    </row>
    <row r="312" spans="1:81" ht="15.75">
      <c r="A312" s="64"/>
      <c r="B312" s="95" t="s">
        <v>42</v>
      </c>
      <c r="C312" s="80">
        <v>650</v>
      </c>
      <c r="D312" s="114">
        <f>$BB$324+0.09+223.31</f>
        <v>438.47</v>
      </c>
      <c r="E312" s="208">
        <v>2.58</v>
      </c>
      <c r="F312" s="208">
        <v>2.4</v>
      </c>
      <c r="G312" s="152">
        <v>2.0299999999999998</v>
      </c>
      <c r="H312" s="80">
        <v>650</v>
      </c>
      <c r="I312" s="114">
        <f>0.09+215.03+250.62</f>
        <v>465.74</v>
      </c>
      <c r="J312" s="100">
        <v>0</v>
      </c>
      <c r="K312" s="211">
        <v>0</v>
      </c>
      <c r="L312" s="98">
        <v>0</v>
      </c>
      <c r="M312" s="80">
        <v>650</v>
      </c>
      <c r="N312" s="211">
        <f>0.1+214.9+225.47</f>
        <v>440.47</v>
      </c>
      <c r="O312" s="80">
        <v>1.52</v>
      </c>
      <c r="P312" s="80">
        <v>2.31</v>
      </c>
      <c r="Q312" s="80">
        <v>1.89</v>
      </c>
      <c r="R312" s="80">
        <v>650</v>
      </c>
      <c r="S312" s="211">
        <f>0.09+214.66+247.28</f>
        <v>462.03</v>
      </c>
      <c r="T312" s="189">
        <v>0</v>
      </c>
      <c r="U312" s="209">
        <v>0</v>
      </c>
      <c r="V312" s="190">
        <v>0</v>
      </c>
      <c r="W312" s="25"/>
      <c r="X312" s="129">
        <v>650</v>
      </c>
      <c r="Y312" s="151">
        <f t="shared" si="273"/>
        <v>0.23366666666666663</v>
      </c>
      <c r="Z312" s="100">
        <v>9.6440000000000001</v>
      </c>
      <c r="AA312" s="100">
        <v>4.5170000000000003</v>
      </c>
      <c r="AB312" s="100">
        <f t="shared" si="274"/>
        <v>4.8933333333333335</v>
      </c>
      <c r="AC312" s="100">
        <f t="shared" si="275"/>
        <v>33.68266666666667</v>
      </c>
      <c r="AD312" s="152">
        <f t="shared" si="276"/>
        <v>97.352061615466667</v>
      </c>
      <c r="AE312" s="129">
        <v>650</v>
      </c>
      <c r="AF312" s="100">
        <f t="shared" si="277"/>
        <v>0</v>
      </c>
      <c r="AG312" s="100">
        <v>9.6440000000000001</v>
      </c>
      <c r="AH312" s="100">
        <v>4.5170000000000003</v>
      </c>
      <c r="AI312" s="100">
        <f t="shared" si="278"/>
        <v>5.1269999999999998</v>
      </c>
      <c r="AJ312" s="100">
        <f t="shared" si="279"/>
        <v>33.449000000000005</v>
      </c>
      <c r="AK312" s="152">
        <f t="shared" si="280"/>
        <v>101.293211500065</v>
      </c>
      <c r="AL312" s="129">
        <v>650</v>
      </c>
      <c r="AM312" s="100">
        <f t="shared" si="281"/>
        <v>0.19066666666666665</v>
      </c>
      <c r="AN312" s="100">
        <v>9.6440000000000001</v>
      </c>
      <c r="AO312" s="100">
        <v>4.5170000000000003</v>
      </c>
      <c r="AP312" s="100">
        <f t="shared" si="282"/>
        <v>4.9363333333333328</v>
      </c>
      <c r="AQ312" s="100">
        <f t="shared" si="283"/>
        <v>33.63966666666667</v>
      </c>
      <c r="AR312" s="160">
        <f t="shared" si="284"/>
        <v>98.082165732611656</v>
      </c>
      <c r="AS312" s="129">
        <v>650</v>
      </c>
      <c r="AT312" s="100">
        <f t="shared" si="296"/>
        <v>0</v>
      </c>
      <c r="AU312" s="100">
        <v>9.6440000000000001</v>
      </c>
      <c r="AV312" s="100">
        <v>4.5170000000000003</v>
      </c>
      <c r="AW312" s="100">
        <f t="shared" si="285"/>
        <v>5.1269999999999998</v>
      </c>
      <c r="AX312" s="100">
        <f t="shared" si="286"/>
        <v>33.449000000000005</v>
      </c>
      <c r="AY312" s="160">
        <f t="shared" si="287"/>
        <v>101.293211500065</v>
      </c>
      <c r="AZ312" s="166"/>
      <c r="BA312" s="129">
        <v>650</v>
      </c>
      <c r="BB312" s="100">
        <v>103.506856070365</v>
      </c>
      <c r="BC312" s="167">
        <f>(BB325-BB326)/BB307</f>
        <v>1.0839861653582183</v>
      </c>
      <c r="BD312" s="167">
        <f>D312-BB323</f>
        <v>38.050000000000068</v>
      </c>
      <c r="BE312" s="164">
        <f>BB325-BB326</f>
        <v>112.19999999999999</v>
      </c>
      <c r="BF312" s="164">
        <f t="shared" si="288"/>
        <v>33.912655971479566</v>
      </c>
      <c r="BG312" s="174">
        <f t="shared" si="289"/>
        <v>36.760849903636618</v>
      </c>
      <c r="BH312" s="129">
        <v>650</v>
      </c>
      <c r="BI312" s="100">
        <v>103.506856070365</v>
      </c>
      <c r="BJ312" s="167">
        <f>(BI325-BI326)/BI307</f>
        <v>1.3355637032007142</v>
      </c>
      <c r="BK312" s="167">
        <f>I312-BI323</f>
        <v>34.850000000000023</v>
      </c>
      <c r="BL312" s="164">
        <f>BI325-BI326</f>
        <v>138.24</v>
      </c>
      <c r="BM312" s="164">
        <f t="shared" si="290"/>
        <v>25.209780092592609</v>
      </c>
      <c r="BN312" s="174">
        <f t="shared" si="291"/>
        <v>33.669267257338625</v>
      </c>
      <c r="BO312" s="129">
        <v>650</v>
      </c>
      <c r="BP312" s="180">
        <v>103.506856070365</v>
      </c>
      <c r="BQ312" s="167">
        <f>(BP325-BP326)/BP307</f>
        <v>1.1020526014475223</v>
      </c>
      <c r="BR312" s="167">
        <f>N312-BP323</f>
        <v>39.920000000000016</v>
      </c>
      <c r="BS312" s="164">
        <f>BP325-BP326</f>
        <v>114.07000000000001</v>
      </c>
      <c r="BT312" s="164">
        <f t="shared" si="292"/>
        <v>34.996055053914276</v>
      </c>
      <c r="BU312" s="174">
        <f t="shared" si="293"/>
        <v>38.567493512566934</v>
      </c>
      <c r="BV312" s="129">
        <v>650</v>
      </c>
      <c r="BW312" s="100">
        <v>103.506856070365</v>
      </c>
      <c r="BX312" s="167">
        <f>(BW325-BW326)/BW307</f>
        <v>1.3426163761125813</v>
      </c>
      <c r="BY312" s="167">
        <f>S312-BW323</f>
        <v>35.240000000000009</v>
      </c>
      <c r="BZ312" s="164">
        <f>BW325-BW326</f>
        <v>138.97</v>
      </c>
      <c r="CA312" s="164">
        <f t="shared" si="294"/>
        <v>25.35799093329496</v>
      </c>
      <c r="CB312" s="174">
        <f t="shared" si="295"/>
        <v>34.046053892356177</v>
      </c>
      <c r="CC312" s="81"/>
    </row>
    <row r="313" spans="1:81" ht="15.75">
      <c r="A313" s="64"/>
      <c r="B313" s="95" t="s">
        <v>42</v>
      </c>
      <c r="C313" s="80">
        <v>750</v>
      </c>
      <c r="D313" s="114">
        <f>$BB$324+0.09+222.54</f>
        <v>437.7</v>
      </c>
      <c r="E313" s="208">
        <v>2.69</v>
      </c>
      <c r="F313" s="208">
        <v>2</v>
      </c>
      <c r="G313" s="152">
        <v>2.08</v>
      </c>
      <c r="H313" s="80">
        <v>750</v>
      </c>
      <c r="I313" s="114">
        <f>0.09+215.03+250.15</f>
        <v>465.27</v>
      </c>
      <c r="J313" s="100">
        <v>0</v>
      </c>
      <c r="K313" s="211">
        <v>0</v>
      </c>
      <c r="L313" s="98">
        <v>0</v>
      </c>
      <c r="M313" s="80">
        <v>750</v>
      </c>
      <c r="N313" s="211">
        <f>0.1+214.9+224.61</f>
        <v>439.61</v>
      </c>
      <c r="O313" s="80">
        <v>1.69</v>
      </c>
      <c r="P313" s="80">
        <v>2.5</v>
      </c>
      <c r="Q313" s="80">
        <v>2.2400000000000002</v>
      </c>
      <c r="R313" s="80">
        <v>750</v>
      </c>
      <c r="S313" s="211">
        <f>0.09+214.66+246.53</f>
        <v>461.28</v>
      </c>
      <c r="T313" s="211">
        <v>0.84</v>
      </c>
      <c r="U313" s="211">
        <v>0.84</v>
      </c>
      <c r="V313" s="211">
        <v>1.29</v>
      </c>
      <c r="W313" s="25"/>
      <c r="X313" s="129">
        <v>750</v>
      </c>
      <c r="Y313" s="151">
        <f t="shared" si="273"/>
        <v>0.22566666666666663</v>
      </c>
      <c r="Z313" s="100">
        <v>9.6440000000000001</v>
      </c>
      <c r="AA313" s="100">
        <v>4.5170000000000003</v>
      </c>
      <c r="AB313" s="100">
        <f t="shared" si="274"/>
        <v>4.9013333333333335</v>
      </c>
      <c r="AC313" s="100">
        <f t="shared" si="275"/>
        <v>33.674666666666674</v>
      </c>
      <c r="AD313" s="152">
        <f t="shared" si="276"/>
        <v>129.79179628800003</v>
      </c>
      <c r="AE313" s="129">
        <v>750</v>
      </c>
      <c r="AF313" s="100">
        <f t="shared" si="277"/>
        <v>0</v>
      </c>
      <c r="AG313" s="100">
        <v>9.6440000000000001</v>
      </c>
      <c r="AH313" s="100">
        <v>4.5170000000000003</v>
      </c>
      <c r="AI313" s="100">
        <f t="shared" si="278"/>
        <v>5.1269999999999998</v>
      </c>
      <c r="AJ313" s="100">
        <f t="shared" si="279"/>
        <v>33.449000000000005</v>
      </c>
      <c r="AK313" s="152">
        <f t="shared" si="280"/>
        <v>134.857825961625</v>
      </c>
      <c r="AL313" s="129">
        <v>750</v>
      </c>
      <c r="AM313" s="100">
        <f t="shared" si="281"/>
        <v>0.21433333333333332</v>
      </c>
      <c r="AN313" s="100">
        <v>9.6440000000000001</v>
      </c>
      <c r="AO313" s="100">
        <v>4.5170000000000003</v>
      </c>
      <c r="AP313" s="100">
        <f t="shared" si="282"/>
        <v>4.9126666666666665</v>
      </c>
      <c r="AQ313" s="100">
        <f t="shared" si="283"/>
        <v>33.663333333333341</v>
      </c>
      <c r="AR313" s="160">
        <f t="shared" si="284"/>
        <v>130.04813042250001</v>
      </c>
      <c r="AS313" s="129">
        <v>750</v>
      </c>
      <c r="AT313" s="100">
        <f t="shared" si="296"/>
        <v>9.8999999999999991E-2</v>
      </c>
      <c r="AU313" s="100">
        <v>9.6440000000000001</v>
      </c>
      <c r="AV313" s="100">
        <v>4.5170000000000003</v>
      </c>
      <c r="AW313" s="100">
        <f t="shared" si="285"/>
        <v>5.0279999999999996</v>
      </c>
      <c r="AX313" s="100">
        <f t="shared" si="286"/>
        <v>33.548000000000002</v>
      </c>
      <c r="AY313" s="160">
        <f t="shared" si="287"/>
        <v>132.64521913799999</v>
      </c>
      <c r="AZ313" s="166"/>
      <c r="BA313" s="129">
        <v>750</v>
      </c>
      <c r="BB313" s="100">
        <v>103.506856070365</v>
      </c>
      <c r="BC313" s="167">
        <f>(BB325-BB326)/BB307</f>
        <v>1.0839861653582183</v>
      </c>
      <c r="BD313" s="167">
        <f>D313-BB323</f>
        <v>37.28000000000003</v>
      </c>
      <c r="BE313" s="164">
        <f>BB325-BB326</f>
        <v>112.19999999999999</v>
      </c>
      <c r="BF313" s="164">
        <f t="shared" si="288"/>
        <v>33.226381461675608</v>
      </c>
      <c r="BG313" s="174">
        <f t="shared" si="289"/>
        <v>36.016937829371138</v>
      </c>
      <c r="BH313" s="129">
        <v>750</v>
      </c>
      <c r="BI313" s="100">
        <v>103.506856070365</v>
      </c>
      <c r="BJ313" s="167">
        <f>(BI325-BI326)/BI307</f>
        <v>1.3355637032007142</v>
      </c>
      <c r="BK313" s="167">
        <f>I313-BI323</f>
        <v>34.379999999999995</v>
      </c>
      <c r="BL313" s="164">
        <f>BI325-BI326</f>
        <v>138.24</v>
      </c>
      <c r="BM313" s="164">
        <f t="shared" si="290"/>
        <v>24.869791666666664</v>
      </c>
      <c r="BN313" s="174">
        <f t="shared" si="291"/>
        <v>33.21519105616359</v>
      </c>
      <c r="BO313" s="129">
        <v>750</v>
      </c>
      <c r="BP313" s="180">
        <v>103.506856070365</v>
      </c>
      <c r="BQ313" s="167">
        <f>(BP325-BP326)/BP307</f>
        <v>1.1020526014475223</v>
      </c>
      <c r="BR313" s="167">
        <f>N313-BP323</f>
        <v>39.06</v>
      </c>
      <c r="BS313" s="164">
        <f>BP325-BP326</f>
        <v>114.07000000000001</v>
      </c>
      <c r="BT313" s="164">
        <f t="shared" si="292"/>
        <v>34.242132024195669</v>
      </c>
      <c r="BU313" s="174">
        <f t="shared" si="293"/>
        <v>37.736630676374347</v>
      </c>
      <c r="BV313" s="129">
        <v>750</v>
      </c>
      <c r="BW313" s="100">
        <v>103.506856070365</v>
      </c>
      <c r="BX313" s="167">
        <f>(BW325-BW326)/BW307</f>
        <v>1.3426163761125813</v>
      </c>
      <c r="BY313" s="167">
        <f>S313-BW323</f>
        <v>34.490000000000009</v>
      </c>
      <c r="BZ313" s="164">
        <f>BW325-BW326</f>
        <v>138.97</v>
      </c>
      <c r="CA313" s="164">
        <f t="shared" si="294"/>
        <v>24.818306109232218</v>
      </c>
      <c r="CB313" s="174">
        <f t="shared" si="295"/>
        <v>33.321464209630101</v>
      </c>
      <c r="CC313" s="81"/>
    </row>
    <row r="314" spans="1:81" ht="15.75">
      <c r="A314" s="64"/>
      <c r="B314" s="95" t="s">
        <v>42</v>
      </c>
      <c r="C314" s="80">
        <v>850</v>
      </c>
      <c r="D314" s="80">
        <v>436.94</v>
      </c>
      <c r="E314" s="208">
        <v>2.85</v>
      </c>
      <c r="F314" s="208">
        <v>2.4500000000000002</v>
      </c>
      <c r="G314" s="152">
        <v>4</v>
      </c>
      <c r="H314" s="80">
        <v>850</v>
      </c>
      <c r="I314" s="114">
        <v>464.46</v>
      </c>
      <c r="J314" s="100">
        <v>0.93</v>
      </c>
      <c r="K314" s="211">
        <v>0.83</v>
      </c>
      <c r="L314" s="98">
        <v>1.07</v>
      </c>
      <c r="M314" s="80">
        <v>850</v>
      </c>
      <c r="N314" s="211">
        <v>438.53</v>
      </c>
      <c r="O314" s="80">
        <v>1.84</v>
      </c>
      <c r="P314" s="80">
        <v>2.0299999999999998</v>
      </c>
      <c r="Q314" s="80">
        <v>1.31</v>
      </c>
      <c r="R314" s="80">
        <v>850</v>
      </c>
      <c r="S314" s="211">
        <v>460.41</v>
      </c>
      <c r="T314" s="211">
        <v>1.69</v>
      </c>
      <c r="U314" s="211">
        <v>1.92</v>
      </c>
      <c r="V314" s="211">
        <v>2.41</v>
      </c>
      <c r="W314" s="25"/>
      <c r="X314" s="129">
        <v>850</v>
      </c>
      <c r="Y314" s="151">
        <f t="shared" si="273"/>
        <v>0.31</v>
      </c>
      <c r="Z314" s="100">
        <v>9.6440000000000001</v>
      </c>
      <c r="AA314" s="100">
        <v>4.5170000000000003</v>
      </c>
      <c r="AB314" s="100">
        <f t="shared" si="274"/>
        <v>4.8170000000000002</v>
      </c>
      <c r="AC314" s="100">
        <f t="shared" si="275"/>
        <v>33.759000000000007</v>
      </c>
      <c r="AD314" s="152">
        <f t="shared" si="276"/>
        <v>164.25221797066501</v>
      </c>
      <c r="AE314" s="129">
        <v>850</v>
      </c>
      <c r="AF314" s="100">
        <f t="shared" si="277"/>
        <v>9.4333333333333338E-2</v>
      </c>
      <c r="AG314" s="100">
        <v>9.6440000000000001</v>
      </c>
      <c r="AH314" s="100">
        <v>4.5170000000000003</v>
      </c>
      <c r="AI314" s="100">
        <f t="shared" si="278"/>
        <v>5.0326666666666666</v>
      </c>
      <c r="AJ314" s="100">
        <f t="shared" si="279"/>
        <v>33.543333333333337</v>
      </c>
      <c r="AK314" s="152">
        <f t="shared" si="280"/>
        <v>170.50982439396668</v>
      </c>
      <c r="AL314" s="129">
        <v>850</v>
      </c>
      <c r="AM314" s="100">
        <f t="shared" si="281"/>
        <v>0.17266666666666666</v>
      </c>
      <c r="AN314" s="100">
        <v>9.6440000000000001</v>
      </c>
      <c r="AO314" s="100">
        <v>4.5170000000000003</v>
      </c>
      <c r="AP314" s="100">
        <f t="shared" si="282"/>
        <v>4.9543333333333335</v>
      </c>
      <c r="AQ314" s="100">
        <f t="shared" si="283"/>
        <v>33.62166666666667</v>
      </c>
      <c r="AR314" s="160">
        <f t="shared" si="284"/>
        <v>168.24783483969168</v>
      </c>
      <c r="AS314" s="129">
        <v>850</v>
      </c>
      <c r="AT314" s="100">
        <f t="shared" si="296"/>
        <v>0.20066666666666663</v>
      </c>
      <c r="AU314" s="100">
        <v>9.6440000000000001</v>
      </c>
      <c r="AV314" s="100">
        <v>4.5170000000000003</v>
      </c>
      <c r="AW314" s="100">
        <f t="shared" si="285"/>
        <v>4.926333333333333</v>
      </c>
      <c r="AX314" s="100">
        <f t="shared" si="286"/>
        <v>33.649666666666668</v>
      </c>
      <c r="AY314" s="160">
        <f t="shared" si="287"/>
        <v>167.43628662221167</v>
      </c>
      <c r="AZ314" s="166"/>
      <c r="BA314" s="129">
        <v>850</v>
      </c>
      <c r="BB314" s="100">
        <v>103.506856070365</v>
      </c>
      <c r="BC314" s="167">
        <f>(BB325-BB326)/BB307</f>
        <v>1.0839861653582183</v>
      </c>
      <c r="BD314" s="167">
        <f>D314-BB323</f>
        <v>36.520000000000039</v>
      </c>
      <c r="BE314" s="164">
        <f>BB325-BB326</f>
        <v>112.19999999999999</v>
      </c>
      <c r="BF314" s="164">
        <f t="shared" si="288"/>
        <v>32.549019607843178</v>
      </c>
      <c r="BG314" s="174">
        <f t="shared" si="289"/>
        <v>35.282686950875387</v>
      </c>
      <c r="BH314" s="129">
        <v>850</v>
      </c>
      <c r="BI314" s="100">
        <v>103.506856070365</v>
      </c>
      <c r="BJ314" s="167">
        <f>(BI325-BI326)/BI307</f>
        <v>1.3355637032007142</v>
      </c>
      <c r="BK314" s="167">
        <f>I314-BI323</f>
        <v>33.569999999999993</v>
      </c>
      <c r="BL314" s="164">
        <f>BI325-BI326</f>
        <v>138.24</v>
      </c>
      <c r="BM314" s="164">
        <f t="shared" si="290"/>
        <v>24.283854166666661</v>
      </c>
      <c r="BN314" s="174">
        <f t="shared" si="291"/>
        <v>32.432634198819414</v>
      </c>
      <c r="BO314" s="129">
        <v>850</v>
      </c>
      <c r="BP314" s="180">
        <v>103.506856070365</v>
      </c>
      <c r="BQ314" s="167">
        <f>(BP325-BP326)/BP307</f>
        <v>1.1020526014475223</v>
      </c>
      <c r="BR314" s="167">
        <f>N314-BP323</f>
        <v>37.979999999999961</v>
      </c>
      <c r="BS314" s="164">
        <f>BP325-BP326</f>
        <v>114.07000000000001</v>
      </c>
      <c r="BT314" s="164">
        <f t="shared" si="292"/>
        <v>33.295344963618795</v>
      </c>
      <c r="BU314" s="174">
        <f t="shared" si="293"/>
        <v>36.693221533248753</v>
      </c>
      <c r="BV314" s="129">
        <v>850</v>
      </c>
      <c r="BW314" s="100">
        <v>103.506856070365</v>
      </c>
      <c r="BX314" s="167">
        <f>(BW325-BW326)/BW307</f>
        <v>1.3426163761125813</v>
      </c>
      <c r="BY314" s="167">
        <f>S314-BW323</f>
        <v>33.620000000000061</v>
      </c>
      <c r="BZ314" s="164">
        <f>BW325-BW326</f>
        <v>138.97</v>
      </c>
      <c r="CA314" s="164">
        <f t="shared" si="294"/>
        <v>24.192271713319467</v>
      </c>
      <c r="CB314" s="174">
        <f t="shared" si="295"/>
        <v>32.48094017766789</v>
      </c>
      <c r="CC314" s="81"/>
    </row>
    <row r="315" spans="1:81" ht="15.75">
      <c r="A315" s="64"/>
      <c r="B315" s="95" t="s">
        <v>42</v>
      </c>
      <c r="C315" s="80">
        <v>950</v>
      </c>
      <c r="D315" s="80">
        <v>436.09</v>
      </c>
      <c r="E315" s="208">
        <v>3.95</v>
      </c>
      <c r="F315" s="208">
        <v>3.24</v>
      </c>
      <c r="G315" s="152">
        <v>3.13</v>
      </c>
      <c r="H315" s="80">
        <v>950</v>
      </c>
      <c r="I315" s="114">
        <v>463.74</v>
      </c>
      <c r="J315" s="100">
        <v>1.1200000000000001</v>
      </c>
      <c r="K315" s="211">
        <v>0.84</v>
      </c>
      <c r="L315" s="98">
        <v>0.87</v>
      </c>
      <c r="M315" s="80">
        <v>950</v>
      </c>
      <c r="N315" s="211">
        <v>437.72</v>
      </c>
      <c r="O315" s="80">
        <v>2</v>
      </c>
      <c r="P315" s="80">
        <v>2.13</v>
      </c>
      <c r="Q315" s="80">
        <v>2.5</v>
      </c>
      <c r="R315" s="80">
        <v>950</v>
      </c>
      <c r="S315" s="211">
        <v>459.65</v>
      </c>
      <c r="T315" s="211">
        <v>2.5499999999999998</v>
      </c>
      <c r="U315" s="211">
        <v>1.61</v>
      </c>
      <c r="V315" s="211">
        <v>2.41</v>
      </c>
      <c r="W315" s="25"/>
      <c r="X315" s="129">
        <v>950</v>
      </c>
      <c r="Y315" s="151">
        <f t="shared" si="273"/>
        <v>0.34399999999999997</v>
      </c>
      <c r="Z315" s="100">
        <v>9.6440000000000001</v>
      </c>
      <c r="AA315" s="100">
        <v>4.5170000000000003</v>
      </c>
      <c r="AB315" s="100">
        <f t="shared" si="274"/>
        <v>4.7829999999999995</v>
      </c>
      <c r="AC315" s="100">
        <f t="shared" si="275"/>
        <v>33.793000000000006</v>
      </c>
      <c r="AD315" s="152">
        <f t="shared" si="276"/>
        <v>203.93018404270498</v>
      </c>
      <c r="AE315" s="129">
        <v>950</v>
      </c>
      <c r="AF315" s="100">
        <f t="shared" si="277"/>
        <v>9.4333333333333338E-2</v>
      </c>
      <c r="AG315" s="100">
        <v>9.6440000000000001</v>
      </c>
      <c r="AH315" s="100">
        <v>4.5170000000000003</v>
      </c>
      <c r="AI315" s="100">
        <f t="shared" si="278"/>
        <v>5.0326666666666666</v>
      </c>
      <c r="AJ315" s="100">
        <f t="shared" si="279"/>
        <v>33.543333333333337</v>
      </c>
      <c r="AK315" s="152">
        <f t="shared" si="280"/>
        <v>212.98978064436665</v>
      </c>
      <c r="AL315" s="129">
        <v>950</v>
      </c>
      <c r="AM315" s="100">
        <f t="shared" si="281"/>
        <v>0.221</v>
      </c>
      <c r="AN315" s="100">
        <v>9.6440000000000001</v>
      </c>
      <c r="AO315" s="100">
        <v>4.5170000000000003</v>
      </c>
      <c r="AP315" s="100">
        <f t="shared" si="282"/>
        <v>4.9059999999999997</v>
      </c>
      <c r="AQ315" s="100">
        <f t="shared" si="283"/>
        <v>33.67</v>
      </c>
      <c r="AR315" s="160">
        <f t="shared" si="284"/>
        <v>208.41311380889996</v>
      </c>
      <c r="AS315" s="129">
        <v>950</v>
      </c>
      <c r="AT315" s="100">
        <f t="shared" si="296"/>
        <v>0.219</v>
      </c>
      <c r="AU315" s="100">
        <v>9.6440000000000001</v>
      </c>
      <c r="AV315" s="100">
        <v>4.5170000000000003</v>
      </c>
      <c r="AW315" s="100">
        <f t="shared" si="285"/>
        <v>4.9079999999999995</v>
      </c>
      <c r="AX315" s="100">
        <f t="shared" si="286"/>
        <v>33.668000000000006</v>
      </c>
      <c r="AY315" s="160">
        <f t="shared" si="287"/>
        <v>208.48569155208</v>
      </c>
      <c r="AZ315" s="166"/>
      <c r="BA315" s="129">
        <v>950</v>
      </c>
      <c r="BB315" s="100">
        <v>103.506856070365</v>
      </c>
      <c r="BC315" s="167">
        <f>(BB325-BB326)/BB307</f>
        <v>1.0839861653582183</v>
      </c>
      <c r="BD315" s="167">
        <f>D315-BB323</f>
        <v>35.670000000000016</v>
      </c>
      <c r="BE315" s="164">
        <f>BB325-BB326</f>
        <v>112.19999999999999</v>
      </c>
      <c r="BF315" s="164">
        <f t="shared" si="288"/>
        <v>31.791443850267399</v>
      </c>
      <c r="BG315" s="174">
        <f t="shared" si="289"/>
        <v>34.461485310452467</v>
      </c>
      <c r="BH315" s="129">
        <v>950</v>
      </c>
      <c r="BI315" s="100">
        <v>103.506856070365</v>
      </c>
      <c r="BJ315" s="167">
        <f>(BI325-BI326)/BI307</f>
        <v>1.3355637032007142</v>
      </c>
      <c r="BK315" s="167">
        <f>I315-BI323</f>
        <v>32.850000000000023</v>
      </c>
      <c r="BL315" s="164">
        <f>BI325-BI326</f>
        <v>138.24</v>
      </c>
      <c r="BM315" s="164">
        <f t="shared" si="290"/>
        <v>23.76302083333335</v>
      </c>
      <c r="BN315" s="174">
        <f t="shared" si="291"/>
        <v>31.737028103402409</v>
      </c>
      <c r="BO315" s="129">
        <v>950</v>
      </c>
      <c r="BP315" s="180">
        <v>103.506856070365</v>
      </c>
      <c r="BQ315" s="167">
        <f>(BP325-BP326)/BP307</f>
        <v>1.1020526014475223</v>
      </c>
      <c r="BR315" s="167">
        <f>N315-BP323</f>
        <v>37.170000000000016</v>
      </c>
      <c r="BS315" s="164">
        <f>BP325-BP326</f>
        <v>114.07000000000001</v>
      </c>
      <c r="BT315" s="164">
        <f t="shared" si="292"/>
        <v>32.585254668186217</v>
      </c>
      <c r="BU315" s="174">
        <f t="shared" si="293"/>
        <v>35.910664675904641</v>
      </c>
      <c r="BV315" s="129">
        <v>950</v>
      </c>
      <c r="BW315" s="100">
        <v>103.506856070365</v>
      </c>
      <c r="BX315" s="167">
        <f>(BW325-BW326)/BW307</f>
        <v>1.3426163761125813</v>
      </c>
      <c r="BY315" s="167">
        <f>S315-BW323</f>
        <v>32.860000000000014</v>
      </c>
      <c r="BZ315" s="164">
        <f>BW325-BW326</f>
        <v>138.97</v>
      </c>
      <c r="CA315" s="164">
        <f t="shared" si="294"/>
        <v>23.645391091602512</v>
      </c>
      <c r="CB315" s="174">
        <f t="shared" si="295"/>
        <v>31.746689299172079</v>
      </c>
      <c r="CC315" s="81"/>
    </row>
    <row r="316" spans="1:81" ht="15.75">
      <c r="A316" s="64"/>
      <c r="B316" s="95" t="s">
        <v>42</v>
      </c>
      <c r="C316" s="80">
        <v>1000</v>
      </c>
      <c r="D316" s="80">
        <v>435.62</v>
      </c>
      <c r="E316" s="208">
        <v>3.35</v>
      </c>
      <c r="F316" s="208">
        <v>4.4800000000000004</v>
      </c>
      <c r="G316" s="152">
        <v>3.77</v>
      </c>
      <c r="H316" s="80">
        <v>1000</v>
      </c>
      <c r="I316" s="80">
        <v>463.26</v>
      </c>
      <c r="J316" s="80">
        <v>1.3</v>
      </c>
      <c r="K316" s="211">
        <v>1.1000000000000001</v>
      </c>
      <c r="L316" s="98">
        <v>1.45</v>
      </c>
      <c r="M316" s="80">
        <v>1000</v>
      </c>
      <c r="N316" s="211">
        <v>437.26</v>
      </c>
      <c r="O316" s="80">
        <v>2</v>
      </c>
      <c r="P316" s="80">
        <v>2.78</v>
      </c>
      <c r="Q316" s="80">
        <v>2.9</v>
      </c>
      <c r="R316" s="80">
        <v>1000</v>
      </c>
      <c r="S316" s="211">
        <v>459.13</v>
      </c>
      <c r="T316" s="211">
        <v>2.2799999999999998</v>
      </c>
      <c r="U316" s="211">
        <v>2.76</v>
      </c>
      <c r="V316" s="211">
        <v>1.96</v>
      </c>
      <c r="W316" s="25"/>
      <c r="X316" s="129">
        <v>1000</v>
      </c>
      <c r="Y316" s="151">
        <f t="shared" si="273"/>
        <v>0.38666666666666666</v>
      </c>
      <c r="Z316" s="100">
        <v>9.6440000000000001</v>
      </c>
      <c r="AA316" s="100">
        <v>4.5170000000000003</v>
      </c>
      <c r="AB316" s="100">
        <f t="shared" si="274"/>
        <v>4.7403333333333331</v>
      </c>
      <c r="AC316" s="100">
        <f t="shared" si="275"/>
        <v>33.835666666666668</v>
      </c>
      <c r="AD316" s="152">
        <f t="shared" si="276"/>
        <v>224.22848930066661</v>
      </c>
      <c r="AE316" s="129">
        <v>1000</v>
      </c>
      <c r="AF316" s="100">
        <f t="shared" si="277"/>
        <v>0.12833333333333335</v>
      </c>
      <c r="AG316" s="100">
        <v>9.6440000000000001</v>
      </c>
      <c r="AH316" s="100">
        <v>4.5170000000000003</v>
      </c>
      <c r="AI316" s="100">
        <f t="shared" si="278"/>
        <v>4.9986666666666668</v>
      </c>
      <c r="AJ316" s="100">
        <f t="shared" si="279"/>
        <v>33.577333333333335</v>
      </c>
      <c r="AK316" s="152">
        <f t="shared" si="280"/>
        <v>234.64297185066664</v>
      </c>
      <c r="AL316" s="129">
        <v>1000</v>
      </c>
      <c r="AM316" s="100">
        <f t="shared" si="281"/>
        <v>0.25600000000000001</v>
      </c>
      <c r="AN316" s="100">
        <v>9.6440000000000001</v>
      </c>
      <c r="AO316" s="100">
        <v>4.5170000000000003</v>
      </c>
      <c r="AP316" s="100">
        <f t="shared" si="282"/>
        <v>4.8709999999999996</v>
      </c>
      <c r="AQ316" s="100">
        <f t="shared" si="283"/>
        <v>33.705000000000005</v>
      </c>
      <c r="AR316" s="160">
        <f t="shared" si="284"/>
        <v>229.51952288999996</v>
      </c>
      <c r="AS316" s="129">
        <v>1000</v>
      </c>
      <c r="AT316" s="100">
        <f t="shared" si="296"/>
        <v>0.23333333333333331</v>
      </c>
      <c r="AU316" s="100">
        <v>9.6440000000000001</v>
      </c>
      <c r="AV316" s="100">
        <v>4.5170000000000003</v>
      </c>
      <c r="AW316" s="100">
        <f t="shared" si="285"/>
        <v>4.8936666666666664</v>
      </c>
      <c r="AX316" s="100">
        <f t="shared" si="286"/>
        <v>33.682333333333339</v>
      </c>
      <c r="AY316" s="160">
        <f t="shared" si="287"/>
        <v>230.43249642066664</v>
      </c>
      <c r="AZ316" s="166"/>
      <c r="BA316" s="129">
        <v>1000</v>
      </c>
      <c r="BB316" s="100">
        <v>103.506856070365</v>
      </c>
      <c r="BC316" s="167">
        <f>(BB325-BB326)/BB307</f>
        <v>1.0839861653582183</v>
      </c>
      <c r="BD316" s="167">
        <f>D316-BB323</f>
        <v>35.200000000000045</v>
      </c>
      <c r="BE316" s="164">
        <f>BB325-BB326</f>
        <v>112.19999999999999</v>
      </c>
      <c r="BF316" s="164">
        <f t="shared" si="288"/>
        <v>31.372549019607888</v>
      </c>
      <c r="BG316" s="174">
        <f t="shared" si="289"/>
        <v>34.007409109277489</v>
      </c>
      <c r="BH316" s="129">
        <v>1000</v>
      </c>
      <c r="BI316" s="100">
        <v>103.506856070365</v>
      </c>
      <c r="BJ316" s="167">
        <f>(BI325-BI326)/BI307</f>
        <v>1.3355637032007142</v>
      </c>
      <c r="BK316" s="167">
        <f>I316-BI323</f>
        <v>32.370000000000005</v>
      </c>
      <c r="BL316" s="164">
        <f>BI325-BI326</f>
        <v>138.24</v>
      </c>
      <c r="BM316" s="164">
        <f t="shared" si="290"/>
        <v>23.415798611111114</v>
      </c>
      <c r="BN316" s="174">
        <f t="shared" si="291"/>
        <v>31.273290706457701</v>
      </c>
      <c r="BO316" s="129">
        <v>1000</v>
      </c>
      <c r="BP316" s="180">
        <v>103.506856070365</v>
      </c>
      <c r="BQ316" s="167">
        <f>(BP325-BP326)/BP307</f>
        <v>1.1020526014475223</v>
      </c>
      <c r="BR316" s="167">
        <f>N316-BP323</f>
        <v>36.70999999999998</v>
      </c>
      <c r="BS316" s="164">
        <f>BP325-BP326</f>
        <v>114.07000000000001</v>
      </c>
      <c r="BT316" s="164">
        <f t="shared" si="292"/>
        <v>32.181993512755305</v>
      </c>
      <c r="BU316" s="174">
        <f t="shared" si="293"/>
        <v>35.466249670499266</v>
      </c>
      <c r="BV316" s="129">
        <v>1000</v>
      </c>
      <c r="BW316" s="100">
        <v>103.506856070365</v>
      </c>
      <c r="BX316" s="167">
        <f>(BW325-BW326)/BW307</f>
        <v>1.3426163761125813</v>
      </c>
      <c r="BY316" s="167">
        <f>S316-BW323</f>
        <v>32.340000000000032</v>
      </c>
      <c r="BZ316" s="164">
        <f>BW325-BW326</f>
        <v>138.97</v>
      </c>
      <c r="CA316" s="164">
        <f t="shared" si="294"/>
        <v>23.27120961358569</v>
      </c>
      <c r="CB316" s="174">
        <f t="shared" si="295"/>
        <v>31.244307119148683</v>
      </c>
      <c r="CC316" s="81"/>
    </row>
    <row r="317" spans="1:81" ht="15.75">
      <c r="A317" s="64"/>
      <c r="B317" s="95" t="s">
        <v>42</v>
      </c>
      <c r="C317" s="80">
        <v>1350</v>
      </c>
      <c r="D317" s="80">
        <v>434.1</v>
      </c>
      <c r="E317" s="208">
        <v>4.6399999999999997</v>
      </c>
      <c r="F317" s="208">
        <v>4.17</v>
      </c>
      <c r="G317" s="152">
        <v>3.92</v>
      </c>
      <c r="H317" s="80">
        <v>1350</v>
      </c>
      <c r="I317" s="80">
        <v>461.04</v>
      </c>
      <c r="J317" s="100">
        <v>1.45</v>
      </c>
      <c r="K317" s="211">
        <v>1.35</v>
      </c>
      <c r="L317" s="98">
        <v>1.65</v>
      </c>
      <c r="M317" s="80">
        <v>1350</v>
      </c>
      <c r="N317" s="211">
        <v>435.15</v>
      </c>
      <c r="O317" s="80">
        <v>2.48</v>
      </c>
      <c r="P317" s="80">
        <v>2.9</v>
      </c>
      <c r="Q317" s="80">
        <v>3.24</v>
      </c>
      <c r="R317" s="80">
        <v>1350</v>
      </c>
      <c r="S317" s="211">
        <v>456.72</v>
      </c>
      <c r="T317" s="211">
        <v>3.22</v>
      </c>
      <c r="U317" s="211">
        <v>2.12</v>
      </c>
      <c r="V317" s="211">
        <v>2.5299999999999998</v>
      </c>
      <c r="W317" s="25"/>
      <c r="X317" s="129">
        <v>1350</v>
      </c>
      <c r="Y317" s="151">
        <f t="shared" si="273"/>
        <v>0.42433333333333334</v>
      </c>
      <c r="Z317" s="100">
        <v>9.6440000000000001</v>
      </c>
      <c r="AA317" s="100">
        <v>4.5170000000000003</v>
      </c>
      <c r="AB317" s="100">
        <f t="shared" si="274"/>
        <v>4.7026666666666666</v>
      </c>
      <c r="AC317" s="100">
        <f t="shared" si="275"/>
        <v>33.873333333333342</v>
      </c>
      <c r="AD317" s="152">
        <f t="shared" si="276"/>
        <v>405.86055090120004</v>
      </c>
      <c r="AE317" s="129">
        <v>1350</v>
      </c>
      <c r="AF317" s="100">
        <f t="shared" si="277"/>
        <v>0.14833333333333332</v>
      </c>
      <c r="AG317" s="100">
        <v>9.6440000000000001</v>
      </c>
      <c r="AH317" s="100">
        <v>4.5170000000000003</v>
      </c>
      <c r="AI317" s="100">
        <f t="shared" si="278"/>
        <v>4.9786666666666664</v>
      </c>
      <c r="AJ317" s="100">
        <f t="shared" si="279"/>
        <v>33.597333333333339</v>
      </c>
      <c r="AK317" s="152">
        <f t="shared" si="280"/>
        <v>426.17951108064</v>
      </c>
      <c r="AL317" s="129">
        <v>1350</v>
      </c>
      <c r="AM317" s="100">
        <f t="shared" si="281"/>
        <v>0.28733333333333333</v>
      </c>
      <c r="AN317" s="100">
        <v>9.6440000000000001</v>
      </c>
      <c r="AO317" s="100">
        <v>4.5170000000000003</v>
      </c>
      <c r="AP317" s="100">
        <f t="shared" si="282"/>
        <v>4.8396666666666661</v>
      </c>
      <c r="AQ317" s="100">
        <f t="shared" si="283"/>
        <v>33.736333333333341</v>
      </c>
      <c r="AR317" s="160">
        <f t="shared" si="284"/>
        <v>415.99493037274499</v>
      </c>
      <c r="AS317" s="129">
        <v>1350</v>
      </c>
      <c r="AT317" s="100">
        <f t="shared" si="296"/>
        <v>0.26233333333333331</v>
      </c>
      <c r="AU317" s="100">
        <v>9.6440000000000001</v>
      </c>
      <c r="AV317" s="100">
        <v>4.5170000000000003</v>
      </c>
      <c r="AW317" s="100">
        <f t="shared" si="285"/>
        <v>4.8646666666666665</v>
      </c>
      <c r="AX317" s="100">
        <f t="shared" si="286"/>
        <v>33.711333333333336</v>
      </c>
      <c r="AY317" s="160">
        <f t="shared" si="287"/>
        <v>417.83395087961998</v>
      </c>
      <c r="AZ317" s="166"/>
      <c r="BA317" s="129">
        <v>1350</v>
      </c>
      <c r="BB317" s="100">
        <v>103.506856070365</v>
      </c>
      <c r="BC317" s="167">
        <f>(BB325-BB326)/BB307</f>
        <v>1.0839861653582183</v>
      </c>
      <c r="BD317" s="167">
        <f>D317-BB323</f>
        <v>33.680000000000064</v>
      </c>
      <c r="BE317" s="164">
        <f>BB325-BB326</f>
        <v>112.19999999999999</v>
      </c>
      <c r="BF317" s="164">
        <f t="shared" si="288"/>
        <v>30.017825311943021</v>
      </c>
      <c r="BG317" s="174">
        <f t="shared" si="289"/>
        <v>32.538907352285982</v>
      </c>
      <c r="BH317" s="129">
        <v>1350</v>
      </c>
      <c r="BI317" s="100">
        <v>103.506856070365</v>
      </c>
      <c r="BJ317" s="167">
        <f>(BI325-BI326)/BI307</f>
        <v>1.3355637032007142</v>
      </c>
      <c r="BK317" s="167">
        <f>I317-BI323</f>
        <v>30.150000000000034</v>
      </c>
      <c r="BL317" s="164">
        <f>BI325-BI326</f>
        <v>138.24</v>
      </c>
      <c r="BM317" s="164">
        <f t="shared" si="290"/>
        <v>21.809895833333357</v>
      </c>
      <c r="BN317" s="174">
        <f t="shared" si="291"/>
        <v>29.128505245588524</v>
      </c>
      <c r="BO317" s="129">
        <v>1350</v>
      </c>
      <c r="BP317" s="180">
        <v>103.506856070365</v>
      </c>
      <c r="BQ317" s="167">
        <f>(BP325-BP326)/BP307</f>
        <v>1.1020526014475223</v>
      </c>
      <c r="BR317" s="167">
        <f>N317-BP323</f>
        <v>34.599999999999966</v>
      </c>
      <c r="BS317" s="164">
        <f>BP325-BP326</f>
        <v>114.07000000000001</v>
      </c>
      <c r="BT317" s="164">
        <f t="shared" si="292"/>
        <v>30.332252125887582</v>
      </c>
      <c r="BU317" s="174">
        <f t="shared" si="293"/>
        <v>33.427737363096547</v>
      </c>
      <c r="BV317" s="129">
        <v>1350</v>
      </c>
      <c r="BW317" s="100">
        <v>103.506856070365</v>
      </c>
      <c r="BX317" s="167">
        <f>(BW325-BW326)/BW307</f>
        <v>1.3426163761125813</v>
      </c>
      <c r="BY317" s="167">
        <f>S317-BW323</f>
        <v>29.930000000000064</v>
      </c>
      <c r="BZ317" s="164">
        <f>BW325-BW326</f>
        <v>138.97</v>
      </c>
      <c r="CA317" s="164">
        <f t="shared" si="294"/>
        <v>21.53702237893075</v>
      </c>
      <c r="CB317" s="174">
        <f t="shared" si="295"/>
        <v>28.915958938655571</v>
      </c>
      <c r="CC317" s="81"/>
    </row>
    <row r="318" spans="1:81" ht="15.75">
      <c r="A318" s="64"/>
      <c r="B318" s="95" t="s">
        <v>42</v>
      </c>
      <c r="C318" s="80">
        <v>2500</v>
      </c>
      <c r="D318" s="80">
        <v>429.29</v>
      </c>
      <c r="E318" s="208">
        <v>5.61</v>
      </c>
      <c r="F318" s="208">
        <v>7</v>
      </c>
      <c r="G318" s="152">
        <v>6.32</v>
      </c>
      <c r="H318" s="80">
        <v>2500</v>
      </c>
      <c r="I318" s="80">
        <v>454.84</v>
      </c>
      <c r="J318" s="80">
        <v>2.54</v>
      </c>
      <c r="K318" s="211">
        <v>2.61</v>
      </c>
      <c r="L318" s="98">
        <v>2.64</v>
      </c>
      <c r="M318" s="80">
        <v>2500</v>
      </c>
      <c r="N318" s="211">
        <v>429.09</v>
      </c>
      <c r="O318" s="80">
        <v>4.33</v>
      </c>
      <c r="P318" s="80">
        <v>4.92</v>
      </c>
      <c r="Q318" s="80">
        <v>5.54</v>
      </c>
      <c r="R318" s="80">
        <v>2500</v>
      </c>
      <c r="S318" s="211">
        <v>449.38</v>
      </c>
      <c r="T318" s="211">
        <v>3.48</v>
      </c>
      <c r="U318" s="211">
        <v>4.01</v>
      </c>
      <c r="V318" s="211">
        <v>3.09</v>
      </c>
      <c r="W318" s="25"/>
      <c r="X318" s="129">
        <v>2500</v>
      </c>
      <c r="Y318" s="151">
        <f t="shared" si="273"/>
        <v>0.63100000000000001</v>
      </c>
      <c r="Z318" s="100">
        <v>9.6440000000000001</v>
      </c>
      <c r="AA318" s="100">
        <v>4.5170000000000003</v>
      </c>
      <c r="AB318" s="100">
        <f t="shared" si="274"/>
        <v>4.4959999999999996</v>
      </c>
      <c r="AC318" s="100">
        <f t="shared" si="275"/>
        <v>34.080000000000005</v>
      </c>
      <c r="AD318" s="152">
        <f t="shared" si="276"/>
        <v>1338.7919039999999</v>
      </c>
      <c r="AE318" s="129">
        <v>2500</v>
      </c>
      <c r="AF318" s="100">
        <f t="shared" si="277"/>
        <v>0.25966666666666671</v>
      </c>
      <c r="AG318" s="100">
        <v>9.6440000000000001</v>
      </c>
      <c r="AH318" s="100">
        <v>4.5170000000000003</v>
      </c>
      <c r="AI318" s="100">
        <f t="shared" si="278"/>
        <v>4.8673333333333328</v>
      </c>
      <c r="AJ318" s="100">
        <f t="shared" si="279"/>
        <v>33.708666666666673</v>
      </c>
      <c r="AK318" s="152">
        <f t="shared" si="280"/>
        <v>1433.5731313166666</v>
      </c>
      <c r="AL318" s="129">
        <v>2500</v>
      </c>
      <c r="AM318" s="100">
        <f t="shared" si="281"/>
        <v>0.49299999999999999</v>
      </c>
      <c r="AN318" s="100">
        <v>9.6440000000000001</v>
      </c>
      <c r="AO318" s="100">
        <v>4.5170000000000003</v>
      </c>
      <c r="AP318" s="100">
        <f t="shared" si="282"/>
        <v>4.6339999999999995</v>
      </c>
      <c r="AQ318" s="100">
        <f t="shared" si="283"/>
        <v>33.942000000000007</v>
      </c>
      <c r="AR318" s="160">
        <f t="shared" si="284"/>
        <v>1374.2971546499998</v>
      </c>
      <c r="AS318" s="129">
        <v>2500</v>
      </c>
      <c r="AT318" s="100">
        <f t="shared" si="296"/>
        <v>0.35266666666666668</v>
      </c>
      <c r="AU318" s="100">
        <v>9.6440000000000001</v>
      </c>
      <c r="AV318" s="100">
        <v>4.5170000000000003</v>
      </c>
      <c r="AW318" s="100">
        <f t="shared" si="285"/>
        <v>4.7743333333333329</v>
      </c>
      <c r="AX318" s="100">
        <f t="shared" si="286"/>
        <v>33.801666666666669</v>
      </c>
      <c r="AY318" s="160">
        <f t="shared" si="287"/>
        <v>1410.0614537291665</v>
      </c>
      <c r="AZ318" s="166"/>
      <c r="BA318" s="129">
        <v>2500</v>
      </c>
      <c r="BB318" s="100">
        <v>103.506856070365</v>
      </c>
      <c r="BC318" s="167">
        <f>(BB325-BB326)/BB307</f>
        <v>1.0839861653582183</v>
      </c>
      <c r="BD318" s="167">
        <f>D318-BB323</f>
        <v>28.870000000000061</v>
      </c>
      <c r="BE318" s="164">
        <f>BB325-BB326</f>
        <v>112.19999999999999</v>
      </c>
      <c r="BF318" s="164">
        <f t="shared" si="288"/>
        <v>25.730837789661376</v>
      </c>
      <c r="BG318" s="174">
        <f t="shared" si="289"/>
        <v>27.891872187069371</v>
      </c>
      <c r="BH318" s="129">
        <v>2500</v>
      </c>
      <c r="BI318" s="100">
        <v>103.506856070365</v>
      </c>
      <c r="BJ318" s="167">
        <f>(BI325-BI326)/BI307</f>
        <v>1.3355637032007142</v>
      </c>
      <c r="BK318" s="167">
        <f>I318-BI323</f>
        <v>23.949999999999989</v>
      </c>
      <c r="BL318" s="164">
        <f>BI325-BI326</f>
        <v>138.24</v>
      </c>
      <c r="BM318" s="164">
        <f t="shared" si="290"/>
        <v>17.324942129629619</v>
      </c>
      <c r="BN318" s="174">
        <f t="shared" si="291"/>
        <v>23.1385638683862</v>
      </c>
      <c r="BO318" s="129">
        <v>2500</v>
      </c>
      <c r="BP318" s="180">
        <v>103.506856070365</v>
      </c>
      <c r="BQ318" s="167">
        <f>(BP325-BP326)/BP307</f>
        <v>1.1020526014475223</v>
      </c>
      <c r="BR318" s="167">
        <f>N318-BP323</f>
        <v>28.539999999999964</v>
      </c>
      <c r="BS318" s="164">
        <f>BP325-BP326</f>
        <v>114.07000000000001</v>
      </c>
      <c r="BT318" s="164">
        <f t="shared" si="292"/>
        <v>25.019724730428649</v>
      </c>
      <c r="BU318" s="174">
        <f t="shared" si="293"/>
        <v>27.5730527266698</v>
      </c>
      <c r="BV318" s="129">
        <v>2500</v>
      </c>
      <c r="BW318" s="100">
        <v>103.506856070365</v>
      </c>
      <c r="BX318" s="167">
        <f>(BW325-BW326)/BW307</f>
        <v>1.3426163761125813</v>
      </c>
      <c r="BY318" s="167">
        <f>S318-BW323</f>
        <v>22.590000000000032</v>
      </c>
      <c r="BZ318" s="164">
        <f>BW325-BW326</f>
        <v>138.97</v>
      </c>
      <c r="CA318" s="164">
        <f t="shared" si="294"/>
        <v>16.255306900769973</v>
      </c>
      <c r="CB318" s="174">
        <f t="shared" si="295"/>
        <v>21.824641243709618</v>
      </c>
      <c r="CC318" s="81"/>
    </row>
    <row r="319" spans="1:81" ht="15.75">
      <c r="A319" s="64"/>
      <c r="B319" s="95" t="s">
        <v>42</v>
      </c>
      <c r="C319" s="80">
        <v>5000</v>
      </c>
      <c r="D319" s="80">
        <v>422.59</v>
      </c>
      <c r="E319" s="208">
        <v>10.63</v>
      </c>
      <c r="F319" s="208">
        <v>9.32</v>
      </c>
      <c r="G319" s="152">
        <v>8.9600000000000009</v>
      </c>
      <c r="H319" s="80">
        <v>5000</v>
      </c>
      <c r="I319" s="80">
        <v>449.1</v>
      </c>
      <c r="J319" s="80">
        <v>3.79</v>
      </c>
      <c r="K319" s="211">
        <v>3.67</v>
      </c>
      <c r="L319" s="98">
        <v>4.1399999999999997</v>
      </c>
      <c r="M319" s="80">
        <v>5000</v>
      </c>
      <c r="N319" s="211">
        <v>422.34</v>
      </c>
      <c r="O319" s="80">
        <v>6.89</v>
      </c>
      <c r="P319" s="80">
        <v>8.02</v>
      </c>
      <c r="Q319" s="80">
        <v>10.01</v>
      </c>
      <c r="R319" s="80">
        <v>5000</v>
      </c>
      <c r="S319" s="211">
        <v>443.56</v>
      </c>
      <c r="T319" s="211">
        <v>4.58</v>
      </c>
      <c r="U319" s="211">
        <v>5.44</v>
      </c>
      <c r="V319" s="211">
        <v>4.26</v>
      </c>
      <c r="W319" s="25"/>
      <c r="X319" s="129">
        <v>5000</v>
      </c>
      <c r="Y319" s="151">
        <f t="shared" si="273"/>
        <v>0.96366666666666689</v>
      </c>
      <c r="Z319" s="100">
        <v>9.6440000000000001</v>
      </c>
      <c r="AA319" s="100">
        <v>4.5170000000000003</v>
      </c>
      <c r="AB319" s="100">
        <f t="shared" si="274"/>
        <v>4.1633333333333331</v>
      </c>
      <c r="AC319" s="100">
        <f t="shared" si="275"/>
        <v>34.412666666666674</v>
      </c>
      <c r="AD319" s="152">
        <f t="shared" si="276"/>
        <v>5007.3355076666667</v>
      </c>
      <c r="AE319" s="129">
        <v>5000</v>
      </c>
      <c r="AF319" s="100">
        <f t="shared" si="277"/>
        <v>0.38666666666666666</v>
      </c>
      <c r="AG319" s="100">
        <v>9.6440000000000001</v>
      </c>
      <c r="AH319" s="100">
        <v>4.5170000000000003</v>
      </c>
      <c r="AI319" s="100">
        <f t="shared" si="278"/>
        <v>4.7403333333333331</v>
      </c>
      <c r="AJ319" s="100">
        <f t="shared" si="279"/>
        <v>33.835666666666668</v>
      </c>
      <c r="AK319" s="152">
        <f t="shared" si="280"/>
        <v>5605.7122325166656</v>
      </c>
      <c r="AL319" s="129">
        <v>5000</v>
      </c>
      <c r="AM319" s="100">
        <f t="shared" si="281"/>
        <v>0.83066666666666666</v>
      </c>
      <c r="AN319" s="100">
        <v>9.6440000000000001</v>
      </c>
      <c r="AO319" s="100">
        <v>4.5170000000000003</v>
      </c>
      <c r="AP319" s="100">
        <f t="shared" si="282"/>
        <v>4.2963333333333331</v>
      </c>
      <c r="AQ319" s="100">
        <f t="shared" si="283"/>
        <v>34.279666666666671</v>
      </c>
      <c r="AR319" s="160">
        <f t="shared" si="284"/>
        <v>5147.3267657166662</v>
      </c>
      <c r="AS319" s="129">
        <v>5000</v>
      </c>
      <c r="AT319" s="100">
        <f t="shared" si="296"/>
        <v>0.47599999999999998</v>
      </c>
      <c r="AU319" s="100">
        <v>9.6440000000000001</v>
      </c>
      <c r="AV319" s="100">
        <v>4.5170000000000003</v>
      </c>
      <c r="AW319" s="100">
        <f t="shared" si="285"/>
        <v>4.6509999999999998</v>
      </c>
      <c r="AX319" s="100">
        <f t="shared" si="286"/>
        <v>33.925000000000004</v>
      </c>
      <c r="AY319" s="160">
        <f t="shared" si="287"/>
        <v>5514.5918662499998</v>
      </c>
      <c r="AZ319" s="166"/>
      <c r="BA319" s="129">
        <v>5000</v>
      </c>
      <c r="BB319" s="100">
        <v>103.506856070365</v>
      </c>
      <c r="BC319" s="167">
        <f>(BB325-BB326)/BB307</f>
        <v>1.0839861653582183</v>
      </c>
      <c r="BD319" s="167">
        <f>D319-BB323</f>
        <v>22.170000000000016</v>
      </c>
      <c r="BE319" s="164">
        <f>BB325-BB326</f>
        <v>112.19999999999999</v>
      </c>
      <c r="BF319" s="164">
        <f t="shared" si="288"/>
        <v>19.75935828877007</v>
      </c>
      <c r="BG319" s="174">
        <f t="shared" si="289"/>
        <v>21.418871021382994</v>
      </c>
      <c r="BH319" s="129">
        <v>5000</v>
      </c>
      <c r="BI319" s="100">
        <v>103.506856070365</v>
      </c>
      <c r="BJ319" s="167">
        <f>(BI325-BI326)/BI307</f>
        <v>1.3355637032007142</v>
      </c>
      <c r="BK319" s="167">
        <f>I319-BI323</f>
        <v>18.210000000000036</v>
      </c>
      <c r="BL319" s="164">
        <f>BI325-BI326</f>
        <v>138.24</v>
      </c>
      <c r="BM319" s="164">
        <f t="shared" si="290"/>
        <v>13.17274305555558</v>
      </c>
      <c r="BN319" s="174">
        <f t="shared" si="291"/>
        <v>17.5930374965893</v>
      </c>
      <c r="BO319" s="129">
        <v>5000</v>
      </c>
      <c r="BP319" s="180">
        <v>103.506856070365</v>
      </c>
      <c r="BQ319" s="167">
        <f>(BP325-BP326)/BP307</f>
        <v>1.1020526014475223</v>
      </c>
      <c r="BR319" s="167">
        <f>N319-BP323</f>
        <v>21.789999999999964</v>
      </c>
      <c r="BS319" s="164">
        <f>BP325-BP326</f>
        <v>114.07000000000001</v>
      </c>
      <c r="BT319" s="164">
        <f t="shared" si="292"/>
        <v>19.102305601823407</v>
      </c>
      <c r="BU319" s="174">
        <f t="shared" si="293"/>
        <v>21.051745582135062</v>
      </c>
      <c r="BV319" s="129">
        <v>5000</v>
      </c>
      <c r="BW319" s="100">
        <v>103.506856070365</v>
      </c>
      <c r="BX319" s="167">
        <f>(BW325-BW326)/BW307</f>
        <v>1.3426163761125813</v>
      </c>
      <c r="BY319" s="167">
        <f>S319-BW323</f>
        <v>16.770000000000039</v>
      </c>
      <c r="BZ319" s="164">
        <f>BW325-BW326</f>
        <v>138.97</v>
      </c>
      <c r="CA319" s="164">
        <f t="shared" si="294"/>
        <v>12.067352666043059</v>
      </c>
      <c r="CB319" s="174">
        <f t="shared" si="295"/>
        <v>16.201825305755229</v>
      </c>
      <c r="CC319" s="81"/>
    </row>
    <row r="320" spans="1:81" ht="15.75">
      <c r="A320" s="64"/>
      <c r="B320" s="95" t="s">
        <v>42</v>
      </c>
      <c r="C320" s="80">
        <v>7000</v>
      </c>
      <c r="D320" s="80">
        <v>419.35</v>
      </c>
      <c r="E320" s="208">
        <v>10.49</v>
      </c>
      <c r="F320" s="208">
        <v>12.17</v>
      </c>
      <c r="G320" s="152">
        <v>10.98</v>
      </c>
      <c r="H320" s="80">
        <v>7000</v>
      </c>
      <c r="I320" s="80">
        <v>446.32</v>
      </c>
      <c r="J320" s="80">
        <v>4.3499999999999996</v>
      </c>
      <c r="K320" s="211">
        <v>4.59</v>
      </c>
      <c r="L320" s="98">
        <v>4.82</v>
      </c>
      <c r="M320" s="80">
        <v>7000</v>
      </c>
      <c r="N320" s="211">
        <v>419.12</v>
      </c>
      <c r="O320" s="80">
        <v>8.41</v>
      </c>
      <c r="P320" s="80">
        <v>9.65</v>
      </c>
      <c r="Q320" s="80">
        <v>11.86</v>
      </c>
      <c r="R320" s="80">
        <v>7000</v>
      </c>
      <c r="S320" s="211">
        <v>441</v>
      </c>
      <c r="T320" s="211">
        <v>6.52</v>
      </c>
      <c r="U320" s="211">
        <v>5.29</v>
      </c>
      <c r="V320" s="211">
        <v>5.36</v>
      </c>
      <c r="W320" s="25"/>
      <c r="X320" s="129">
        <v>7000</v>
      </c>
      <c r="Y320" s="151">
        <f t="shared" si="273"/>
        <v>1.1213333333333333</v>
      </c>
      <c r="Z320" s="100">
        <v>9.6440000000000001</v>
      </c>
      <c r="AA320" s="100">
        <v>4.5170000000000003</v>
      </c>
      <c r="AB320" s="100">
        <f t="shared" si="274"/>
        <v>4.0056666666666665</v>
      </c>
      <c r="AC320" s="100">
        <f t="shared" si="275"/>
        <v>34.570333333333338</v>
      </c>
      <c r="AD320" s="152">
        <f t="shared" si="276"/>
        <v>9485.9673388526662</v>
      </c>
      <c r="AE320" s="129">
        <v>7000</v>
      </c>
      <c r="AF320" s="100">
        <f t="shared" si="277"/>
        <v>0.45866666666666667</v>
      </c>
      <c r="AG320" s="100">
        <v>9.6440000000000001</v>
      </c>
      <c r="AH320" s="100">
        <v>4.5170000000000003</v>
      </c>
      <c r="AI320" s="100">
        <f t="shared" si="278"/>
        <v>4.668333333333333</v>
      </c>
      <c r="AJ320" s="100">
        <f t="shared" si="279"/>
        <v>33.907666666666671</v>
      </c>
      <c r="AK320" s="152">
        <f t="shared" si="280"/>
        <v>10843.338487636665</v>
      </c>
      <c r="AL320" s="129">
        <v>7000</v>
      </c>
      <c r="AM320" s="100">
        <f t="shared" si="281"/>
        <v>0.9973333333333334</v>
      </c>
      <c r="AN320" s="100">
        <v>9.6440000000000001</v>
      </c>
      <c r="AO320" s="100">
        <v>4.5170000000000003</v>
      </c>
      <c r="AP320" s="100">
        <f t="shared" si="282"/>
        <v>4.1296666666666662</v>
      </c>
      <c r="AQ320" s="100">
        <f t="shared" si="283"/>
        <v>34.446333333333335</v>
      </c>
      <c r="AR320" s="160">
        <f t="shared" si="284"/>
        <v>9744.5379108046654</v>
      </c>
      <c r="AS320" s="129">
        <v>7000</v>
      </c>
      <c r="AT320" s="100">
        <f t="shared" si="296"/>
        <v>0.57233333333333325</v>
      </c>
      <c r="AU320" s="100">
        <v>9.6440000000000001</v>
      </c>
      <c r="AV320" s="100">
        <v>4.5170000000000003</v>
      </c>
      <c r="AW320" s="100">
        <f t="shared" si="285"/>
        <v>4.5546666666666669</v>
      </c>
      <c r="AX320" s="100">
        <f t="shared" si="286"/>
        <v>34.021333333333338</v>
      </c>
      <c r="AY320" s="160">
        <f t="shared" si="287"/>
        <v>10614.784464554668</v>
      </c>
      <c r="AZ320" s="166"/>
      <c r="BA320" s="129">
        <v>7000</v>
      </c>
      <c r="BB320" s="100">
        <v>103.506856070365</v>
      </c>
      <c r="BC320" s="167">
        <f>(BB325-BB326)/BB307</f>
        <v>1.0839861653582183</v>
      </c>
      <c r="BD320" s="167">
        <f>D320-BB323</f>
        <v>18.930000000000064</v>
      </c>
      <c r="BE320" s="164">
        <f>BB325-BB326</f>
        <v>112.19999999999999</v>
      </c>
      <c r="BF320" s="164">
        <f t="shared" si="288"/>
        <v>16.871657754010755</v>
      </c>
      <c r="BG320" s="174">
        <f t="shared" si="289"/>
        <v>18.28864359200637</v>
      </c>
      <c r="BH320" s="129">
        <v>7000</v>
      </c>
      <c r="BI320" s="100">
        <v>103.506856070365</v>
      </c>
      <c r="BJ320" s="167">
        <f>(BI325-BI326)/BI307</f>
        <v>1.3355637032007142</v>
      </c>
      <c r="BK320" s="167">
        <f>I320-BI323</f>
        <v>15.430000000000007</v>
      </c>
      <c r="BL320" s="164">
        <f>BI325-BI326</f>
        <v>138.24</v>
      </c>
      <c r="BM320" s="164">
        <f t="shared" si="290"/>
        <v>11.161747685185189</v>
      </c>
      <c r="BN320" s="174">
        <f t="shared" si="291"/>
        <v>14.90722507261793</v>
      </c>
      <c r="BO320" s="129">
        <v>7000</v>
      </c>
      <c r="BP320" s="180">
        <v>103.506856070365</v>
      </c>
      <c r="BQ320" s="167">
        <f>(BP325-BP326)/BP307</f>
        <v>1.1020526014475223</v>
      </c>
      <c r="BR320" s="167">
        <f>N320-BP323</f>
        <v>18.569999999999993</v>
      </c>
      <c r="BS320" s="164">
        <f>BP325-BP326</f>
        <v>114.07000000000001</v>
      </c>
      <c r="BT320" s="164">
        <f t="shared" si="292"/>
        <v>16.279477513807304</v>
      </c>
      <c r="BU320" s="174">
        <f t="shared" si="293"/>
        <v>17.940840544297782</v>
      </c>
      <c r="BV320" s="129">
        <v>7000</v>
      </c>
      <c r="BW320" s="100">
        <v>103.506856070365</v>
      </c>
      <c r="BX320" s="167">
        <f>(BW325-BW326)/BW307</f>
        <v>1.3426163761125813</v>
      </c>
      <c r="BY320" s="167">
        <f>S320-BW323</f>
        <v>14.210000000000036</v>
      </c>
      <c r="BZ320" s="164">
        <f>BW325-BW326</f>
        <v>138.97</v>
      </c>
      <c r="CA320" s="164">
        <f t="shared" si="294"/>
        <v>10.225228466575546</v>
      </c>
      <c r="CB320" s="174">
        <f t="shared" si="295"/>
        <v>13.728559188716867</v>
      </c>
      <c r="CC320" s="81"/>
    </row>
    <row r="321" spans="1:81" ht="15.75">
      <c r="A321" s="64"/>
      <c r="B321" s="95" t="s">
        <v>42</v>
      </c>
      <c r="C321" s="80">
        <v>9000</v>
      </c>
      <c r="D321" s="80">
        <v>417.05</v>
      </c>
      <c r="E321" s="189">
        <v>12.09</v>
      </c>
      <c r="F321" s="189">
        <v>13.52</v>
      </c>
      <c r="G321" s="190">
        <v>12.25</v>
      </c>
      <c r="H321" s="80">
        <v>9000</v>
      </c>
      <c r="I321" s="80">
        <v>444.48</v>
      </c>
      <c r="J321" s="80">
        <v>5.31</v>
      </c>
      <c r="K321" s="211">
        <v>5.38</v>
      </c>
      <c r="L321" s="98">
        <v>5.65</v>
      </c>
      <c r="M321" s="80">
        <v>9000</v>
      </c>
      <c r="N321" s="211">
        <v>416.93</v>
      </c>
      <c r="O321" s="80">
        <v>9.75</v>
      </c>
      <c r="P321" s="80">
        <v>10.65</v>
      </c>
      <c r="Q321" s="80">
        <v>13.08</v>
      </c>
      <c r="R321" s="80">
        <v>9000</v>
      </c>
      <c r="S321" s="211">
        <v>439.35</v>
      </c>
      <c r="T321" s="211">
        <v>6.18</v>
      </c>
      <c r="U321" s="211">
        <v>7.18</v>
      </c>
      <c r="V321" s="211">
        <v>6.23</v>
      </c>
      <c r="W321" s="25"/>
      <c r="X321" s="129">
        <v>9000</v>
      </c>
      <c r="Y321" s="151">
        <f t="shared" si="273"/>
        <v>1.262</v>
      </c>
      <c r="Z321" s="100">
        <v>9.6440000000000001</v>
      </c>
      <c r="AA321" s="100">
        <v>4.5170000000000003</v>
      </c>
      <c r="AB321" s="100">
        <f t="shared" si="274"/>
        <v>3.8650000000000002</v>
      </c>
      <c r="AC321" s="100">
        <f t="shared" si="275"/>
        <v>34.711000000000006</v>
      </c>
      <c r="AD321" s="152">
        <f t="shared" si="276"/>
        <v>15191.785302570001</v>
      </c>
      <c r="AE321" s="129">
        <v>9000</v>
      </c>
      <c r="AF321" s="100">
        <f t="shared" si="277"/>
        <v>0.54466666666666663</v>
      </c>
      <c r="AG321" s="100">
        <v>9.6440000000000001</v>
      </c>
      <c r="AH321" s="100">
        <v>4.5170000000000003</v>
      </c>
      <c r="AI321" s="100">
        <f t="shared" si="278"/>
        <v>4.5823333333333327</v>
      </c>
      <c r="AJ321" s="100">
        <f t="shared" si="279"/>
        <v>33.99366666666667</v>
      </c>
      <c r="AK321" s="152">
        <f t="shared" si="280"/>
        <v>17639.118577673999</v>
      </c>
      <c r="AL321" s="129">
        <v>9000</v>
      </c>
      <c r="AM321" s="100">
        <f t="shared" si="281"/>
        <v>1.1159999999999999</v>
      </c>
      <c r="AN321" s="100">
        <v>9.6440000000000001</v>
      </c>
      <c r="AO321" s="100">
        <v>4.5170000000000003</v>
      </c>
      <c r="AP321" s="100">
        <f t="shared" si="282"/>
        <v>4.0110000000000001</v>
      </c>
      <c r="AQ321" s="100">
        <f t="shared" si="283"/>
        <v>34.565000000000005</v>
      </c>
      <c r="AR321" s="160">
        <f t="shared" si="284"/>
        <v>15699.340666170001</v>
      </c>
      <c r="AS321" s="129">
        <v>9000</v>
      </c>
      <c r="AT321" s="100">
        <f t="shared" si="296"/>
        <v>0.65300000000000002</v>
      </c>
      <c r="AU321" s="100">
        <v>9.6440000000000001</v>
      </c>
      <c r="AV321" s="100">
        <v>4.5170000000000003</v>
      </c>
      <c r="AW321" s="100">
        <f t="shared" si="285"/>
        <v>4.4740000000000002</v>
      </c>
      <c r="AX321" s="100">
        <f t="shared" si="286"/>
        <v>34.102000000000004</v>
      </c>
      <c r="AY321" s="160">
        <f t="shared" si="287"/>
        <v>17276.987542824001</v>
      </c>
      <c r="AZ321" s="166"/>
      <c r="BA321" s="129">
        <v>9000</v>
      </c>
      <c r="BB321" s="100">
        <v>103.506856070365</v>
      </c>
      <c r="BC321" s="167">
        <f>(BB325-BB326)/BB307</f>
        <v>1.0839861653582183</v>
      </c>
      <c r="BD321" s="167">
        <f>D321-BB323</f>
        <v>16.630000000000052</v>
      </c>
      <c r="BE321" s="164">
        <f>BB325-BB326</f>
        <v>112.19999999999999</v>
      </c>
      <c r="BF321" s="164">
        <f t="shared" si="288"/>
        <v>14.821746880570458</v>
      </c>
      <c r="BG321" s="174">
        <f t="shared" si="289"/>
        <v>16.066568564979708</v>
      </c>
      <c r="BH321" s="129">
        <v>9000</v>
      </c>
      <c r="BI321" s="100">
        <v>103.506856070365</v>
      </c>
      <c r="BJ321" s="167">
        <f>(BI325-BI326)/BI307</f>
        <v>1.3355637032007142</v>
      </c>
      <c r="BK321" s="167">
        <f>I321-BI323</f>
        <v>13.590000000000032</v>
      </c>
      <c r="BL321" s="164">
        <f>BI325-BI326</f>
        <v>138.24</v>
      </c>
      <c r="BM321" s="164">
        <f t="shared" si="290"/>
        <v>9.8307291666666892</v>
      </c>
      <c r="BN321" s="174">
        <f t="shared" si="291"/>
        <v>13.129565050996634</v>
      </c>
      <c r="BO321" s="129">
        <v>9000</v>
      </c>
      <c r="BP321" s="180">
        <v>103.506856070365</v>
      </c>
      <c r="BQ321" s="167">
        <f>(BP325-BP326)/BP307</f>
        <v>1.1020526014475223</v>
      </c>
      <c r="BR321" s="167">
        <f>N321-BP323</f>
        <v>16.379999999999995</v>
      </c>
      <c r="BS321" s="164">
        <f>BP325-BP326</f>
        <v>114.07000000000001</v>
      </c>
      <c r="BT321" s="164">
        <f t="shared" si="292"/>
        <v>14.359603752082052</v>
      </c>
      <c r="BU321" s="174">
        <f t="shared" si="293"/>
        <v>15.825038670737626</v>
      </c>
      <c r="BV321" s="129">
        <v>9000</v>
      </c>
      <c r="BW321" s="100">
        <v>103.506856070365</v>
      </c>
      <c r="BX321" s="167">
        <f>(BW325-BW326)/BW307</f>
        <v>1.3426163761125813</v>
      </c>
      <c r="BY321" s="167">
        <f>S321-BW323</f>
        <v>12.560000000000059</v>
      </c>
      <c r="BZ321" s="164">
        <f>BW325-BW326</f>
        <v>138.97</v>
      </c>
      <c r="CA321" s="164">
        <f t="shared" si="294"/>
        <v>9.037921853637517</v>
      </c>
      <c r="CB321" s="174">
        <f t="shared" si="295"/>
        <v>12.134461886719507</v>
      </c>
      <c r="CC321" s="81"/>
    </row>
    <row r="322" spans="1:81" ht="15.75">
      <c r="A322" s="64"/>
      <c r="B322" s="102" t="s">
        <v>42</v>
      </c>
      <c r="C322" s="104">
        <v>10000</v>
      </c>
      <c r="D322" s="80">
        <v>415.72</v>
      </c>
      <c r="E322" s="104">
        <v>13.6</v>
      </c>
      <c r="F322" s="220">
        <v>12.18</v>
      </c>
      <c r="G322" s="220">
        <v>12.39</v>
      </c>
      <c r="H322" s="104">
        <v>10000</v>
      </c>
      <c r="I322" s="104">
        <v>443.31</v>
      </c>
      <c r="J322" s="104">
        <v>5.4</v>
      </c>
      <c r="K322" s="234">
        <v>5.74</v>
      </c>
      <c r="L322" s="145">
        <v>6.1</v>
      </c>
      <c r="M322" s="104">
        <v>10000</v>
      </c>
      <c r="N322" s="211">
        <v>415.56</v>
      </c>
      <c r="O322" s="80">
        <v>10.28</v>
      </c>
      <c r="P322" s="80">
        <v>11.3</v>
      </c>
      <c r="Q322" s="80">
        <v>13.66</v>
      </c>
      <c r="R322" s="104">
        <v>10000</v>
      </c>
      <c r="S322" s="211">
        <v>438.28</v>
      </c>
      <c r="T322" s="211">
        <v>5.55</v>
      </c>
      <c r="U322" s="211">
        <v>5.23</v>
      </c>
      <c r="V322" s="211">
        <v>5.84</v>
      </c>
      <c r="W322" s="25"/>
      <c r="X322" s="137">
        <v>10000</v>
      </c>
      <c r="Y322" s="153">
        <f>AVERAGE(F322:G322)/10</f>
        <v>1.2284999999999999</v>
      </c>
      <c r="Z322" s="105">
        <v>9.6440000000000001</v>
      </c>
      <c r="AA322" s="105">
        <v>4.5170000000000003</v>
      </c>
      <c r="AB322" s="105">
        <f t="shared" si="274"/>
        <v>3.8985000000000003</v>
      </c>
      <c r="AC322" s="105">
        <f t="shared" si="275"/>
        <v>34.677500000000002</v>
      </c>
      <c r="AD322" s="154">
        <f t="shared" si="276"/>
        <v>18899.594678250003</v>
      </c>
      <c r="AE322" s="137">
        <v>10000</v>
      </c>
      <c r="AF322" s="100">
        <f t="shared" si="277"/>
        <v>0.57466666666666666</v>
      </c>
      <c r="AG322" s="105">
        <v>9.6440000000000001</v>
      </c>
      <c r="AH322" s="105">
        <v>4.5170000000000003</v>
      </c>
      <c r="AI322" s="105">
        <f t="shared" si="278"/>
        <v>4.5523333333333333</v>
      </c>
      <c r="AJ322" s="105">
        <f t="shared" si="279"/>
        <v>34.023666666666671</v>
      </c>
      <c r="AK322" s="154">
        <f t="shared" si="280"/>
        <v>21653.212650066667</v>
      </c>
      <c r="AL322" s="137">
        <v>10000</v>
      </c>
      <c r="AM322" s="100">
        <f t="shared" si="281"/>
        <v>1.1746666666666665</v>
      </c>
      <c r="AN322" s="105">
        <v>9.6440000000000001</v>
      </c>
      <c r="AO322" s="105">
        <v>4.5170000000000003</v>
      </c>
      <c r="AP322" s="105">
        <f t="shared" si="282"/>
        <v>3.9523333333333337</v>
      </c>
      <c r="AQ322" s="105">
        <f t="shared" si="283"/>
        <v>34.623666666666672</v>
      </c>
      <c r="AR322" s="161">
        <f t="shared" si="284"/>
        <v>19130.829210066669</v>
      </c>
      <c r="AS322" s="137">
        <v>10000</v>
      </c>
      <c r="AT322" s="100">
        <f t="shared" si="296"/>
        <v>0.55400000000000005</v>
      </c>
      <c r="AU322" s="105">
        <v>9.6440000000000001</v>
      </c>
      <c r="AV322" s="105">
        <v>4.5170000000000003</v>
      </c>
      <c r="AW322" s="105">
        <f t="shared" si="285"/>
        <v>4.5729999999999995</v>
      </c>
      <c r="AX322" s="105">
        <f t="shared" si="286"/>
        <v>34.003000000000007</v>
      </c>
      <c r="AY322" s="161">
        <f t="shared" si="287"/>
        <v>21738.301516200001</v>
      </c>
      <c r="AZ322" s="166"/>
      <c r="BA322" s="137">
        <v>10000</v>
      </c>
      <c r="BB322" s="105">
        <v>103.506856070365</v>
      </c>
      <c r="BC322" s="167">
        <f>(BB325-BB326)/BB307</f>
        <v>1.0839861653582183</v>
      </c>
      <c r="BD322" s="167">
        <f>D322-BB323</f>
        <v>15.300000000000068</v>
      </c>
      <c r="BE322" s="165">
        <f>BB325-BB326</f>
        <v>112.19999999999999</v>
      </c>
      <c r="BF322" s="165">
        <f t="shared" si="288"/>
        <v>13.636363636363699</v>
      </c>
      <c r="BG322" s="175">
        <f t="shared" si="289"/>
        <v>14.781629527612136</v>
      </c>
      <c r="BH322" s="137">
        <v>10000</v>
      </c>
      <c r="BI322" s="105">
        <v>103.506856070365</v>
      </c>
      <c r="BJ322" s="167">
        <f>(BI325-BI326)/BI307</f>
        <v>1.3355637032007142</v>
      </c>
      <c r="BK322" s="167">
        <f>I322-BI323</f>
        <v>12.420000000000016</v>
      </c>
      <c r="BL322" s="165">
        <f>BI325-BI326</f>
        <v>138.24</v>
      </c>
      <c r="BM322" s="165">
        <f t="shared" si="290"/>
        <v>8.9843750000000107</v>
      </c>
      <c r="BN322" s="175">
        <f t="shared" si="291"/>
        <v>11.999205145943931</v>
      </c>
      <c r="BO322" s="137">
        <v>10000</v>
      </c>
      <c r="BP322" s="181">
        <v>103.506856070365</v>
      </c>
      <c r="BQ322" s="167">
        <f>(BP325-BP326)/BP307</f>
        <v>1.1020526014475223</v>
      </c>
      <c r="BR322" s="167">
        <f>N322-BP323</f>
        <v>15.009999999999991</v>
      </c>
      <c r="BS322" s="165">
        <f>BP325-BP326</f>
        <v>114.07000000000001</v>
      </c>
      <c r="BT322" s="165">
        <f t="shared" si="292"/>
        <v>13.158586832646613</v>
      </c>
      <c r="BU322" s="175">
        <f t="shared" si="293"/>
        <v>14.501454850291312</v>
      </c>
      <c r="BV322" s="137">
        <v>10000</v>
      </c>
      <c r="BW322" s="105">
        <v>103.506856070365</v>
      </c>
      <c r="BX322" s="167">
        <f>(BW325-BW326)/BW307</f>
        <v>1.3426163761125813</v>
      </c>
      <c r="BY322" s="167">
        <f>S322-BW323</f>
        <v>11.490000000000009</v>
      </c>
      <c r="BZ322" s="165">
        <f>BW325-BW326</f>
        <v>138.97</v>
      </c>
      <c r="CA322" s="165">
        <f t="shared" si="294"/>
        <v>8.2679715046412952</v>
      </c>
      <c r="CB322" s="175">
        <f t="shared" si="295"/>
        <v>11.100713939363581</v>
      </c>
      <c r="CC322" s="81"/>
    </row>
    <row r="323" spans="1:81" ht="30">
      <c r="A323" s="81"/>
      <c r="B323" s="81"/>
      <c r="C323" s="80"/>
      <c r="D323" s="80"/>
      <c r="E323" s="81"/>
      <c r="F323" s="81"/>
      <c r="G323" s="81"/>
      <c r="H323" s="81"/>
      <c r="I323" s="81"/>
      <c r="J323" s="81"/>
      <c r="K323" s="81"/>
      <c r="L323" s="81"/>
      <c r="M323" s="81"/>
      <c r="N323" s="226"/>
      <c r="O323" s="80"/>
      <c r="P323" s="80"/>
      <c r="Q323" s="80"/>
      <c r="R323" s="81"/>
      <c r="S323" s="226"/>
      <c r="T323" s="81"/>
      <c r="U323" s="81"/>
      <c r="V323" s="81"/>
      <c r="X323" s="81"/>
      <c r="Y323" s="81"/>
      <c r="Z323" s="81"/>
      <c r="AA323" s="81"/>
      <c r="AB323" s="81"/>
      <c r="AC323" s="81"/>
      <c r="AD323" s="81"/>
      <c r="AE323" s="80"/>
      <c r="AF323" s="80"/>
      <c r="AG323" s="80"/>
      <c r="AH323" s="80"/>
      <c r="AI323" s="80"/>
      <c r="AJ323" s="80"/>
      <c r="AK323" s="80"/>
      <c r="AL323" s="81"/>
      <c r="AM323" s="81"/>
      <c r="AN323" s="80"/>
      <c r="AO323" s="80"/>
      <c r="AP323" s="81"/>
      <c r="AQ323" s="81"/>
      <c r="AR323" s="81"/>
      <c r="AS323" s="81"/>
      <c r="AT323" s="81"/>
      <c r="AU323" s="81"/>
      <c r="AV323" s="81"/>
      <c r="AW323" s="81"/>
      <c r="AX323" s="81"/>
      <c r="AY323" s="81"/>
      <c r="AZ323" s="328" t="s">
        <v>46</v>
      </c>
      <c r="BA323" s="108" t="s">
        <v>47</v>
      </c>
      <c r="BB323" s="82">
        <f>BB325+BB324</f>
        <v>400.41999999999996</v>
      </c>
      <c r="BC323" s="80"/>
      <c r="BD323" s="80"/>
      <c r="BE323" s="80"/>
      <c r="BF323" s="80"/>
      <c r="BG323" s="80"/>
      <c r="BH323" s="108" t="s">
        <v>47</v>
      </c>
      <c r="BI323" s="82">
        <f>BI324+BI325</f>
        <v>430.89</v>
      </c>
      <c r="BJ323" s="80"/>
      <c r="BK323" s="86"/>
      <c r="BL323" s="86"/>
      <c r="BM323" s="86"/>
      <c r="BN323" s="86"/>
      <c r="BO323" s="108" t="s">
        <v>47</v>
      </c>
      <c r="BP323" s="162">
        <f>BP324+BP325</f>
        <v>400.55</v>
      </c>
      <c r="BQ323" s="81"/>
      <c r="BR323" s="80"/>
      <c r="BS323" s="80"/>
      <c r="BT323" s="80"/>
      <c r="BU323" s="80"/>
      <c r="BV323" s="108" t="s">
        <v>47</v>
      </c>
      <c r="BW323" s="162">
        <f>BW324+BW325</f>
        <v>426.78999999999996</v>
      </c>
      <c r="BX323" s="81"/>
      <c r="BY323" s="81"/>
      <c r="BZ323" s="81"/>
      <c r="CA323" s="81"/>
      <c r="CB323" s="81"/>
      <c r="CC323" s="81"/>
    </row>
    <row r="324" spans="1:81" ht="15">
      <c r="A324" s="81"/>
      <c r="B324" s="81"/>
      <c r="C324" s="80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0"/>
      <c r="P324" s="80"/>
      <c r="Q324" s="80"/>
      <c r="R324" s="81"/>
      <c r="S324" s="81"/>
      <c r="T324" s="81"/>
      <c r="U324" s="81"/>
      <c r="V324" s="81"/>
      <c r="X324" s="81"/>
      <c r="Y324" s="81"/>
      <c r="Z324" s="81"/>
      <c r="AA324" s="81"/>
      <c r="AB324" s="81"/>
      <c r="AC324" s="81"/>
      <c r="AD324" s="81"/>
      <c r="AE324" s="80"/>
      <c r="AF324" s="80"/>
      <c r="AG324" s="80"/>
      <c r="AH324" s="80"/>
      <c r="AI324" s="80"/>
      <c r="AJ324" s="80"/>
      <c r="AK324" s="80"/>
      <c r="AL324" s="81"/>
      <c r="AM324" s="81"/>
      <c r="AN324" s="80"/>
      <c r="AO324" s="80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328"/>
      <c r="BA324" s="80" t="s">
        <v>48</v>
      </c>
      <c r="BB324" s="86">
        <v>215.07</v>
      </c>
      <c r="BC324" s="80"/>
      <c r="BD324" s="80"/>
      <c r="BE324" s="80"/>
      <c r="BF324" s="80"/>
      <c r="BG324" s="80"/>
      <c r="BH324" s="80" t="s">
        <v>48</v>
      </c>
      <c r="BI324" s="86">
        <v>215.03</v>
      </c>
      <c r="BJ324" s="80"/>
      <c r="BK324" s="86"/>
      <c r="BL324" s="86"/>
      <c r="BM324" s="86"/>
      <c r="BN324" s="86"/>
      <c r="BO324" s="80" t="s">
        <v>48</v>
      </c>
      <c r="BP324" s="80">
        <v>214.9</v>
      </c>
      <c r="BQ324" s="81"/>
      <c r="BR324" s="80"/>
      <c r="BS324" s="80"/>
      <c r="BT324" s="100"/>
      <c r="BU324" s="100"/>
      <c r="BV324" s="80" t="s">
        <v>48</v>
      </c>
      <c r="BW324" s="80">
        <v>214.66</v>
      </c>
      <c r="BX324" s="81"/>
      <c r="BY324" s="81"/>
      <c r="BZ324" s="81"/>
      <c r="CA324" s="81"/>
      <c r="CB324" s="81"/>
      <c r="CC324" s="81"/>
    </row>
    <row r="325" spans="1:81" ht="15">
      <c r="A325" s="81"/>
      <c r="B325" s="81"/>
      <c r="C325" s="80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0"/>
      <c r="P325" s="80"/>
      <c r="Q325" s="80"/>
      <c r="R325" s="81"/>
      <c r="S325" s="81"/>
      <c r="T325" s="81"/>
      <c r="U325" s="81"/>
      <c r="V325" s="81"/>
      <c r="X325" s="81"/>
      <c r="Y325" s="81"/>
      <c r="Z325" s="81"/>
      <c r="AA325" s="81"/>
      <c r="AB325" s="81"/>
      <c r="AC325" s="81"/>
      <c r="AD325" s="81"/>
      <c r="AE325" s="80"/>
      <c r="AF325" s="80"/>
      <c r="AG325" s="80"/>
      <c r="AH325" s="80"/>
      <c r="AI325" s="80"/>
      <c r="AJ325" s="80"/>
      <c r="AK325" s="80"/>
      <c r="AL325" s="81"/>
      <c r="AM325" s="81"/>
      <c r="AN325" s="80"/>
      <c r="AO325" s="80"/>
      <c r="AP325" s="81"/>
      <c r="AQ325" s="81"/>
      <c r="AR325" s="81"/>
      <c r="AS325" s="81"/>
      <c r="AT325" s="81"/>
      <c r="AU325" s="81"/>
      <c r="AV325" s="81"/>
      <c r="AW325" s="81"/>
      <c r="AX325" s="81"/>
      <c r="AY325" s="81"/>
      <c r="AZ325" s="328"/>
      <c r="BA325" s="80" t="s">
        <v>50</v>
      </c>
      <c r="BB325" s="82">
        <v>185.35</v>
      </c>
      <c r="BC325" s="80"/>
      <c r="BD325" s="80"/>
      <c r="BE325" s="80"/>
      <c r="BF325" s="80"/>
      <c r="BG325" s="80"/>
      <c r="BH325" s="80" t="s">
        <v>50</v>
      </c>
      <c r="BI325" s="82">
        <v>215.86</v>
      </c>
      <c r="BJ325" s="80"/>
      <c r="BK325" s="86"/>
      <c r="BL325" s="86"/>
      <c r="BM325" s="86"/>
      <c r="BN325" s="86"/>
      <c r="BO325" s="80" t="s">
        <v>50</v>
      </c>
      <c r="BP325" s="162">
        <v>185.65</v>
      </c>
      <c r="BQ325" s="81"/>
      <c r="BR325" s="80"/>
      <c r="BS325" s="80"/>
      <c r="BT325" s="100"/>
      <c r="BU325" s="100"/>
      <c r="BV325" s="80" t="s">
        <v>50</v>
      </c>
      <c r="BW325" s="162">
        <v>212.13</v>
      </c>
      <c r="BX325" s="81"/>
      <c r="BY325" s="81"/>
      <c r="BZ325" s="81"/>
      <c r="CA325" s="81"/>
      <c r="CB325" s="81"/>
      <c r="CC325" s="81"/>
    </row>
    <row r="326" spans="1:81" ht="15">
      <c r="A326" s="81"/>
      <c r="B326" s="81"/>
      <c r="C326" s="80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0"/>
      <c r="P326" s="80"/>
      <c r="Q326" s="80"/>
      <c r="R326" s="81"/>
      <c r="S326" s="81"/>
      <c r="T326" s="81"/>
      <c r="U326" s="81"/>
      <c r="V326" s="81"/>
      <c r="X326" s="81"/>
      <c r="Y326" s="81"/>
      <c r="Z326" s="81"/>
      <c r="AA326" s="81"/>
      <c r="AB326" s="81"/>
      <c r="AC326" s="81"/>
      <c r="AD326" s="81"/>
      <c r="AE326" s="80"/>
      <c r="AF326" s="80"/>
      <c r="AG326" s="80"/>
      <c r="AH326" s="80"/>
      <c r="AI326" s="80"/>
      <c r="AJ326" s="80"/>
      <c r="AK326" s="80"/>
      <c r="AL326" s="81"/>
      <c r="AM326" s="81"/>
      <c r="AN326" s="80"/>
      <c r="AO326" s="80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328"/>
      <c r="BA326" s="80" t="s">
        <v>52</v>
      </c>
      <c r="BB326" s="86">
        <v>73.150000000000006</v>
      </c>
      <c r="BC326" s="80"/>
      <c r="BD326" s="81"/>
      <c r="BE326" s="81"/>
      <c r="BF326" s="81"/>
      <c r="BG326" s="81"/>
      <c r="BH326" s="80" t="s">
        <v>52</v>
      </c>
      <c r="BI326" s="86">
        <v>77.62</v>
      </c>
      <c r="BJ326" s="80"/>
      <c r="BK326" s="81"/>
      <c r="BL326" s="81"/>
      <c r="BM326" s="81"/>
      <c r="BN326" s="81"/>
      <c r="BO326" s="80" t="s">
        <v>52</v>
      </c>
      <c r="BP326" s="80">
        <v>71.58</v>
      </c>
      <c r="BQ326" s="81"/>
      <c r="BR326" s="81"/>
      <c r="BS326" s="81"/>
      <c r="BT326" s="81"/>
      <c r="BU326" s="81"/>
      <c r="BV326" s="80" t="s">
        <v>52</v>
      </c>
      <c r="BW326" s="80">
        <v>73.16</v>
      </c>
      <c r="BX326" s="81"/>
      <c r="BY326" s="81"/>
      <c r="BZ326" s="81"/>
      <c r="CA326" s="81"/>
      <c r="CB326" s="81"/>
      <c r="CC326" s="81"/>
    </row>
    <row r="327" spans="1:81" ht="15">
      <c r="A327" s="81"/>
      <c r="B327" s="81"/>
      <c r="C327" s="86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0"/>
      <c r="P327" s="80"/>
      <c r="Q327" s="80"/>
      <c r="R327" s="81"/>
      <c r="S327" s="81"/>
      <c r="T327" s="81"/>
      <c r="U327" s="81"/>
      <c r="V327" s="81"/>
      <c r="X327" s="81"/>
      <c r="Y327" s="81"/>
      <c r="Z327" s="81"/>
      <c r="AA327" s="81"/>
      <c r="AB327" s="81"/>
      <c r="AC327" s="81"/>
      <c r="AD327" s="81"/>
      <c r="AE327" s="80"/>
      <c r="AF327" s="80"/>
      <c r="AG327" s="80"/>
      <c r="AH327" s="80"/>
      <c r="AI327" s="80"/>
      <c r="AJ327" s="80"/>
      <c r="AK327" s="80"/>
      <c r="AL327" s="81"/>
      <c r="AM327" s="81"/>
      <c r="AN327" s="80"/>
      <c r="AO327" s="80"/>
      <c r="AP327" s="81"/>
      <c r="AQ327" s="81"/>
      <c r="AR327" s="81"/>
      <c r="AS327" s="81"/>
      <c r="AT327" s="81"/>
      <c r="AU327" s="81"/>
      <c r="AV327" s="81"/>
      <c r="AW327" s="81"/>
      <c r="AX327" s="81"/>
      <c r="AY327" s="81"/>
      <c r="BA327" s="81"/>
      <c r="BB327" s="81"/>
      <c r="BC327" s="80"/>
      <c r="BD327" s="81"/>
      <c r="BE327" s="81"/>
      <c r="BF327" s="81"/>
      <c r="BG327" s="81"/>
      <c r="BH327" s="81"/>
      <c r="BI327" s="81"/>
      <c r="BJ327" s="80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</row>
    <row r="328" spans="1:81" ht="15">
      <c r="A328" s="81"/>
      <c r="B328" s="81"/>
      <c r="C328" s="80"/>
      <c r="D328" s="80"/>
      <c r="E328" s="80"/>
      <c r="F328" s="80"/>
      <c r="G328" s="81"/>
      <c r="H328" s="81"/>
      <c r="I328" s="81"/>
      <c r="J328" s="81"/>
      <c r="K328" s="81"/>
      <c r="L328" s="81"/>
      <c r="M328" s="81"/>
      <c r="N328" s="81"/>
      <c r="O328" s="80"/>
      <c r="P328" s="80"/>
      <c r="Q328" s="80"/>
      <c r="R328" s="81"/>
      <c r="S328" s="81"/>
      <c r="T328" s="81"/>
      <c r="U328" s="81"/>
      <c r="V328" s="81"/>
      <c r="X328" s="81"/>
      <c r="Y328" s="81"/>
      <c r="Z328" s="81"/>
      <c r="AA328" s="81"/>
      <c r="AB328" s="81"/>
      <c r="AC328" s="81"/>
      <c r="AD328" s="81"/>
      <c r="AE328" s="80"/>
      <c r="AF328" s="80"/>
      <c r="AG328" s="80"/>
      <c r="AH328" s="80"/>
      <c r="AI328" s="80"/>
      <c r="AJ328" s="80"/>
      <c r="AK328" s="80"/>
      <c r="AL328" s="81"/>
      <c r="AM328" s="81"/>
      <c r="AN328" s="80"/>
      <c r="AO328" s="80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BA328" s="81"/>
      <c r="BB328" s="81"/>
      <c r="BC328" s="80"/>
      <c r="BD328" s="81"/>
      <c r="BE328" s="81"/>
      <c r="BF328" s="81"/>
      <c r="BG328" s="81"/>
      <c r="BH328" s="81"/>
      <c r="BI328" s="81"/>
      <c r="BJ328" s="80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</row>
    <row r="329" spans="1:81" ht="18.75">
      <c r="A329" s="61" t="s">
        <v>114</v>
      </c>
      <c r="B329" s="79"/>
      <c r="C329" s="211"/>
      <c r="D329" s="211"/>
      <c r="E329" s="80"/>
      <c r="F329" s="211"/>
      <c r="G329" s="81"/>
      <c r="H329" s="81"/>
      <c r="I329" s="81"/>
      <c r="J329" s="81"/>
      <c r="K329" s="81"/>
      <c r="L329" s="81"/>
      <c r="M329" s="81"/>
      <c r="N329" s="81"/>
      <c r="O329" s="80"/>
      <c r="P329" s="80"/>
      <c r="Q329" s="80"/>
      <c r="R329" s="81"/>
      <c r="S329" s="81"/>
      <c r="T329" s="81"/>
      <c r="U329" s="81"/>
      <c r="V329" s="81"/>
      <c r="X329" s="81"/>
      <c r="Y329" s="81"/>
      <c r="Z329" s="81"/>
      <c r="AA329" s="81"/>
      <c r="AB329" s="81"/>
      <c r="AC329" s="81"/>
      <c r="AD329" s="81"/>
      <c r="AE329" s="80"/>
      <c r="AF329" s="80"/>
      <c r="AG329" s="80"/>
      <c r="AH329" s="80"/>
      <c r="AI329" s="80"/>
      <c r="AJ329" s="80"/>
      <c r="AK329" s="80"/>
      <c r="AL329" s="81"/>
      <c r="AM329" s="81"/>
      <c r="AN329" s="80"/>
      <c r="AO329" s="80"/>
      <c r="AP329" s="81"/>
      <c r="AQ329" s="81"/>
      <c r="AR329" s="81"/>
      <c r="AS329" s="81"/>
      <c r="AT329" s="81"/>
      <c r="AU329" s="81"/>
      <c r="AV329" s="81"/>
      <c r="AW329" s="81"/>
      <c r="AX329" s="81"/>
      <c r="AY329" s="81"/>
      <c r="BA329" s="81"/>
      <c r="BB329" s="81"/>
      <c r="BC329" s="80"/>
      <c r="BD329" s="81"/>
      <c r="BE329" s="81"/>
      <c r="BF329" s="81"/>
      <c r="BG329" s="81"/>
      <c r="BH329" s="81"/>
      <c r="BI329" s="81"/>
      <c r="BJ329" s="80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</row>
    <row r="330" spans="1:81" ht="18.75">
      <c r="A330" s="318" t="s">
        <v>115</v>
      </c>
      <c r="B330" s="318"/>
      <c r="C330" s="318"/>
      <c r="D330" s="318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34"/>
      <c r="P330" s="134"/>
      <c r="Q330" s="134"/>
      <c r="R330" s="113"/>
      <c r="S330" s="113"/>
      <c r="T330" s="113"/>
      <c r="U330" s="113"/>
      <c r="V330" s="113"/>
      <c r="W330" s="77"/>
      <c r="X330" s="113"/>
      <c r="Y330" s="113"/>
      <c r="Z330" s="113"/>
      <c r="AA330" s="113"/>
      <c r="AB330" s="113"/>
      <c r="AC330" s="113"/>
      <c r="AD330" s="113"/>
      <c r="AE330" s="134"/>
      <c r="AF330" s="134"/>
      <c r="AG330" s="134"/>
      <c r="AH330" s="134"/>
      <c r="AI330" s="134"/>
      <c r="AJ330" s="134"/>
      <c r="AK330" s="134"/>
      <c r="AL330" s="113"/>
      <c r="AM330" s="113"/>
      <c r="AN330" s="134"/>
      <c r="AO330" s="134"/>
      <c r="AP330" s="113"/>
      <c r="AQ330" s="113"/>
      <c r="AR330" s="113"/>
      <c r="AS330" s="113"/>
      <c r="AT330" s="113"/>
      <c r="AU330" s="113"/>
      <c r="AV330" s="113"/>
      <c r="AW330" s="113"/>
      <c r="AX330" s="113"/>
      <c r="AY330" s="113"/>
      <c r="AZ330" s="112"/>
      <c r="BA330" s="113"/>
      <c r="BB330" s="113"/>
      <c r="BC330" s="134"/>
      <c r="BD330" s="113"/>
      <c r="BE330" s="113"/>
      <c r="BF330" s="113"/>
      <c r="BG330" s="113"/>
      <c r="BH330" s="113"/>
      <c r="BI330" s="113"/>
      <c r="BJ330" s="134"/>
      <c r="BK330" s="113"/>
      <c r="BL330" s="113"/>
      <c r="BM330" s="113"/>
      <c r="BN330" s="113"/>
      <c r="BO330" s="113"/>
      <c r="BP330" s="113"/>
      <c r="BQ330" s="113"/>
      <c r="BR330" s="113"/>
      <c r="BS330" s="113"/>
      <c r="BT330" s="113"/>
      <c r="BU330" s="113"/>
      <c r="BV330" s="113"/>
      <c r="BW330" s="113"/>
      <c r="BX330" s="113"/>
      <c r="BY330" s="113"/>
      <c r="BZ330" s="113"/>
      <c r="CA330" s="113"/>
      <c r="CB330" s="113"/>
      <c r="CC330" s="81"/>
    </row>
    <row r="331" spans="1:81" ht="15">
      <c r="A331" s="81"/>
      <c r="B331" s="81"/>
      <c r="C331" s="80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0"/>
      <c r="P331" s="80"/>
      <c r="Q331" s="80"/>
      <c r="R331" s="81"/>
      <c r="S331" s="81"/>
      <c r="T331" s="81"/>
      <c r="U331" s="81"/>
      <c r="V331" s="81"/>
      <c r="X331" s="81"/>
      <c r="Y331" s="81"/>
      <c r="Z331" s="81"/>
      <c r="AA331" s="81"/>
      <c r="AB331" s="81"/>
      <c r="AC331" s="81"/>
      <c r="AD331" s="81"/>
      <c r="AE331" s="80"/>
      <c r="AF331" s="80"/>
      <c r="AG331" s="80"/>
      <c r="AH331" s="80"/>
      <c r="AI331" s="80"/>
      <c r="AJ331" s="80"/>
      <c r="AK331" s="80"/>
      <c r="AL331" s="81"/>
      <c r="AM331" s="81"/>
      <c r="AN331" s="80"/>
      <c r="AO331" s="80"/>
      <c r="AP331" s="81"/>
      <c r="AQ331" s="81"/>
      <c r="AR331" s="81"/>
      <c r="AS331" s="81"/>
      <c r="AT331" s="81"/>
      <c r="AU331" s="81"/>
      <c r="AV331" s="81"/>
      <c r="AW331" s="81"/>
      <c r="AX331" s="81"/>
      <c r="AY331" s="81"/>
      <c r="BA331" s="81"/>
      <c r="BB331" s="81"/>
      <c r="BC331" s="80"/>
      <c r="BD331" s="81"/>
      <c r="BE331" s="81"/>
      <c r="BF331" s="81"/>
      <c r="BG331" s="81"/>
      <c r="BH331" s="81"/>
      <c r="BI331" s="81"/>
      <c r="BJ331" s="80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</row>
    <row r="332" spans="1:81" ht="15">
      <c r="A332" s="82" t="s">
        <v>10</v>
      </c>
      <c r="B332" s="232" t="s">
        <v>11</v>
      </c>
      <c r="C332" s="84" t="s">
        <v>12</v>
      </c>
      <c r="D332" s="85" t="s">
        <v>13</v>
      </c>
      <c r="E332" s="86"/>
      <c r="F332" s="86"/>
      <c r="G332" s="87"/>
      <c r="H332" s="83" t="s">
        <v>11</v>
      </c>
      <c r="I332" s="85" t="s">
        <v>12</v>
      </c>
      <c r="J332" s="85" t="s">
        <v>13</v>
      </c>
      <c r="K332" s="86"/>
      <c r="L332" s="86"/>
      <c r="M332" s="130" t="s">
        <v>11</v>
      </c>
      <c r="N332" s="85" t="s">
        <v>12</v>
      </c>
      <c r="O332" s="84" t="s">
        <v>13</v>
      </c>
      <c r="P332" s="80"/>
      <c r="Q332" s="80"/>
      <c r="R332" s="130" t="s">
        <v>11</v>
      </c>
      <c r="S332" s="85" t="s">
        <v>12</v>
      </c>
      <c r="T332" s="85" t="s">
        <v>13</v>
      </c>
      <c r="U332" s="86"/>
      <c r="V332" s="86"/>
      <c r="W332" s="73" t="s">
        <v>15</v>
      </c>
      <c r="X332" s="130" t="s">
        <v>11</v>
      </c>
      <c r="Y332" s="85" t="s">
        <v>12</v>
      </c>
      <c r="Z332" s="85" t="s">
        <v>13</v>
      </c>
      <c r="AA332" s="86"/>
      <c r="AB332" s="86"/>
      <c r="AC332" s="86"/>
      <c r="AD332" s="87"/>
      <c r="AE332" s="83" t="s">
        <v>11</v>
      </c>
      <c r="AF332" s="85" t="s">
        <v>12</v>
      </c>
      <c r="AG332" s="85" t="s">
        <v>13</v>
      </c>
      <c r="AH332" s="86"/>
      <c r="AI332" s="86"/>
      <c r="AJ332" s="86"/>
      <c r="AK332" s="87"/>
      <c r="AL332" s="130" t="s">
        <v>11</v>
      </c>
      <c r="AM332" s="85" t="s">
        <v>12</v>
      </c>
      <c r="AN332" s="85" t="s">
        <v>13</v>
      </c>
      <c r="AO332" s="86"/>
      <c r="AP332" s="86"/>
      <c r="AQ332" s="86"/>
      <c r="AR332" s="157"/>
      <c r="AS332" s="130" t="s">
        <v>11</v>
      </c>
      <c r="AT332" s="85" t="s">
        <v>12</v>
      </c>
      <c r="AU332" s="85" t="s">
        <v>13</v>
      </c>
      <c r="AV332" s="86"/>
      <c r="AW332" s="86"/>
      <c r="AX332" s="86"/>
      <c r="AY332" s="157"/>
      <c r="AZ332" s="73" t="s">
        <v>16</v>
      </c>
      <c r="BA332" s="83" t="s">
        <v>11</v>
      </c>
      <c r="BB332" s="85" t="s">
        <v>12</v>
      </c>
      <c r="BC332" s="85" t="s">
        <v>13</v>
      </c>
      <c r="BD332" s="86"/>
      <c r="BE332" s="86"/>
      <c r="BF332" s="86"/>
      <c r="BG332" s="86"/>
      <c r="BH332" s="83" t="s">
        <v>11</v>
      </c>
      <c r="BI332" s="84" t="s">
        <v>12</v>
      </c>
      <c r="BJ332" s="84" t="s">
        <v>13</v>
      </c>
      <c r="BK332" s="86"/>
      <c r="BL332" s="86"/>
      <c r="BM332" s="86"/>
      <c r="BN332" s="86"/>
      <c r="BO332" s="130" t="s">
        <v>11</v>
      </c>
      <c r="BP332" s="85" t="s">
        <v>12</v>
      </c>
      <c r="BQ332" s="85" t="s">
        <v>13</v>
      </c>
      <c r="BR332" s="81"/>
      <c r="BS332" s="86"/>
      <c r="BT332" s="86"/>
      <c r="BU332" s="86"/>
      <c r="BV332" s="184" t="s">
        <v>11</v>
      </c>
      <c r="BW332" s="84" t="s">
        <v>12</v>
      </c>
      <c r="BX332" s="84" t="s">
        <v>13</v>
      </c>
      <c r="BY332" s="80"/>
      <c r="BZ332" s="80"/>
      <c r="CA332" s="80"/>
      <c r="CB332" s="87"/>
      <c r="CC332" s="81"/>
    </row>
    <row r="333" spans="1:81" ht="15">
      <c r="A333" s="82"/>
      <c r="B333" s="233"/>
      <c r="C333" s="89" t="s">
        <v>116</v>
      </c>
      <c r="D333" s="90" t="s">
        <v>19</v>
      </c>
      <c r="E333" s="86"/>
      <c r="F333" s="86"/>
      <c r="G333" s="87"/>
      <c r="H333" s="88"/>
      <c r="I333" s="89" t="s">
        <v>116</v>
      </c>
      <c r="J333" s="131" t="s">
        <v>20</v>
      </c>
      <c r="K333" s="86"/>
      <c r="L333" s="86"/>
      <c r="M333" s="88"/>
      <c r="N333" s="89" t="s">
        <v>117</v>
      </c>
      <c r="O333" s="135" t="s">
        <v>23</v>
      </c>
      <c r="P333" s="80"/>
      <c r="Q333" s="80"/>
      <c r="R333" s="88"/>
      <c r="S333" s="89" t="s">
        <v>117</v>
      </c>
      <c r="T333" s="131" t="s">
        <v>20</v>
      </c>
      <c r="U333" s="319"/>
      <c r="V333" s="319"/>
      <c r="W333" s="73"/>
      <c r="X333" s="88"/>
      <c r="Y333" s="89" t="s">
        <v>116</v>
      </c>
      <c r="Z333" s="90" t="s">
        <v>19</v>
      </c>
      <c r="AA333" s="86"/>
      <c r="AB333" s="86"/>
      <c r="AC333" s="86"/>
      <c r="AD333" s="87"/>
      <c r="AE333" s="88"/>
      <c r="AF333" s="89" t="s">
        <v>116</v>
      </c>
      <c r="AG333" s="131" t="s">
        <v>20</v>
      </c>
      <c r="AH333" s="86"/>
      <c r="AI333" s="86"/>
      <c r="AJ333" s="86"/>
      <c r="AK333" s="87"/>
      <c r="AL333" s="88"/>
      <c r="AM333" s="89" t="s">
        <v>117</v>
      </c>
      <c r="AN333" s="135" t="s">
        <v>23</v>
      </c>
      <c r="AO333" s="86"/>
      <c r="AP333" s="86"/>
      <c r="AQ333" s="86"/>
      <c r="AR333" s="157"/>
      <c r="AS333" s="88"/>
      <c r="AT333" s="89" t="s">
        <v>117</v>
      </c>
      <c r="AU333" s="131" t="s">
        <v>20</v>
      </c>
      <c r="AV333" s="331"/>
      <c r="AW333" s="331"/>
      <c r="AX333" s="86"/>
      <c r="AY333" s="157"/>
      <c r="AZ333" s="73"/>
      <c r="BA333" s="88"/>
      <c r="BB333" s="89" t="s">
        <v>116</v>
      </c>
      <c r="BC333" s="90" t="s">
        <v>19</v>
      </c>
      <c r="BD333" s="86"/>
      <c r="BE333" s="86"/>
      <c r="BF333" s="86"/>
      <c r="BG333" s="87"/>
      <c r="BH333" s="88"/>
      <c r="BI333" s="89" t="s">
        <v>116</v>
      </c>
      <c r="BJ333" s="131" t="s">
        <v>20</v>
      </c>
      <c r="BK333" s="86"/>
      <c r="BL333" s="86"/>
      <c r="BM333" s="86"/>
      <c r="BN333" s="87"/>
      <c r="BO333" s="88"/>
      <c r="BP333" s="89" t="s">
        <v>117</v>
      </c>
      <c r="BQ333" s="135" t="s">
        <v>23</v>
      </c>
      <c r="BR333" s="86"/>
      <c r="BS333" s="86"/>
      <c r="BT333" s="86"/>
      <c r="BU333" s="157"/>
      <c r="BV333" s="88"/>
      <c r="BW333" s="89" t="s">
        <v>117</v>
      </c>
      <c r="BX333" s="131" t="s">
        <v>20</v>
      </c>
      <c r="BY333" s="331"/>
      <c r="BZ333" s="331"/>
      <c r="CA333" s="86"/>
      <c r="CB333" s="157"/>
      <c r="CC333" s="81"/>
    </row>
    <row r="334" spans="1:81" ht="47.25">
      <c r="A334" s="64"/>
      <c r="B334" s="91" t="s">
        <v>26</v>
      </c>
      <c r="C334" s="92" t="s">
        <v>27</v>
      </c>
      <c r="D334" s="93" t="s">
        <v>56</v>
      </c>
      <c r="E334" s="321" t="s">
        <v>29</v>
      </c>
      <c r="F334" s="321"/>
      <c r="G334" s="322"/>
      <c r="H334" s="94" t="s">
        <v>27</v>
      </c>
      <c r="I334" s="93" t="s">
        <v>56</v>
      </c>
      <c r="J334" s="321" t="s">
        <v>29</v>
      </c>
      <c r="K334" s="321"/>
      <c r="L334" s="322"/>
      <c r="M334" s="94" t="s">
        <v>27</v>
      </c>
      <c r="N334" s="93" t="s">
        <v>56</v>
      </c>
      <c r="O334" s="321" t="s">
        <v>29</v>
      </c>
      <c r="P334" s="321"/>
      <c r="Q334" s="322"/>
      <c r="R334" s="94" t="s">
        <v>27</v>
      </c>
      <c r="S334" s="93" t="s">
        <v>56</v>
      </c>
      <c r="T334" s="321" t="s">
        <v>29</v>
      </c>
      <c r="U334" s="321"/>
      <c r="V334" s="322"/>
      <c r="W334" s="25"/>
      <c r="X334" s="94" t="s">
        <v>27</v>
      </c>
      <c r="Y334" s="148" t="s">
        <v>30</v>
      </c>
      <c r="Z334" s="149" t="s">
        <v>31</v>
      </c>
      <c r="AA334" s="149" t="s">
        <v>32</v>
      </c>
      <c r="AB334" s="149" t="s">
        <v>33</v>
      </c>
      <c r="AC334" s="149" t="s">
        <v>34</v>
      </c>
      <c r="AD334" s="150" t="s">
        <v>35</v>
      </c>
      <c r="AE334" s="94" t="s">
        <v>27</v>
      </c>
      <c r="AF334" s="149" t="s">
        <v>30</v>
      </c>
      <c r="AG334" s="149" t="s">
        <v>31</v>
      </c>
      <c r="AH334" s="149" t="s">
        <v>32</v>
      </c>
      <c r="AI334" s="149" t="s">
        <v>33</v>
      </c>
      <c r="AJ334" s="149" t="s">
        <v>34</v>
      </c>
      <c r="AK334" s="150" t="s">
        <v>35</v>
      </c>
      <c r="AL334" s="94" t="s">
        <v>27</v>
      </c>
      <c r="AM334" s="149" t="s">
        <v>30</v>
      </c>
      <c r="AN334" s="149" t="s">
        <v>31</v>
      </c>
      <c r="AO334" s="149" t="s">
        <v>32</v>
      </c>
      <c r="AP334" s="149" t="s">
        <v>33</v>
      </c>
      <c r="AQ334" s="149" t="s">
        <v>34</v>
      </c>
      <c r="AR334" s="158" t="s">
        <v>35</v>
      </c>
      <c r="AS334" s="94" t="s">
        <v>27</v>
      </c>
      <c r="AT334" s="149" t="s">
        <v>30</v>
      </c>
      <c r="AU334" s="159" t="s">
        <v>31</v>
      </c>
      <c r="AV334" s="159" t="s">
        <v>32</v>
      </c>
      <c r="AW334" s="149" t="s">
        <v>33</v>
      </c>
      <c r="AX334" s="149" t="s">
        <v>34</v>
      </c>
      <c r="AY334" s="158" t="s">
        <v>35</v>
      </c>
      <c r="AZ334" s="166"/>
      <c r="BA334" s="163" t="s">
        <v>27</v>
      </c>
      <c r="BB334" s="149" t="s">
        <v>24</v>
      </c>
      <c r="BC334" s="149" t="s">
        <v>36</v>
      </c>
      <c r="BD334" s="149" t="s">
        <v>37</v>
      </c>
      <c r="BE334" s="149" t="s">
        <v>38</v>
      </c>
      <c r="BF334" s="173" t="s">
        <v>39</v>
      </c>
      <c r="BG334" s="173" t="s">
        <v>40</v>
      </c>
      <c r="BH334" s="163" t="s">
        <v>27</v>
      </c>
      <c r="BI334" s="149" t="s">
        <v>24</v>
      </c>
      <c r="BJ334" s="149" t="s">
        <v>36</v>
      </c>
      <c r="BK334" s="149" t="s">
        <v>37</v>
      </c>
      <c r="BL334" s="149" t="s">
        <v>38</v>
      </c>
      <c r="BM334" s="173" t="s">
        <v>39</v>
      </c>
      <c r="BN334" s="173" t="s">
        <v>40</v>
      </c>
      <c r="BO334" s="163" t="s">
        <v>27</v>
      </c>
      <c r="BP334" s="149" t="s">
        <v>24</v>
      </c>
      <c r="BQ334" s="149" t="s">
        <v>36</v>
      </c>
      <c r="BR334" s="149" t="s">
        <v>37</v>
      </c>
      <c r="BS334" s="149" t="s">
        <v>38</v>
      </c>
      <c r="BT334" s="173" t="s">
        <v>39</v>
      </c>
      <c r="BU334" s="173" t="s">
        <v>40</v>
      </c>
      <c r="BV334" s="163" t="s">
        <v>27</v>
      </c>
      <c r="BW334" s="149" t="s">
        <v>24</v>
      </c>
      <c r="BX334" s="149" t="s">
        <v>36</v>
      </c>
      <c r="BY334" s="149" t="s">
        <v>37</v>
      </c>
      <c r="BZ334" s="149" t="s">
        <v>38</v>
      </c>
      <c r="CA334" s="173" t="s">
        <v>39</v>
      </c>
      <c r="CB334" s="173" t="s">
        <v>40</v>
      </c>
      <c r="CC334" s="81"/>
    </row>
    <row r="335" spans="1:81" ht="15.75">
      <c r="A335" s="64"/>
      <c r="B335" s="95" t="s">
        <v>41</v>
      </c>
      <c r="C335" s="80">
        <v>0</v>
      </c>
      <c r="D335" s="114">
        <f>198.43+214.99+0.1</f>
        <v>413.52000000000004</v>
      </c>
      <c r="E335" s="189">
        <v>0</v>
      </c>
      <c r="F335" s="189">
        <v>0</v>
      </c>
      <c r="G335" s="190">
        <v>0</v>
      </c>
      <c r="H335" s="80">
        <v>0</v>
      </c>
      <c r="I335" s="114">
        <f>207.97+214.9+0.09</f>
        <v>422.96</v>
      </c>
      <c r="J335" s="189">
        <v>0</v>
      </c>
      <c r="K335" s="209">
        <v>0</v>
      </c>
      <c r="L335" s="190">
        <v>0</v>
      </c>
      <c r="M335" s="80">
        <v>0</v>
      </c>
      <c r="N335" s="211">
        <f>208.26+214.79+0.1</f>
        <v>423.15</v>
      </c>
      <c r="O335" s="189">
        <v>0</v>
      </c>
      <c r="P335" s="209">
        <v>0</v>
      </c>
      <c r="Q335" s="190">
        <v>0</v>
      </c>
      <c r="R335" s="80">
        <v>0</v>
      </c>
      <c r="S335" s="211">
        <f>227.25+214.53+0.09</f>
        <v>441.86999999999995</v>
      </c>
      <c r="T335" s="189">
        <v>0</v>
      </c>
      <c r="U335" s="209">
        <v>0</v>
      </c>
      <c r="V335" s="190">
        <v>0</v>
      </c>
      <c r="W335" s="25"/>
      <c r="X335" s="129">
        <v>0</v>
      </c>
      <c r="Y335" s="151">
        <f t="shared" ref="Y335:Y350" si="297">AVERAGE(E335:G335)/10</f>
        <v>0</v>
      </c>
      <c r="Z335" s="100">
        <v>9.6440000000000001</v>
      </c>
      <c r="AA335" s="100">
        <v>4.5170000000000003</v>
      </c>
      <c r="AB335" s="100">
        <f t="shared" ref="AB335:AB350" si="298">Z335-(AA335+Y335)</f>
        <v>5.1269999999999998</v>
      </c>
      <c r="AC335" s="100">
        <f t="shared" ref="AC335:AC350" si="299">3*Z335+AA335+Y335</f>
        <v>33.449000000000005</v>
      </c>
      <c r="AD335" s="152">
        <f t="shared" ref="AD335:AD350" si="300">1.398*(10^-6)*(X335^2)*AB335*AC335</f>
        <v>0</v>
      </c>
      <c r="AE335" s="129">
        <v>0</v>
      </c>
      <c r="AF335" s="100">
        <f t="shared" ref="AF335:AF350" si="301">AVERAGE(J335:L335)/10</f>
        <v>0</v>
      </c>
      <c r="AG335" s="100">
        <v>9.6440000000000001</v>
      </c>
      <c r="AH335" s="100">
        <v>4.5170000000000003</v>
      </c>
      <c r="AI335" s="100">
        <f t="shared" ref="AI335:AI350" si="302">AG335-(AH335+AF335)</f>
        <v>5.1269999999999998</v>
      </c>
      <c r="AJ335" s="100">
        <f t="shared" ref="AJ335:AJ350" si="303">3*AG335+AH335+AF335</f>
        <v>33.449000000000005</v>
      </c>
      <c r="AK335" s="152">
        <f t="shared" ref="AK335:AK350" si="304">1.398*(10^-6)*(AE335^2)*AI335*AJ335</f>
        <v>0</v>
      </c>
      <c r="AL335" s="129">
        <v>0</v>
      </c>
      <c r="AM335" s="100">
        <f t="shared" ref="AM335:AM350" si="305">AVERAGE(O335:Q335)/10</f>
        <v>0</v>
      </c>
      <c r="AN335" s="100">
        <v>9.6440000000000001</v>
      </c>
      <c r="AO335" s="100">
        <v>4.5170000000000003</v>
      </c>
      <c r="AP335" s="100">
        <f t="shared" ref="AP335:AP350" si="306">AN335-(AO335+AM335)</f>
        <v>5.1269999999999998</v>
      </c>
      <c r="AQ335" s="100">
        <f t="shared" ref="AQ335:AQ350" si="307">3*AN335+AO335+AM335</f>
        <v>33.449000000000005</v>
      </c>
      <c r="AR335" s="160">
        <f t="shared" ref="AR335:AR350" si="308">1.398*(10^-6)*(AL335^2)*AP335*AQ335</f>
        <v>0</v>
      </c>
      <c r="AS335" s="129">
        <v>0</v>
      </c>
      <c r="AT335" s="100">
        <f t="shared" ref="AT335:AT350" si="309">AVERAGE(T335:V335)/10</f>
        <v>0</v>
      </c>
      <c r="AU335" s="100">
        <v>9.6440000000000001</v>
      </c>
      <c r="AV335" s="100">
        <v>4.5170000000000003</v>
      </c>
      <c r="AW335" s="100">
        <f t="shared" ref="AW335:AW350" si="310">AU335-(AV335+AT335)</f>
        <v>5.1269999999999998</v>
      </c>
      <c r="AX335" s="100">
        <f t="shared" ref="AX335:AX350" si="311">3*AU335+AV335+AT335</f>
        <v>33.449000000000005</v>
      </c>
      <c r="AY335" s="160">
        <f t="shared" ref="AY335:AY350" si="312">1.398*(10^-6)*(AS335^2)*AW335*AX335</f>
        <v>0</v>
      </c>
      <c r="AZ335" s="166"/>
      <c r="BA335" s="129">
        <v>0</v>
      </c>
      <c r="BB335" s="100">
        <v>103.506856070365</v>
      </c>
      <c r="BC335" s="167">
        <f>(BB353-BB354)/BB335</f>
        <v>0.65338666990353222</v>
      </c>
      <c r="BD335" s="167">
        <f>D335-BB351</f>
        <v>58.090000000000032</v>
      </c>
      <c r="BE335" s="164">
        <f>BB353-BB354</f>
        <v>67.63</v>
      </c>
      <c r="BF335" s="164">
        <f t="shared" ref="BF335:BF350" si="313">BD335/BE335*100</f>
        <v>85.893834097294146</v>
      </c>
      <c r="BG335" s="174">
        <f t="shared" ref="BG335:BG350" si="314">BF335*BC335</f>
        <v>56.121886226077493</v>
      </c>
      <c r="BH335" s="129">
        <v>0</v>
      </c>
      <c r="BI335" s="100">
        <v>103.506856070365</v>
      </c>
      <c r="BJ335" s="167">
        <f>(BI353-BI354)/BI335</f>
        <v>0.79994700972959454</v>
      </c>
      <c r="BK335" s="167">
        <f>I335-BI351</f>
        <v>52.44</v>
      </c>
      <c r="BL335" s="164">
        <f>BI353-BI354</f>
        <v>82.800000000000011</v>
      </c>
      <c r="BM335" s="164">
        <f t="shared" ref="BM335:BM350" si="315">BK335/BL335*100</f>
        <v>63.333333333333321</v>
      </c>
      <c r="BN335" s="174">
        <f t="shared" ref="BN335:BN350" si="316">BM335*BJ335</f>
        <v>50.663310616207646</v>
      </c>
      <c r="BO335" s="129">
        <v>0</v>
      </c>
      <c r="BP335" s="180">
        <v>103.506856070365</v>
      </c>
      <c r="BQ335" s="167">
        <f>(BP353-BP354)/BP335</f>
        <v>0.70845548579071449</v>
      </c>
      <c r="BR335" s="167">
        <f>N335-BP351</f>
        <v>61.610000000000014</v>
      </c>
      <c r="BS335" s="164">
        <f>BP353-BP354</f>
        <v>73.33</v>
      </c>
      <c r="BT335" s="164">
        <f t="shared" ref="BT335:BT350" si="317">BR335/BS335*100</f>
        <v>84.01745533887906</v>
      </c>
      <c r="BU335" s="174">
        <f t="shared" ref="BU335:BU350" si="318">BT335*BQ335</f>
        <v>59.522627137005223</v>
      </c>
      <c r="BV335" s="129">
        <v>0</v>
      </c>
      <c r="BW335" s="100">
        <v>103.506856070365</v>
      </c>
      <c r="BX335" s="167">
        <f>(BW353-BW354)/BW335</f>
        <v>1.0506550399528187</v>
      </c>
      <c r="BY335" s="167">
        <f t="shared" ref="BY335:BY350" si="319">S335-$BW$351</f>
        <v>45.249999999999943</v>
      </c>
      <c r="BZ335" s="164">
        <f>BW353-BW354</f>
        <v>108.75</v>
      </c>
      <c r="CA335" s="164">
        <f t="shared" ref="CA335:CA350" si="320">BY335/BZ335*100</f>
        <v>41.609195402298802</v>
      </c>
      <c r="CB335" s="174">
        <f t="shared" ref="CB335:CB350" si="321">CA335*BX335</f>
        <v>43.716910857806887</v>
      </c>
      <c r="CC335" s="81"/>
    </row>
    <row r="336" spans="1:81" ht="15.75">
      <c r="A336" s="64"/>
      <c r="B336" s="95" t="s">
        <v>42</v>
      </c>
      <c r="C336" s="80">
        <v>300</v>
      </c>
      <c r="D336" s="114">
        <v>397.09</v>
      </c>
      <c r="E336" s="189">
        <v>2.54</v>
      </c>
      <c r="F336" s="189">
        <v>2.25</v>
      </c>
      <c r="G336" s="190">
        <v>2.5499999999999998</v>
      </c>
      <c r="H336" s="80">
        <v>300</v>
      </c>
      <c r="I336" s="80">
        <v>411.84</v>
      </c>
      <c r="J336" s="189">
        <v>1.81</v>
      </c>
      <c r="K336" s="209">
        <v>0</v>
      </c>
      <c r="L336" s="190">
        <v>1.18</v>
      </c>
      <c r="M336" s="80">
        <v>300</v>
      </c>
      <c r="N336" s="211">
        <v>410.35</v>
      </c>
      <c r="O336" s="189">
        <v>3.84</v>
      </c>
      <c r="P336" s="189">
        <v>4.54</v>
      </c>
      <c r="Q336" s="80">
        <v>3.35</v>
      </c>
      <c r="R336" s="80">
        <v>300</v>
      </c>
      <c r="S336" s="211">
        <v>439.8</v>
      </c>
      <c r="T336" s="189">
        <v>0</v>
      </c>
      <c r="U336" s="209">
        <v>0</v>
      </c>
      <c r="V336" s="190">
        <v>0</v>
      </c>
      <c r="W336" s="25"/>
      <c r="X336" s="129">
        <v>300</v>
      </c>
      <c r="Y336" s="151">
        <f t="shared" si="297"/>
        <v>0.24466666666666667</v>
      </c>
      <c r="Z336" s="100">
        <v>9.6440000000000001</v>
      </c>
      <c r="AA336" s="100">
        <v>4.5170000000000003</v>
      </c>
      <c r="AB336" s="100">
        <f t="shared" si="298"/>
        <v>4.8823333333333334</v>
      </c>
      <c r="AC336" s="100">
        <f t="shared" si="299"/>
        <v>33.693666666666672</v>
      </c>
      <c r="AD336" s="152">
        <f t="shared" si="300"/>
        <v>20.697857029860003</v>
      </c>
      <c r="AE336" s="129">
        <v>300</v>
      </c>
      <c r="AF336" s="100">
        <f t="shared" si="301"/>
        <v>9.9666666666666667E-2</v>
      </c>
      <c r="AG336" s="100">
        <v>9.6440000000000001</v>
      </c>
      <c r="AH336" s="100">
        <v>4.5170000000000003</v>
      </c>
      <c r="AI336" s="100">
        <f t="shared" si="302"/>
        <v>5.027333333333333</v>
      </c>
      <c r="AJ336" s="100">
        <f t="shared" si="303"/>
        <v>33.548666666666669</v>
      </c>
      <c r="AK336" s="152">
        <f t="shared" si="304"/>
        <v>21.220842748559999</v>
      </c>
      <c r="AL336" s="129">
        <v>300</v>
      </c>
      <c r="AM336" s="100">
        <f t="shared" si="305"/>
        <v>0.39099999999999996</v>
      </c>
      <c r="AN336" s="100">
        <v>9.6440000000000001</v>
      </c>
      <c r="AO336" s="100">
        <v>4.5170000000000003</v>
      </c>
      <c r="AP336" s="100">
        <f t="shared" si="306"/>
        <v>4.7359999999999998</v>
      </c>
      <c r="AQ336" s="100">
        <f t="shared" si="307"/>
        <v>33.840000000000003</v>
      </c>
      <c r="AR336" s="160">
        <f t="shared" si="308"/>
        <v>20.164698316799999</v>
      </c>
      <c r="AS336" s="129">
        <v>300</v>
      </c>
      <c r="AT336" s="100">
        <f t="shared" si="309"/>
        <v>0</v>
      </c>
      <c r="AU336" s="100">
        <v>9.6440000000000001</v>
      </c>
      <c r="AV336" s="100">
        <v>4.5170000000000003</v>
      </c>
      <c r="AW336" s="100">
        <f t="shared" si="310"/>
        <v>5.1269999999999998</v>
      </c>
      <c r="AX336" s="100">
        <f t="shared" si="311"/>
        <v>33.449000000000005</v>
      </c>
      <c r="AY336" s="160">
        <f t="shared" si="312"/>
        <v>21.577252153859998</v>
      </c>
      <c r="AZ336" s="166"/>
      <c r="BA336" s="129">
        <v>300</v>
      </c>
      <c r="BB336" s="100">
        <v>103.506856070365</v>
      </c>
      <c r="BC336" s="167">
        <f>(BB353-BB354)/BB335</f>
        <v>0.65338666990353222</v>
      </c>
      <c r="BD336" s="167">
        <f>D336-BB351</f>
        <v>41.659999999999968</v>
      </c>
      <c r="BE336" s="164">
        <f>BB353-BB354</f>
        <v>67.63</v>
      </c>
      <c r="BF336" s="164">
        <f t="shared" si="313"/>
        <v>61.599881709300561</v>
      </c>
      <c r="BG336" s="174">
        <f t="shared" si="314"/>
        <v>40.248541576491398</v>
      </c>
      <c r="BH336" s="129">
        <v>300</v>
      </c>
      <c r="BI336" s="100">
        <v>103.506856070365</v>
      </c>
      <c r="BJ336" s="167">
        <f>(BI353-BI354)/BI335</f>
        <v>0.79994700972959454</v>
      </c>
      <c r="BK336" s="167">
        <f>I336-BI351</f>
        <v>41.319999999999993</v>
      </c>
      <c r="BL336" s="164">
        <f>BI353-BI354</f>
        <v>82.800000000000011</v>
      </c>
      <c r="BM336" s="164">
        <f t="shared" si="315"/>
        <v>49.903381642512059</v>
      </c>
      <c r="BN336" s="174">
        <f t="shared" si="316"/>
        <v>39.920060920322264</v>
      </c>
      <c r="BO336" s="129">
        <v>300</v>
      </c>
      <c r="BP336" s="180">
        <v>103.506856070365</v>
      </c>
      <c r="BQ336" s="167">
        <f>(BP353-BP354)/BP335</f>
        <v>0.70845548579071449</v>
      </c>
      <c r="BR336" s="167">
        <f>N336-BP351</f>
        <v>48.810000000000059</v>
      </c>
      <c r="BS336" s="164">
        <f>BP353-BP354</f>
        <v>73.33</v>
      </c>
      <c r="BT336" s="164">
        <f t="shared" si="317"/>
        <v>66.562116459839174</v>
      </c>
      <c r="BU336" s="174">
        <f t="shared" si="318"/>
        <v>47.156296551813476</v>
      </c>
      <c r="BV336" s="129">
        <v>300</v>
      </c>
      <c r="BW336" s="100">
        <v>103.506856070365</v>
      </c>
      <c r="BX336" s="167">
        <f>(BW353-BW354)/BW335</f>
        <v>1.0506550399528187</v>
      </c>
      <c r="BY336" s="167">
        <f t="shared" si="319"/>
        <v>43.180000000000007</v>
      </c>
      <c r="BZ336" s="164">
        <f>BW353-BW354</f>
        <v>108.75</v>
      </c>
      <c r="CA336" s="164">
        <f t="shared" si="320"/>
        <v>39.705747126436783</v>
      </c>
      <c r="CB336" s="174">
        <f t="shared" si="321"/>
        <v>41.717043333482955</v>
      </c>
      <c r="CC336" s="81"/>
    </row>
    <row r="337" spans="1:81" ht="15.75">
      <c r="A337" s="64"/>
      <c r="B337" s="95" t="s">
        <v>42</v>
      </c>
      <c r="C337" s="80">
        <v>350</v>
      </c>
      <c r="D337" s="80">
        <v>393.22</v>
      </c>
      <c r="E337" s="208">
        <v>3.14</v>
      </c>
      <c r="F337" s="208">
        <v>2.99</v>
      </c>
      <c r="G337" s="152">
        <v>2.87</v>
      </c>
      <c r="H337" s="80">
        <v>350</v>
      </c>
      <c r="I337" s="80">
        <v>410.77</v>
      </c>
      <c r="J337" s="189">
        <v>1.75</v>
      </c>
      <c r="K337" s="210">
        <v>0.82</v>
      </c>
      <c r="L337" s="227">
        <v>2</v>
      </c>
      <c r="M337" s="80">
        <v>350</v>
      </c>
      <c r="N337" s="211">
        <v>408.69</v>
      </c>
      <c r="O337" s="189">
        <v>4.5199999999999996</v>
      </c>
      <c r="P337" s="189">
        <v>5.05</v>
      </c>
      <c r="Q337" s="80">
        <v>4.24</v>
      </c>
      <c r="R337" s="80">
        <v>350</v>
      </c>
      <c r="S337" s="211">
        <v>438.16</v>
      </c>
      <c r="T337" s="210">
        <v>0</v>
      </c>
      <c r="U337" s="210">
        <v>0</v>
      </c>
      <c r="V337" s="211">
        <v>0</v>
      </c>
      <c r="W337" s="25"/>
      <c r="X337" s="129">
        <v>350</v>
      </c>
      <c r="Y337" s="151">
        <f t="shared" si="297"/>
        <v>0.3</v>
      </c>
      <c r="Z337" s="100">
        <v>9.6440000000000001</v>
      </c>
      <c r="AA337" s="100">
        <v>4.5170000000000003</v>
      </c>
      <c r="AB337" s="100">
        <f t="shared" si="298"/>
        <v>4.827</v>
      </c>
      <c r="AC337" s="100">
        <f t="shared" si="299"/>
        <v>33.749000000000002</v>
      </c>
      <c r="AD337" s="152">
        <f t="shared" si="300"/>
        <v>27.898539470864996</v>
      </c>
      <c r="AE337" s="129">
        <v>350</v>
      </c>
      <c r="AF337" s="100">
        <f t="shared" si="301"/>
        <v>0.15233333333333335</v>
      </c>
      <c r="AG337" s="100">
        <v>9.6440000000000001</v>
      </c>
      <c r="AH337" s="100">
        <v>4.5170000000000003</v>
      </c>
      <c r="AI337" s="100">
        <f t="shared" si="302"/>
        <v>4.9746666666666668</v>
      </c>
      <c r="AJ337" s="100">
        <f t="shared" si="303"/>
        <v>33.601333333333336</v>
      </c>
      <c r="AK337" s="152">
        <f t="shared" si="304"/>
        <v>28.626203659386665</v>
      </c>
      <c r="AL337" s="129">
        <v>350</v>
      </c>
      <c r="AM337" s="100">
        <f t="shared" si="305"/>
        <v>0.46033333333333337</v>
      </c>
      <c r="AN337" s="100">
        <v>9.6440000000000001</v>
      </c>
      <c r="AO337" s="100">
        <v>4.5170000000000003</v>
      </c>
      <c r="AP337" s="100">
        <f t="shared" si="306"/>
        <v>4.6666666666666661</v>
      </c>
      <c r="AQ337" s="100">
        <f t="shared" si="307"/>
        <v>33.909333333333336</v>
      </c>
      <c r="AR337" s="160">
        <f t="shared" si="308"/>
        <v>27.100000106666659</v>
      </c>
      <c r="AS337" s="129">
        <v>350</v>
      </c>
      <c r="AT337" s="100">
        <f t="shared" si="309"/>
        <v>0</v>
      </c>
      <c r="AU337" s="100">
        <v>9.6440000000000001</v>
      </c>
      <c r="AV337" s="100">
        <v>4.5170000000000003</v>
      </c>
      <c r="AW337" s="100">
        <f t="shared" si="310"/>
        <v>5.1269999999999998</v>
      </c>
      <c r="AX337" s="100">
        <f t="shared" si="311"/>
        <v>33.449000000000005</v>
      </c>
      <c r="AY337" s="160">
        <f t="shared" si="312"/>
        <v>29.369037653864996</v>
      </c>
      <c r="AZ337" s="166"/>
      <c r="BA337" s="129">
        <v>350</v>
      </c>
      <c r="BB337" s="100">
        <v>103.506856070365</v>
      </c>
      <c r="BC337" s="167">
        <f>(BB353-BB354)/BB335</f>
        <v>0.65338666990353222</v>
      </c>
      <c r="BD337" s="167">
        <f>D337-BB351</f>
        <v>37.79000000000002</v>
      </c>
      <c r="BE337" s="164">
        <f>BB353-BB354</f>
        <v>67.63</v>
      </c>
      <c r="BF337" s="164">
        <f t="shared" si="313"/>
        <v>55.87756912612749</v>
      </c>
      <c r="BG337" s="174">
        <f t="shared" si="314"/>
        <v>36.509658813624867</v>
      </c>
      <c r="BH337" s="129">
        <v>350</v>
      </c>
      <c r="BI337" s="100">
        <v>103.506856070365</v>
      </c>
      <c r="BJ337" s="167">
        <f>(BI353-BI354)/BI335</f>
        <v>0.79994700972959454</v>
      </c>
      <c r="BK337" s="167">
        <f>I337-BI351</f>
        <v>40.25</v>
      </c>
      <c r="BL337" s="164">
        <f>BI353-BI354</f>
        <v>82.800000000000011</v>
      </c>
      <c r="BM337" s="164">
        <f t="shared" si="315"/>
        <v>48.611111111111107</v>
      </c>
      <c r="BN337" s="174">
        <f t="shared" si="316"/>
        <v>38.886312972966401</v>
      </c>
      <c r="BO337" s="129">
        <v>350</v>
      </c>
      <c r="BP337" s="180">
        <v>103.506856070365</v>
      </c>
      <c r="BQ337" s="167">
        <f>(BP353-BP354)/BP335</f>
        <v>0.70845548579071449</v>
      </c>
      <c r="BR337" s="167">
        <f>N337-BP351</f>
        <v>47.150000000000034</v>
      </c>
      <c r="BS337" s="164">
        <f>BP353-BP354</f>
        <v>73.33</v>
      </c>
      <c r="BT337" s="164">
        <f t="shared" si="317"/>
        <v>64.298377198963635</v>
      </c>
      <c r="BU337" s="174">
        <f t="shared" si="318"/>
        <v>45.55253805404638</v>
      </c>
      <c r="BV337" s="129">
        <v>350</v>
      </c>
      <c r="BW337" s="100">
        <v>103.506856070365</v>
      </c>
      <c r="BX337" s="167">
        <f>(BW353-BW354)/BW335</f>
        <v>1.0506550399528187</v>
      </c>
      <c r="BY337" s="167">
        <f t="shared" si="319"/>
        <v>41.54000000000002</v>
      </c>
      <c r="BZ337" s="164">
        <f>BW353-BW354</f>
        <v>108.75</v>
      </c>
      <c r="CA337" s="164">
        <f t="shared" si="320"/>
        <v>38.197701149425306</v>
      </c>
      <c r="CB337" s="174">
        <f t="shared" si="321"/>
        <v>40.132607227255278</v>
      </c>
      <c r="CC337" s="81"/>
    </row>
    <row r="338" spans="1:81" ht="15.75">
      <c r="A338" s="64"/>
      <c r="B338" s="95" t="s">
        <v>42</v>
      </c>
      <c r="C338" s="80">
        <v>450</v>
      </c>
      <c r="D338" s="80">
        <v>391.15</v>
      </c>
      <c r="E338" s="208">
        <v>3.45</v>
      </c>
      <c r="F338" s="208">
        <v>3.12</v>
      </c>
      <c r="G338" s="152">
        <v>3.96</v>
      </c>
      <c r="H338" s="80">
        <v>450</v>
      </c>
      <c r="I338" s="114">
        <v>408.33</v>
      </c>
      <c r="J338" s="210">
        <v>2.4</v>
      </c>
      <c r="K338" s="210">
        <v>2.62</v>
      </c>
      <c r="L338" s="190">
        <v>2.88</v>
      </c>
      <c r="M338" s="80">
        <v>450</v>
      </c>
      <c r="N338" s="211">
        <v>405.74</v>
      </c>
      <c r="O338" s="80">
        <v>6.34</v>
      </c>
      <c r="P338" s="80">
        <v>5.39</v>
      </c>
      <c r="Q338" s="80">
        <v>5.22</v>
      </c>
      <c r="R338" s="80">
        <v>450</v>
      </c>
      <c r="S338" s="211">
        <v>435.9</v>
      </c>
      <c r="T338" s="211">
        <v>0.77</v>
      </c>
      <c r="U338" s="211">
        <v>0.73</v>
      </c>
      <c r="V338" s="211">
        <v>0</v>
      </c>
      <c r="W338" s="25"/>
      <c r="X338" s="129">
        <v>450</v>
      </c>
      <c r="Y338" s="151">
        <f t="shared" si="297"/>
        <v>0.35100000000000003</v>
      </c>
      <c r="Z338" s="100">
        <v>9.6440000000000001</v>
      </c>
      <c r="AA338" s="100">
        <v>4.5170000000000003</v>
      </c>
      <c r="AB338" s="100">
        <f t="shared" si="298"/>
        <v>4.7759999999999998</v>
      </c>
      <c r="AC338" s="100">
        <f t="shared" si="299"/>
        <v>33.800000000000004</v>
      </c>
      <c r="AD338" s="152">
        <f t="shared" si="300"/>
        <v>45.69968613599999</v>
      </c>
      <c r="AE338" s="129">
        <v>450</v>
      </c>
      <c r="AF338" s="100">
        <f t="shared" si="301"/>
        <v>0.26333333333333331</v>
      </c>
      <c r="AG338" s="100">
        <v>9.6440000000000001</v>
      </c>
      <c r="AH338" s="100">
        <v>4.5170000000000003</v>
      </c>
      <c r="AI338" s="100">
        <f t="shared" si="302"/>
        <v>4.8636666666666661</v>
      </c>
      <c r="AJ338" s="100">
        <f t="shared" si="303"/>
        <v>33.712333333333341</v>
      </c>
      <c r="AK338" s="152">
        <f t="shared" si="304"/>
        <v>46.417827911985</v>
      </c>
      <c r="AL338" s="129">
        <v>450</v>
      </c>
      <c r="AM338" s="100">
        <f t="shared" si="305"/>
        <v>0.56499999999999995</v>
      </c>
      <c r="AN338" s="100">
        <v>9.6440000000000001</v>
      </c>
      <c r="AO338" s="100">
        <v>4.5170000000000003</v>
      </c>
      <c r="AP338" s="100">
        <f t="shared" si="306"/>
        <v>4.5619999999999994</v>
      </c>
      <c r="AQ338" s="100">
        <f t="shared" si="307"/>
        <v>34.014000000000003</v>
      </c>
      <c r="AR338" s="160">
        <f t="shared" si="308"/>
        <v>43.928379971459982</v>
      </c>
      <c r="AS338" s="129">
        <v>450</v>
      </c>
      <c r="AT338" s="100">
        <f t="shared" si="309"/>
        <v>0.05</v>
      </c>
      <c r="AU338" s="100">
        <v>9.6440000000000001</v>
      </c>
      <c r="AV338" s="100">
        <v>4.5170000000000003</v>
      </c>
      <c r="AW338" s="100">
        <f t="shared" si="310"/>
        <v>5.077</v>
      </c>
      <c r="AX338" s="100">
        <f t="shared" si="311"/>
        <v>33.499000000000002</v>
      </c>
      <c r="AY338" s="160">
        <f t="shared" si="312"/>
        <v>48.147218779184989</v>
      </c>
      <c r="AZ338" s="166"/>
      <c r="BA338" s="129">
        <v>450</v>
      </c>
      <c r="BB338" s="100">
        <v>103.506856070365</v>
      </c>
      <c r="BC338" s="167">
        <f>(BB353-BB354)/BB335</f>
        <v>0.65338666990353222</v>
      </c>
      <c r="BD338" s="167">
        <f>D338-BB351</f>
        <v>35.71999999999997</v>
      </c>
      <c r="BE338" s="164">
        <f>BB353-BB354</f>
        <v>67.63</v>
      </c>
      <c r="BF338" s="164">
        <f t="shared" si="313"/>
        <v>52.816797279313874</v>
      </c>
      <c r="BG338" s="174">
        <f t="shared" si="314"/>
        <v>34.509791289300836</v>
      </c>
      <c r="BH338" s="129">
        <v>450</v>
      </c>
      <c r="BI338" s="100">
        <v>103.506856070365</v>
      </c>
      <c r="BJ338" s="167">
        <f>(BI353-BI354)/BI335</f>
        <v>0.79994700972959454</v>
      </c>
      <c r="BK338" s="167">
        <f>I338-BI351</f>
        <v>37.81</v>
      </c>
      <c r="BL338" s="164">
        <f>BI353-BI354</f>
        <v>82.800000000000011</v>
      </c>
      <c r="BM338" s="164">
        <f t="shared" si="315"/>
        <v>45.664251207729464</v>
      </c>
      <c r="BN338" s="174">
        <f t="shared" si="316"/>
        <v>36.528981205164207</v>
      </c>
      <c r="BO338" s="129">
        <v>450</v>
      </c>
      <c r="BP338" s="180">
        <v>103.506856070365</v>
      </c>
      <c r="BQ338" s="167">
        <f>(BP353-BP354)/BP335</f>
        <v>0.70845548579071449</v>
      </c>
      <c r="BR338" s="167">
        <f>N338-BP351</f>
        <v>44.200000000000045</v>
      </c>
      <c r="BS338" s="164">
        <f>BP353-BP354</f>
        <v>73.33</v>
      </c>
      <c r="BT338" s="164">
        <f t="shared" si="317"/>
        <v>60.275467066684918</v>
      </c>
      <c r="BU338" s="174">
        <f t="shared" si="318"/>
        <v>42.702485301990478</v>
      </c>
      <c r="BV338" s="129">
        <v>450</v>
      </c>
      <c r="BW338" s="100">
        <v>103.506856070365</v>
      </c>
      <c r="BX338" s="167">
        <f>(BW353-BW354)/BW335</f>
        <v>1.0506550399528187</v>
      </c>
      <c r="BY338" s="167">
        <f t="shared" si="319"/>
        <v>39.279999999999973</v>
      </c>
      <c r="BZ338" s="164">
        <f>BW353-BW354</f>
        <v>108.75</v>
      </c>
      <c r="CA338" s="164">
        <f t="shared" si="320"/>
        <v>36.119540229885033</v>
      </c>
      <c r="CB338" s="174">
        <f t="shared" si="321"/>
        <v>37.949176983307304</v>
      </c>
      <c r="CC338" s="81"/>
    </row>
    <row r="339" spans="1:81" ht="15.75">
      <c r="A339" s="64"/>
      <c r="B339" s="95" t="s">
        <v>42</v>
      </c>
      <c r="C339" s="80">
        <v>550</v>
      </c>
      <c r="D339" s="80">
        <v>388.7</v>
      </c>
      <c r="E339" s="208">
        <v>3.57</v>
      </c>
      <c r="F339" s="208">
        <v>3.99</v>
      </c>
      <c r="G339" s="152">
        <v>3.12</v>
      </c>
      <c r="H339" s="80">
        <v>550</v>
      </c>
      <c r="I339" s="80">
        <v>406.79</v>
      </c>
      <c r="J339" s="100">
        <v>2.97</v>
      </c>
      <c r="K339" s="211">
        <v>1.87</v>
      </c>
      <c r="L339" s="98">
        <v>2.83</v>
      </c>
      <c r="M339" s="80">
        <v>550</v>
      </c>
      <c r="N339" s="211">
        <v>403.44</v>
      </c>
      <c r="O339" s="80">
        <v>4.95</v>
      </c>
      <c r="P339" s="80">
        <v>5.63</v>
      </c>
      <c r="Q339" s="80">
        <v>5.92</v>
      </c>
      <c r="R339" s="80">
        <v>550</v>
      </c>
      <c r="S339" s="211">
        <v>434.3</v>
      </c>
      <c r="T339" s="211">
        <v>1.26</v>
      </c>
      <c r="U339" s="211">
        <v>1.56</v>
      </c>
      <c r="V339" s="211">
        <v>0.92</v>
      </c>
      <c r="W339" s="25"/>
      <c r="X339" s="129">
        <v>550</v>
      </c>
      <c r="Y339" s="151">
        <f t="shared" si="297"/>
        <v>0.35599999999999998</v>
      </c>
      <c r="Z339" s="100">
        <v>9.6440000000000001</v>
      </c>
      <c r="AA339" s="100">
        <v>4.5170000000000003</v>
      </c>
      <c r="AB339" s="100">
        <f t="shared" si="298"/>
        <v>4.7709999999999999</v>
      </c>
      <c r="AC339" s="100">
        <f t="shared" si="299"/>
        <v>33.805000000000007</v>
      </c>
      <c r="AD339" s="152">
        <f t="shared" si="300"/>
        <v>68.206051281225001</v>
      </c>
      <c r="AE339" s="129">
        <v>550</v>
      </c>
      <c r="AF339" s="100">
        <f t="shared" si="301"/>
        <v>0.25566666666666665</v>
      </c>
      <c r="AG339" s="100">
        <v>9.6440000000000001</v>
      </c>
      <c r="AH339" s="100">
        <v>4.5170000000000003</v>
      </c>
      <c r="AI339" s="100">
        <f t="shared" si="302"/>
        <v>4.8713333333333333</v>
      </c>
      <c r="AJ339" s="100">
        <f t="shared" si="303"/>
        <v>33.704666666666675</v>
      </c>
      <c r="AK339" s="152">
        <f t="shared" si="304"/>
        <v>69.433720212046666</v>
      </c>
      <c r="AL339" s="129">
        <v>550</v>
      </c>
      <c r="AM339" s="100">
        <f t="shared" si="305"/>
        <v>0.55000000000000004</v>
      </c>
      <c r="AN339" s="100">
        <v>9.6440000000000001</v>
      </c>
      <c r="AO339" s="100">
        <v>4.5170000000000003</v>
      </c>
      <c r="AP339" s="100">
        <f t="shared" si="306"/>
        <v>4.577</v>
      </c>
      <c r="AQ339" s="100">
        <f t="shared" si="307"/>
        <v>33.999000000000002</v>
      </c>
      <c r="AR339" s="160">
        <f t="shared" si="308"/>
        <v>65.808138519584986</v>
      </c>
      <c r="AS339" s="129">
        <v>550</v>
      </c>
      <c r="AT339" s="100">
        <f t="shared" si="309"/>
        <v>0.12466666666666668</v>
      </c>
      <c r="AU339" s="100">
        <v>9.6440000000000001</v>
      </c>
      <c r="AV339" s="100">
        <v>4.5170000000000003</v>
      </c>
      <c r="AW339" s="100">
        <f t="shared" si="310"/>
        <v>5.0023333333333335</v>
      </c>
      <c r="AX339" s="100">
        <f t="shared" si="311"/>
        <v>33.573666666666675</v>
      </c>
      <c r="AY339" s="160">
        <f t="shared" si="312"/>
        <v>71.023807808451679</v>
      </c>
      <c r="AZ339" s="166"/>
      <c r="BA339" s="129">
        <v>550</v>
      </c>
      <c r="BB339" s="100">
        <v>103.506856070365</v>
      </c>
      <c r="BC339" s="167">
        <f>(BB353-BB354)/BB335</f>
        <v>0.65338666990353222</v>
      </c>
      <c r="BD339" s="167">
        <f>D339-BB351</f>
        <v>33.269999999999982</v>
      </c>
      <c r="BE339" s="164">
        <f>BB353-BB354</f>
        <v>67.63</v>
      </c>
      <c r="BF339" s="164">
        <f t="shared" si="313"/>
        <v>49.194144610379986</v>
      </c>
      <c r="BG339" s="174">
        <f t="shared" si="314"/>
        <v>32.142798325728975</v>
      </c>
      <c r="BH339" s="129">
        <v>550</v>
      </c>
      <c r="BI339" s="100">
        <v>103.506856070365</v>
      </c>
      <c r="BJ339" s="167">
        <f>(BI353-BI354)/BI335</f>
        <v>0.79994700972959454</v>
      </c>
      <c r="BK339" s="167">
        <f>I339-BI351</f>
        <v>36.270000000000039</v>
      </c>
      <c r="BL339" s="164">
        <f>BI353-BI354</f>
        <v>82.800000000000011</v>
      </c>
      <c r="BM339" s="164">
        <f t="shared" si="315"/>
        <v>43.804347826086996</v>
      </c>
      <c r="BN339" s="174">
        <f t="shared" si="316"/>
        <v>35.041157056633359</v>
      </c>
      <c r="BO339" s="129">
        <v>550</v>
      </c>
      <c r="BP339" s="180">
        <v>103.506856070365</v>
      </c>
      <c r="BQ339" s="167">
        <f>(BP353-BP354)/BP335</f>
        <v>0.70845548579071449</v>
      </c>
      <c r="BR339" s="167">
        <f>N339-BP351</f>
        <v>41.900000000000034</v>
      </c>
      <c r="BS339" s="164">
        <f>BP353-BP354</f>
        <v>73.33</v>
      </c>
      <c r="BT339" s="164">
        <f t="shared" si="317"/>
        <v>57.138960861857399</v>
      </c>
      <c r="BU339" s="174">
        <f t="shared" si="318"/>
        <v>40.480410274963809</v>
      </c>
      <c r="BV339" s="129">
        <v>550</v>
      </c>
      <c r="BW339" s="100">
        <v>103.506856070365</v>
      </c>
      <c r="BX339" s="167">
        <f>(BW353-BW354)/BW335</f>
        <v>1.0506550399528187</v>
      </c>
      <c r="BY339" s="167">
        <f t="shared" si="319"/>
        <v>37.680000000000007</v>
      </c>
      <c r="BZ339" s="164">
        <f>BW353-BW354</f>
        <v>108.75</v>
      </c>
      <c r="CA339" s="164">
        <f t="shared" si="320"/>
        <v>34.648275862068971</v>
      </c>
      <c r="CB339" s="174">
        <f t="shared" si="321"/>
        <v>36.403385660158357</v>
      </c>
      <c r="CC339" s="81"/>
    </row>
    <row r="340" spans="1:81" ht="15.75">
      <c r="A340" s="64"/>
      <c r="B340" s="95" t="s">
        <v>42</v>
      </c>
      <c r="C340" s="80">
        <v>650</v>
      </c>
      <c r="D340" s="80">
        <v>386.55</v>
      </c>
      <c r="E340" s="208">
        <v>4.1100000000000003</v>
      </c>
      <c r="F340" s="208">
        <v>3.38</v>
      </c>
      <c r="G340" s="152">
        <v>3.8</v>
      </c>
      <c r="H340" s="80">
        <v>650</v>
      </c>
      <c r="I340" s="80">
        <v>405.13</v>
      </c>
      <c r="J340" s="100">
        <v>3.86</v>
      </c>
      <c r="K340" s="211">
        <v>2.41</v>
      </c>
      <c r="L340" s="98">
        <v>3.21</v>
      </c>
      <c r="M340" s="80">
        <v>650</v>
      </c>
      <c r="N340" s="211">
        <v>401.29</v>
      </c>
      <c r="O340" s="80">
        <v>5.29</v>
      </c>
      <c r="P340" s="80">
        <v>6.18</v>
      </c>
      <c r="Q340" s="80">
        <v>6.75</v>
      </c>
      <c r="R340" s="80">
        <v>650</v>
      </c>
      <c r="S340" s="211">
        <v>432.88</v>
      </c>
      <c r="T340" s="211">
        <v>2.31</v>
      </c>
      <c r="U340" s="211">
        <v>2.19</v>
      </c>
      <c r="V340" s="211">
        <v>1.52</v>
      </c>
      <c r="W340" s="25"/>
      <c r="X340" s="129">
        <v>650</v>
      </c>
      <c r="Y340" s="151">
        <f t="shared" si="297"/>
        <v>0.3763333333333333</v>
      </c>
      <c r="Z340" s="100">
        <v>9.6440000000000001</v>
      </c>
      <c r="AA340" s="100">
        <v>4.5170000000000003</v>
      </c>
      <c r="AB340" s="100">
        <f t="shared" si="298"/>
        <v>4.7506666666666666</v>
      </c>
      <c r="AC340" s="100">
        <f t="shared" si="299"/>
        <v>33.82533333333334</v>
      </c>
      <c r="AD340" s="152">
        <f t="shared" si="300"/>
        <v>94.914055136506676</v>
      </c>
      <c r="AE340" s="129">
        <v>650</v>
      </c>
      <c r="AF340" s="100">
        <f t="shared" si="301"/>
        <v>0.316</v>
      </c>
      <c r="AG340" s="100">
        <v>9.6440000000000001</v>
      </c>
      <c r="AH340" s="100">
        <v>4.5170000000000003</v>
      </c>
      <c r="AI340" s="100">
        <f t="shared" si="302"/>
        <v>4.8109999999999999</v>
      </c>
      <c r="AJ340" s="100">
        <f t="shared" si="303"/>
        <v>33.765000000000008</v>
      </c>
      <c r="AK340" s="152">
        <f t="shared" si="304"/>
        <v>95.948015286825012</v>
      </c>
      <c r="AL340" s="129">
        <v>650</v>
      </c>
      <c r="AM340" s="100">
        <f t="shared" si="305"/>
        <v>0.60733333333333328</v>
      </c>
      <c r="AN340" s="100">
        <v>9.6440000000000001</v>
      </c>
      <c r="AO340" s="100">
        <v>4.5170000000000003</v>
      </c>
      <c r="AP340" s="100">
        <f t="shared" si="306"/>
        <v>4.5196666666666667</v>
      </c>
      <c r="AQ340" s="100">
        <f t="shared" si="307"/>
        <v>34.056333333333342</v>
      </c>
      <c r="AR340" s="160">
        <f t="shared" si="308"/>
        <v>90.915551732611675</v>
      </c>
      <c r="AS340" s="129">
        <v>650</v>
      </c>
      <c r="AT340" s="100">
        <f t="shared" si="309"/>
        <v>0.20066666666666663</v>
      </c>
      <c r="AU340" s="100">
        <v>9.6440000000000001</v>
      </c>
      <c r="AV340" s="100">
        <v>4.5170000000000003</v>
      </c>
      <c r="AW340" s="100">
        <f t="shared" si="310"/>
        <v>4.926333333333333</v>
      </c>
      <c r="AX340" s="100">
        <f t="shared" si="311"/>
        <v>33.649666666666668</v>
      </c>
      <c r="AY340" s="160">
        <f t="shared" si="312"/>
        <v>97.912568993611657</v>
      </c>
      <c r="AZ340" s="166"/>
      <c r="BA340" s="129">
        <v>650</v>
      </c>
      <c r="BB340" s="100">
        <v>103.506856070365</v>
      </c>
      <c r="BC340" s="167">
        <f>(BB353-BB354)/BB335</f>
        <v>0.65338666990353222</v>
      </c>
      <c r="BD340" s="167">
        <f>D340-BB351</f>
        <v>31.120000000000005</v>
      </c>
      <c r="BE340" s="164">
        <f>BB353-BB354</f>
        <v>67.63</v>
      </c>
      <c r="BF340" s="164">
        <f t="shared" si="313"/>
        <v>46.015082064172717</v>
      </c>
      <c r="BG340" s="174">
        <f t="shared" si="314"/>
        <v>30.065641235247565</v>
      </c>
      <c r="BH340" s="129">
        <v>650</v>
      </c>
      <c r="BI340" s="100">
        <v>103.506856070365</v>
      </c>
      <c r="BJ340" s="167">
        <f>(BI353-BI354)/BI335</f>
        <v>0.79994700972959454</v>
      </c>
      <c r="BK340" s="167">
        <f>I340-BI351</f>
        <v>34.610000000000014</v>
      </c>
      <c r="BL340" s="164">
        <f>BI353-BI354</f>
        <v>82.800000000000011</v>
      </c>
      <c r="BM340" s="164">
        <f t="shared" si="315"/>
        <v>41.799516908212567</v>
      </c>
      <c r="BN340" s="174">
        <f t="shared" si="316"/>
        <v>33.437398558866271</v>
      </c>
      <c r="BO340" s="129">
        <v>650</v>
      </c>
      <c r="BP340" s="180">
        <v>103.506856070365</v>
      </c>
      <c r="BQ340" s="167">
        <f>(BP353-BP354)/BP335</f>
        <v>0.70845548579071449</v>
      </c>
      <c r="BR340" s="167">
        <f>N340-BP351</f>
        <v>39.750000000000057</v>
      </c>
      <c r="BS340" s="164">
        <f>BP353-BP354</f>
        <v>73.33</v>
      </c>
      <c r="BT340" s="164">
        <f t="shared" si="317"/>
        <v>54.20700940951869</v>
      </c>
      <c r="BU340" s="174">
        <f t="shared" si="318"/>
        <v>38.403253184482395</v>
      </c>
      <c r="BV340" s="129">
        <v>650</v>
      </c>
      <c r="BW340" s="100">
        <v>103.506856070365</v>
      </c>
      <c r="BX340" s="167">
        <f>(BW353-BW354)/BW335</f>
        <v>1.0506550399528187</v>
      </c>
      <c r="BY340" s="167">
        <f t="shared" si="319"/>
        <v>36.259999999999991</v>
      </c>
      <c r="BZ340" s="164">
        <f>BW353-BW354</f>
        <v>108.75</v>
      </c>
      <c r="CA340" s="164">
        <f t="shared" si="320"/>
        <v>33.342528735632179</v>
      </c>
      <c r="CB340" s="174">
        <f t="shared" si="321"/>
        <v>35.031495860863636</v>
      </c>
      <c r="CC340" s="81"/>
    </row>
    <row r="341" spans="1:81" ht="15.75">
      <c r="A341" s="64"/>
      <c r="B341" s="95" t="s">
        <v>42</v>
      </c>
      <c r="C341" s="80">
        <v>750</v>
      </c>
      <c r="D341" s="80">
        <v>385.36</v>
      </c>
      <c r="E341" s="208">
        <v>4.05</v>
      </c>
      <c r="F341" s="208">
        <v>4.6100000000000003</v>
      </c>
      <c r="G341" s="152">
        <v>4.0199999999999996</v>
      </c>
      <c r="H341" s="80">
        <v>750</v>
      </c>
      <c r="I341" s="80">
        <v>404.11</v>
      </c>
      <c r="J341" s="100">
        <v>3.97</v>
      </c>
      <c r="K341" s="211">
        <v>2.95</v>
      </c>
      <c r="L341" s="98">
        <v>3.32</v>
      </c>
      <c r="M341" s="80">
        <v>750</v>
      </c>
      <c r="N341" s="211">
        <v>399.91</v>
      </c>
      <c r="O341" s="80">
        <v>5.25</v>
      </c>
      <c r="P341" s="80">
        <v>6.27</v>
      </c>
      <c r="Q341" s="80">
        <v>5.87</v>
      </c>
      <c r="R341" s="80">
        <v>750</v>
      </c>
      <c r="S341" s="211">
        <v>432.09</v>
      </c>
      <c r="T341" s="211">
        <v>2.14</v>
      </c>
      <c r="U341" s="211">
        <v>2.52</v>
      </c>
      <c r="V341" s="211">
        <v>1.78</v>
      </c>
      <c r="W341" s="25"/>
      <c r="X341" s="129">
        <v>750</v>
      </c>
      <c r="Y341" s="151">
        <f t="shared" si="297"/>
        <v>0.42266666666666663</v>
      </c>
      <c r="Z341" s="100">
        <v>9.6440000000000001</v>
      </c>
      <c r="AA341" s="100">
        <v>4.5170000000000003</v>
      </c>
      <c r="AB341" s="100">
        <f t="shared" si="298"/>
        <v>4.7043333333333335</v>
      </c>
      <c r="AC341" s="100">
        <f t="shared" si="299"/>
        <v>33.87166666666667</v>
      </c>
      <c r="AD341" s="152">
        <f t="shared" si="300"/>
        <v>125.30383175062501</v>
      </c>
      <c r="AE341" s="129">
        <v>750</v>
      </c>
      <c r="AF341" s="100">
        <f t="shared" si="301"/>
        <v>0.34133333333333338</v>
      </c>
      <c r="AG341" s="100">
        <v>9.6440000000000001</v>
      </c>
      <c r="AH341" s="100">
        <v>4.5170000000000003</v>
      </c>
      <c r="AI341" s="100">
        <f t="shared" si="302"/>
        <v>4.7856666666666667</v>
      </c>
      <c r="AJ341" s="100">
        <f t="shared" si="303"/>
        <v>33.790333333333336</v>
      </c>
      <c r="AK341" s="152">
        <f t="shared" si="304"/>
        <v>127.164128681625</v>
      </c>
      <c r="AL341" s="129">
        <v>750</v>
      </c>
      <c r="AM341" s="100">
        <f t="shared" si="305"/>
        <v>0.57966666666666666</v>
      </c>
      <c r="AN341" s="100">
        <v>9.6440000000000001</v>
      </c>
      <c r="AO341" s="100">
        <v>4.5170000000000003</v>
      </c>
      <c r="AP341" s="100">
        <f t="shared" si="306"/>
        <v>4.5473333333333334</v>
      </c>
      <c r="AQ341" s="100">
        <f t="shared" si="307"/>
        <v>34.028666666666673</v>
      </c>
      <c r="AR341" s="160">
        <f t="shared" si="308"/>
        <v>121.68342389850001</v>
      </c>
      <c r="AS341" s="129">
        <v>750</v>
      </c>
      <c r="AT341" s="100">
        <f t="shared" si="309"/>
        <v>0.2146666666666667</v>
      </c>
      <c r="AU341" s="100">
        <v>9.6440000000000001</v>
      </c>
      <c r="AV341" s="100">
        <v>4.5170000000000003</v>
      </c>
      <c r="AW341" s="100">
        <f t="shared" si="310"/>
        <v>4.9123333333333328</v>
      </c>
      <c r="AX341" s="100">
        <f t="shared" si="311"/>
        <v>33.663666666666671</v>
      </c>
      <c r="AY341" s="160">
        <f t="shared" si="312"/>
        <v>130.04059406662498</v>
      </c>
      <c r="AZ341" s="166"/>
      <c r="BA341" s="129">
        <v>750</v>
      </c>
      <c r="BB341" s="100">
        <v>103.506856070365</v>
      </c>
      <c r="BC341" s="167">
        <f>(BB353-BB354)/BB335</f>
        <v>0.65338666990353222</v>
      </c>
      <c r="BD341" s="167">
        <f>D341-BB351</f>
        <v>29.930000000000007</v>
      </c>
      <c r="BE341" s="164">
        <f>BB353-BB354</f>
        <v>67.63</v>
      </c>
      <c r="BF341" s="164">
        <f t="shared" si="313"/>
        <v>44.255507910690532</v>
      </c>
      <c r="BG341" s="174">
        <f t="shared" si="314"/>
        <v>28.915958938655514</v>
      </c>
      <c r="BH341" s="129">
        <v>750</v>
      </c>
      <c r="BI341" s="100">
        <v>103.506856070365</v>
      </c>
      <c r="BJ341" s="167">
        <f>(BI353-BI354)/BI335</f>
        <v>0.79994700972959454</v>
      </c>
      <c r="BK341" s="167">
        <f>I341-BI351</f>
        <v>33.590000000000032</v>
      </c>
      <c r="BL341" s="164">
        <f>BI353-BI354</f>
        <v>82.800000000000011</v>
      </c>
      <c r="BM341" s="164">
        <f t="shared" si="315"/>
        <v>40.56763285024158</v>
      </c>
      <c r="BN341" s="174">
        <f t="shared" si="316"/>
        <v>32.451956590358819</v>
      </c>
      <c r="BO341" s="129">
        <v>750</v>
      </c>
      <c r="BP341" s="180">
        <v>103.506856070365</v>
      </c>
      <c r="BQ341" s="167">
        <f>(BP353-BP354)/BP335</f>
        <v>0.70845548579071449</v>
      </c>
      <c r="BR341" s="167">
        <f>N341-BP351</f>
        <v>38.370000000000061</v>
      </c>
      <c r="BS341" s="164">
        <f>BP353-BP354</f>
        <v>73.33</v>
      </c>
      <c r="BT341" s="164">
        <f t="shared" si="317"/>
        <v>52.325105686622209</v>
      </c>
      <c r="BU341" s="174">
        <f t="shared" si="318"/>
        <v>37.070008168266412</v>
      </c>
      <c r="BV341" s="129">
        <v>750</v>
      </c>
      <c r="BW341" s="100">
        <v>103.506856070365</v>
      </c>
      <c r="BX341" s="167">
        <f>(BW353-BW354)/BW335</f>
        <v>1.0506550399528187</v>
      </c>
      <c r="BY341" s="167">
        <f t="shared" si="319"/>
        <v>35.46999999999997</v>
      </c>
      <c r="BZ341" s="164">
        <f>BW353-BW354</f>
        <v>108.75</v>
      </c>
      <c r="CA341" s="164">
        <f t="shared" si="320"/>
        <v>32.616091954022963</v>
      </c>
      <c r="CB341" s="174">
        <f t="shared" si="321"/>
        <v>34.268261395058808</v>
      </c>
      <c r="CC341" s="81"/>
    </row>
    <row r="342" spans="1:81" ht="15.75">
      <c r="A342" s="64"/>
      <c r="B342" s="95" t="s">
        <v>42</v>
      </c>
      <c r="C342" s="80">
        <v>850</v>
      </c>
      <c r="D342" s="80">
        <v>384.34</v>
      </c>
      <c r="E342" s="208">
        <v>5.3</v>
      </c>
      <c r="F342" s="208">
        <v>5.19</v>
      </c>
      <c r="G342" s="152">
        <v>4.8499999999999996</v>
      </c>
      <c r="H342" s="80">
        <v>850</v>
      </c>
      <c r="I342" s="80">
        <v>403.22</v>
      </c>
      <c r="J342" s="100">
        <v>4.34</v>
      </c>
      <c r="K342" s="211">
        <v>3.15</v>
      </c>
      <c r="L342" s="98">
        <v>3.58</v>
      </c>
      <c r="M342" s="80">
        <v>850</v>
      </c>
      <c r="N342" s="211">
        <v>398.59</v>
      </c>
      <c r="O342" s="80">
        <v>6.92</v>
      </c>
      <c r="P342" s="80">
        <v>6.91</v>
      </c>
      <c r="Q342" s="80">
        <v>5.87</v>
      </c>
      <c r="R342" s="80">
        <v>850</v>
      </c>
      <c r="S342" s="211">
        <v>431.28</v>
      </c>
      <c r="T342" s="211">
        <v>2.5499999999999998</v>
      </c>
      <c r="U342" s="211">
        <v>2.4700000000000002</v>
      </c>
      <c r="V342" s="211">
        <v>1.91</v>
      </c>
      <c r="W342" s="25"/>
      <c r="X342" s="129">
        <v>850</v>
      </c>
      <c r="Y342" s="151">
        <f t="shared" si="297"/>
        <v>0.51133333333333331</v>
      </c>
      <c r="Z342" s="100">
        <v>9.6440000000000001</v>
      </c>
      <c r="AA342" s="100">
        <v>4.5170000000000003</v>
      </c>
      <c r="AB342" s="100">
        <f t="shared" si="298"/>
        <v>4.6156666666666668</v>
      </c>
      <c r="AC342" s="100">
        <f t="shared" si="299"/>
        <v>33.960333333333338</v>
      </c>
      <c r="AD342" s="152">
        <f t="shared" si="300"/>
        <v>158.32569556793169</v>
      </c>
      <c r="AE342" s="129">
        <v>850</v>
      </c>
      <c r="AF342" s="100">
        <f t="shared" si="301"/>
        <v>0.36899999999999999</v>
      </c>
      <c r="AG342" s="100">
        <v>9.6440000000000001</v>
      </c>
      <c r="AH342" s="100">
        <v>4.5170000000000003</v>
      </c>
      <c r="AI342" s="100">
        <f t="shared" si="302"/>
        <v>4.758</v>
      </c>
      <c r="AJ342" s="100">
        <f t="shared" si="303"/>
        <v>33.818000000000005</v>
      </c>
      <c r="AK342" s="152">
        <f t="shared" si="304"/>
        <v>162.52395427242001</v>
      </c>
      <c r="AL342" s="129">
        <v>850</v>
      </c>
      <c r="AM342" s="100">
        <f t="shared" si="305"/>
        <v>0.65666666666666662</v>
      </c>
      <c r="AN342" s="100">
        <v>9.6440000000000001</v>
      </c>
      <c r="AO342" s="100">
        <v>4.5170000000000003</v>
      </c>
      <c r="AP342" s="100">
        <f t="shared" si="306"/>
        <v>4.4703333333333335</v>
      </c>
      <c r="AQ342" s="100">
        <f t="shared" si="307"/>
        <v>34.105666666666671</v>
      </c>
      <c r="AR342" s="160">
        <f t="shared" si="308"/>
        <v>153.99672104453168</v>
      </c>
      <c r="AS342" s="129">
        <v>850</v>
      </c>
      <c r="AT342" s="100">
        <f t="shared" si="309"/>
        <v>0.23100000000000001</v>
      </c>
      <c r="AU342" s="100">
        <v>9.6440000000000001</v>
      </c>
      <c r="AV342" s="100">
        <v>4.5170000000000003</v>
      </c>
      <c r="AW342" s="100">
        <f t="shared" si="310"/>
        <v>4.8959999999999999</v>
      </c>
      <c r="AX342" s="100">
        <f t="shared" si="311"/>
        <v>33.680000000000007</v>
      </c>
      <c r="AY342" s="160">
        <f t="shared" si="312"/>
        <v>166.55532215040003</v>
      </c>
      <c r="AZ342" s="166"/>
      <c r="BA342" s="129">
        <v>850</v>
      </c>
      <c r="BB342" s="100">
        <v>103.506856070365</v>
      </c>
      <c r="BC342" s="167">
        <f>(BB353-BB354)/BB335</f>
        <v>0.65338666990353222</v>
      </c>
      <c r="BD342" s="167">
        <f>D342-BB351</f>
        <v>28.909999999999968</v>
      </c>
      <c r="BE342" s="164">
        <f>BB353-BB354</f>
        <v>67.63</v>
      </c>
      <c r="BF342" s="164">
        <f t="shared" si="313"/>
        <v>42.747301493420039</v>
      </c>
      <c r="BG342" s="174">
        <f t="shared" si="314"/>
        <v>27.930516970148009</v>
      </c>
      <c r="BH342" s="129">
        <v>850</v>
      </c>
      <c r="BI342" s="100">
        <v>103.506856070365</v>
      </c>
      <c r="BJ342" s="167">
        <f>(BI353-BI354)/BI335</f>
        <v>0.79994700972959454</v>
      </c>
      <c r="BK342" s="167">
        <f>I342-BI351</f>
        <v>32.700000000000045</v>
      </c>
      <c r="BL342" s="164">
        <f>BI353-BI354</f>
        <v>82.800000000000011</v>
      </c>
      <c r="BM342" s="164">
        <f t="shared" si="315"/>
        <v>39.492753623188456</v>
      </c>
      <c r="BN342" s="174">
        <f t="shared" si="316"/>
        <v>31.592110166857214</v>
      </c>
      <c r="BO342" s="129">
        <v>850</v>
      </c>
      <c r="BP342" s="180">
        <v>103.506856070365</v>
      </c>
      <c r="BQ342" s="167">
        <f>(BP353-BP354)/BP335</f>
        <v>0.70845548579071449</v>
      </c>
      <c r="BR342" s="167">
        <f>N342-BP351</f>
        <v>37.050000000000011</v>
      </c>
      <c r="BS342" s="164">
        <f>BP353-BP354</f>
        <v>73.33</v>
      </c>
      <c r="BT342" s="164">
        <f t="shared" si="317"/>
        <v>50.525023864721142</v>
      </c>
      <c r="BU342" s="174">
        <f t="shared" si="318"/>
        <v>35.794730326668457</v>
      </c>
      <c r="BV342" s="129">
        <v>850</v>
      </c>
      <c r="BW342" s="100">
        <v>103.506856070365</v>
      </c>
      <c r="BX342" s="167">
        <f>(BW353-BW354)/BW335</f>
        <v>1.0506550399528187</v>
      </c>
      <c r="BY342" s="167">
        <f t="shared" si="319"/>
        <v>34.659999999999968</v>
      </c>
      <c r="BZ342" s="164">
        <f>BW353-BW354</f>
        <v>108.75</v>
      </c>
      <c r="CA342" s="164">
        <f t="shared" si="320"/>
        <v>31.87126436781606</v>
      </c>
      <c r="CB342" s="174">
        <f t="shared" si="321"/>
        <v>33.485704537714632</v>
      </c>
      <c r="CC342" s="81"/>
    </row>
    <row r="343" spans="1:81" ht="15.75">
      <c r="A343" s="64"/>
      <c r="B343" s="95" t="s">
        <v>42</v>
      </c>
      <c r="C343" s="80">
        <v>950</v>
      </c>
      <c r="D343" s="80">
        <v>383.33</v>
      </c>
      <c r="E343" s="208">
        <v>5.47</v>
      </c>
      <c r="F343" s="208">
        <v>3.9</v>
      </c>
      <c r="G343" s="152">
        <v>5.0999999999999996</v>
      </c>
      <c r="H343" s="80">
        <v>950</v>
      </c>
      <c r="I343" s="80">
        <v>402.44</v>
      </c>
      <c r="J343" s="100">
        <v>3.43</v>
      </c>
      <c r="K343" s="211">
        <v>3.62</v>
      </c>
      <c r="L343" s="98">
        <v>4.1900000000000004</v>
      </c>
      <c r="M343" s="80">
        <v>950</v>
      </c>
      <c r="N343" s="211">
        <v>397.33</v>
      </c>
      <c r="O343" s="80">
        <v>6.83</v>
      </c>
      <c r="P343" s="80">
        <v>7.19</v>
      </c>
      <c r="Q343" s="80">
        <v>5.97</v>
      </c>
      <c r="R343" s="80">
        <v>950</v>
      </c>
      <c r="S343" s="211">
        <v>430.59</v>
      </c>
      <c r="T343" s="211">
        <v>2.57</v>
      </c>
      <c r="U343" s="211">
        <v>2.19</v>
      </c>
      <c r="V343" s="211">
        <v>3.13</v>
      </c>
      <c r="W343" s="25"/>
      <c r="X343" s="129">
        <v>950</v>
      </c>
      <c r="Y343" s="151">
        <f t="shared" si="297"/>
        <v>0.48233333333333334</v>
      </c>
      <c r="Z343" s="100">
        <v>9.6440000000000001</v>
      </c>
      <c r="AA343" s="100">
        <v>4.5170000000000003</v>
      </c>
      <c r="AB343" s="100">
        <f t="shared" si="298"/>
        <v>4.6446666666666667</v>
      </c>
      <c r="AC343" s="100">
        <f t="shared" si="299"/>
        <v>33.931333333333342</v>
      </c>
      <c r="AD343" s="152">
        <f t="shared" si="300"/>
        <v>198.84279498724669</v>
      </c>
      <c r="AE343" s="129">
        <v>950</v>
      </c>
      <c r="AF343" s="100">
        <f t="shared" si="301"/>
        <v>0.37466666666666676</v>
      </c>
      <c r="AG343" s="100">
        <v>9.6440000000000001</v>
      </c>
      <c r="AH343" s="100">
        <v>4.5170000000000003</v>
      </c>
      <c r="AI343" s="100">
        <f t="shared" si="302"/>
        <v>4.7523333333333326</v>
      </c>
      <c r="AJ343" s="100">
        <f t="shared" si="303"/>
        <v>33.823666666666675</v>
      </c>
      <c r="AK343" s="152">
        <f t="shared" si="304"/>
        <v>202.80654314885166</v>
      </c>
      <c r="AL343" s="129">
        <v>950</v>
      </c>
      <c r="AM343" s="100">
        <f t="shared" si="305"/>
        <v>0.66633333333333333</v>
      </c>
      <c r="AN343" s="100">
        <v>9.6440000000000001</v>
      </c>
      <c r="AO343" s="100">
        <v>4.5170000000000003</v>
      </c>
      <c r="AP343" s="100">
        <f t="shared" si="306"/>
        <v>4.4606666666666666</v>
      </c>
      <c r="AQ343" s="100">
        <f t="shared" si="307"/>
        <v>34.115333333333339</v>
      </c>
      <c r="AR343" s="160">
        <f t="shared" si="308"/>
        <v>192.00112431572666</v>
      </c>
      <c r="AS343" s="129">
        <v>950</v>
      </c>
      <c r="AT343" s="100">
        <f t="shared" si="309"/>
        <v>0.26300000000000001</v>
      </c>
      <c r="AU343" s="100">
        <v>9.6440000000000001</v>
      </c>
      <c r="AV343" s="100">
        <v>4.5170000000000003</v>
      </c>
      <c r="AW343" s="100">
        <f t="shared" si="310"/>
        <v>4.8639999999999999</v>
      </c>
      <c r="AX343" s="100">
        <f t="shared" si="311"/>
        <v>33.712000000000003</v>
      </c>
      <c r="AY343" s="160">
        <f t="shared" si="312"/>
        <v>206.88664958976</v>
      </c>
      <c r="AZ343" s="166"/>
      <c r="BA343" s="129">
        <v>950</v>
      </c>
      <c r="BB343" s="100">
        <v>103.506856070365</v>
      </c>
      <c r="BC343" s="167">
        <f>(BB353-BB354)/BB335</f>
        <v>0.65338666990353222</v>
      </c>
      <c r="BD343" s="167">
        <f>D343-BB351</f>
        <v>27.899999999999977</v>
      </c>
      <c r="BE343" s="164">
        <f>BB353-BB354</f>
        <v>67.63</v>
      </c>
      <c r="BF343" s="164">
        <f t="shared" si="313"/>
        <v>41.253881413573829</v>
      </c>
      <c r="BG343" s="174">
        <f t="shared" si="314"/>
        <v>26.954736197410227</v>
      </c>
      <c r="BH343" s="129">
        <v>950</v>
      </c>
      <c r="BI343" s="100">
        <v>103.506856070365</v>
      </c>
      <c r="BJ343" s="167">
        <f>(BI353-BI354)/BI335</f>
        <v>0.79994700972959454</v>
      </c>
      <c r="BK343" s="167">
        <f>I343-BI351</f>
        <v>31.920000000000016</v>
      </c>
      <c r="BL343" s="164">
        <f>BI353-BI354</f>
        <v>82.800000000000011</v>
      </c>
      <c r="BM343" s="164">
        <f t="shared" si="315"/>
        <v>38.550724637681171</v>
      </c>
      <c r="BN343" s="174">
        <f t="shared" si="316"/>
        <v>30.83853689682206</v>
      </c>
      <c r="BO343" s="129">
        <v>950</v>
      </c>
      <c r="BP343" s="180">
        <v>103.506856070365</v>
      </c>
      <c r="BQ343" s="167">
        <f>(BP353-BP354)/BP335</f>
        <v>0.70845548579071449</v>
      </c>
      <c r="BR343" s="167">
        <f>N343-BP351</f>
        <v>35.79000000000002</v>
      </c>
      <c r="BS343" s="164">
        <f>BP353-BP354</f>
        <v>73.33</v>
      </c>
      <c r="BT343" s="164">
        <f t="shared" si="317"/>
        <v>48.806763943815653</v>
      </c>
      <c r="BU343" s="174">
        <f t="shared" si="318"/>
        <v>34.577419659688644</v>
      </c>
      <c r="BV343" s="129">
        <v>950</v>
      </c>
      <c r="BW343" s="100">
        <v>103.506856070365</v>
      </c>
      <c r="BX343" s="167">
        <f>(BW353-BW354)/BW335</f>
        <v>1.0506550399528187</v>
      </c>
      <c r="BY343" s="167">
        <f t="shared" si="319"/>
        <v>33.96999999999997</v>
      </c>
      <c r="BZ343" s="164">
        <f>BW353-BW354</f>
        <v>108.75</v>
      </c>
      <c r="CA343" s="164">
        <f t="shared" si="320"/>
        <v>31.236781609195376</v>
      </c>
      <c r="CB343" s="174">
        <f t="shared" si="321"/>
        <v>32.819082029606641</v>
      </c>
      <c r="CC343" s="81"/>
    </row>
    <row r="344" spans="1:81" ht="15.75">
      <c r="A344" s="64"/>
      <c r="B344" s="95" t="s">
        <v>42</v>
      </c>
      <c r="C344" s="80">
        <v>1000</v>
      </c>
      <c r="D344" s="80">
        <v>382.87</v>
      </c>
      <c r="E344" s="208">
        <v>5.74</v>
      </c>
      <c r="F344" s="208">
        <v>5.32</v>
      </c>
      <c r="G344" s="152">
        <v>4.88</v>
      </c>
      <c r="H344" s="80">
        <v>1000</v>
      </c>
      <c r="I344" s="80">
        <v>401.98</v>
      </c>
      <c r="J344" s="80">
        <v>4.76</v>
      </c>
      <c r="K344" s="211">
        <v>3.9</v>
      </c>
      <c r="L344" s="98">
        <v>4.03</v>
      </c>
      <c r="M344" s="80">
        <v>1000</v>
      </c>
      <c r="N344" s="211">
        <v>396.69</v>
      </c>
      <c r="O344" s="211">
        <v>7.6</v>
      </c>
      <c r="P344" s="211">
        <v>6.9</v>
      </c>
      <c r="Q344" s="80">
        <v>5.78</v>
      </c>
      <c r="R344" s="80">
        <v>1000</v>
      </c>
      <c r="S344" s="211">
        <v>430.05</v>
      </c>
      <c r="T344" s="211">
        <v>2.95</v>
      </c>
      <c r="U344" s="211">
        <v>2.58</v>
      </c>
      <c r="V344" s="211">
        <v>2.86</v>
      </c>
      <c r="W344" s="25"/>
      <c r="X344" s="129">
        <v>1000</v>
      </c>
      <c r="Y344" s="151">
        <f t="shared" si="297"/>
        <v>0.53133333333333332</v>
      </c>
      <c r="Z344" s="100">
        <v>9.6440000000000001</v>
      </c>
      <c r="AA344" s="100">
        <v>4.5170000000000003</v>
      </c>
      <c r="AB344" s="100">
        <f t="shared" si="298"/>
        <v>4.5956666666666663</v>
      </c>
      <c r="AC344" s="100">
        <f t="shared" si="299"/>
        <v>33.980333333333341</v>
      </c>
      <c r="AD344" s="152">
        <f t="shared" si="300"/>
        <v>218.31487474066665</v>
      </c>
      <c r="AE344" s="129">
        <v>1000</v>
      </c>
      <c r="AF344" s="100">
        <f t="shared" si="301"/>
        <v>0.42300000000000004</v>
      </c>
      <c r="AG344" s="100">
        <v>9.6440000000000001</v>
      </c>
      <c r="AH344" s="100">
        <v>4.5170000000000003</v>
      </c>
      <c r="AI344" s="100">
        <f t="shared" si="302"/>
        <v>4.7039999999999997</v>
      </c>
      <c r="AJ344" s="100">
        <f t="shared" si="303"/>
        <v>33.872000000000007</v>
      </c>
      <c r="AK344" s="152">
        <f t="shared" si="304"/>
        <v>222.74877542399997</v>
      </c>
      <c r="AL344" s="129">
        <v>1000</v>
      </c>
      <c r="AM344" s="100">
        <f t="shared" si="305"/>
        <v>0.67600000000000005</v>
      </c>
      <c r="AN344" s="100">
        <v>9.6440000000000001</v>
      </c>
      <c r="AO344" s="100">
        <v>4.5170000000000003</v>
      </c>
      <c r="AP344" s="100">
        <f t="shared" si="306"/>
        <v>4.4509999999999996</v>
      </c>
      <c r="AQ344" s="100">
        <f t="shared" si="307"/>
        <v>34.125000000000007</v>
      </c>
      <c r="AR344" s="160">
        <f t="shared" si="308"/>
        <v>212.34274424999998</v>
      </c>
      <c r="AS344" s="129">
        <v>1000</v>
      </c>
      <c r="AT344" s="100">
        <f t="shared" si="309"/>
        <v>0.27966666666666667</v>
      </c>
      <c r="AU344" s="100">
        <v>9.6440000000000001</v>
      </c>
      <c r="AV344" s="100">
        <v>4.5170000000000003</v>
      </c>
      <c r="AW344" s="100">
        <f t="shared" si="310"/>
        <v>4.8473333333333333</v>
      </c>
      <c r="AX344" s="100">
        <f t="shared" si="311"/>
        <v>33.728666666666669</v>
      </c>
      <c r="AY344" s="160">
        <f t="shared" si="312"/>
        <v>228.56473813066663</v>
      </c>
      <c r="AZ344" s="166"/>
      <c r="BA344" s="129">
        <v>1000</v>
      </c>
      <c r="BB344" s="100">
        <v>103.506856070365</v>
      </c>
      <c r="BC344" s="167">
        <f>(BB353-BB354)/BB335</f>
        <v>0.65338666990353222</v>
      </c>
      <c r="BD344" s="167">
        <f>D344-BB351</f>
        <v>27.439999999999998</v>
      </c>
      <c r="BE344" s="164">
        <f>BB353-BB354</f>
        <v>67.63</v>
      </c>
      <c r="BF344" s="164">
        <f t="shared" si="313"/>
        <v>40.573709892059732</v>
      </c>
      <c r="BG344" s="174">
        <f t="shared" si="314"/>
        <v>26.510321192004913</v>
      </c>
      <c r="BH344" s="129">
        <v>1000</v>
      </c>
      <c r="BI344" s="100">
        <v>103.506856070365</v>
      </c>
      <c r="BJ344" s="167">
        <f>(BI353-BI354)/BI335</f>
        <v>0.79994700972959454</v>
      </c>
      <c r="BK344" s="167">
        <f>I344-BI351</f>
        <v>31.460000000000036</v>
      </c>
      <c r="BL344" s="164">
        <f>BI353-BI354</f>
        <v>82.800000000000011</v>
      </c>
      <c r="BM344" s="164">
        <f t="shared" si="315"/>
        <v>37.995169082125642</v>
      </c>
      <c r="BN344" s="174">
        <f t="shared" si="316"/>
        <v>30.394121891416752</v>
      </c>
      <c r="BO344" s="129">
        <v>1000</v>
      </c>
      <c r="BP344" s="180">
        <v>103.506856070365</v>
      </c>
      <c r="BQ344" s="167">
        <f>(BP353-BP354)/BP335</f>
        <v>0.70845548579071449</v>
      </c>
      <c r="BR344" s="167">
        <f>N344-BP351</f>
        <v>35.150000000000034</v>
      </c>
      <c r="BS344" s="164">
        <f>BP353-BP354</f>
        <v>73.33</v>
      </c>
      <c r="BT344" s="164">
        <f t="shared" si="317"/>
        <v>47.933996999863673</v>
      </c>
      <c r="BU344" s="174">
        <f t="shared" si="318"/>
        <v>33.959103130429071</v>
      </c>
      <c r="BV344" s="129">
        <v>1000</v>
      </c>
      <c r="BW344" s="100">
        <v>103.506856070365</v>
      </c>
      <c r="BX344" s="167">
        <f>(BW353-BW354)/BW335</f>
        <v>1.0506550399528187</v>
      </c>
      <c r="BY344" s="167">
        <f t="shared" si="319"/>
        <v>33.430000000000007</v>
      </c>
      <c r="BZ344" s="164">
        <f>BW353-BW354</f>
        <v>108.75</v>
      </c>
      <c r="CA344" s="164">
        <f t="shared" si="320"/>
        <v>30.740229885057481</v>
      </c>
      <c r="CB344" s="174">
        <f t="shared" si="321"/>
        <v>32.297377458043897</v>
      </c>
      <c r="CC344" s="81"/>
    </row>
    <row r="345" spans="1:81" ht="15.75">
      <c r="A345" s="64"/>
      <c r="B345" s="95" t="s">
        <v>42</v>
      </c>
      <c r="C345" s="80">
        <v>1350</v>
      </c>
      <c r="D345" s="80">
        <v>381.23</v>
      </c>
      <c r="E345" s="208">
        <v>6.34</v>
      </c>
      <c r="F345" s="208">
        <v>6.84</v>
      </c>
      <c r="G345" s="152">
        <v>7.08</v>
      </c>
      <c r="H345" s="80">
        <v>1350</v>
      </c>
      <c r="I345" s="80">
        <v>400.58</v>
      </c>
      <c r="J345" s="100">
        <v>5.55</v>
      </c>
      <c r="K345" s="211">
        <v>5.93</v>
      </c>
      <c r="L345" s="98">
        <v>5.36</v>
      </c>
      <c r="M345" s="80">
        <v>1350</v>
      </c>
      <c r="N345" s="211">
        <v>394.53</v>
      </c>
      <c r="O345" s="80">
        <v>8.5399999999999991</v>
      </c>
      <c r="P345" s="80">
        <v>7.69</v>
      </c>
      <c r="Q345" s="80">
        <v>8.58</v>
      </c>
      <c r="R345" s="80">
        <v>1350</v>
      </c>
      <c r="S345" s="211">
        <v>428.83</v>
      </c>
      <c r="T345" s="211">
        <v>4.1399999999999997</v>
      </c>
      <c r="U345" s="211">
        <v>3.33</v>
      </c>
      <c r="V345" s="211">
        <v>4.26</v>
      </c>
      <c r="W345" s="25"/>
      <c r="X345" s="129">
        <v>1350</v>
      </c>
      <c r="Y345" s="151">
        <f t="shared" si="297"/>
        <v>0.67533333333333334</v>
      </c>
      <c r="Z345" s="100">
        <v>9.6440000000000001</v>
      </c>
      <c r="AA345" s="100">
        <v>4.5170000000000003</v>
      </c>
      <c r="AB345" s="100">
        <f t="shared" si="298"/>
        <v>4.4516666666666662</v>
      </c>
      <c r="AC345" s="100">
        <f t="shared" si="299"/>
        <v>34.12433333333334</v>
      </c>
      <c r="AD345" s="152">
        <f t="shared" si="300"/>
        <v>387.04505362942501</v>
      </c>
      <c r="AE345" s="129">
        <v>1350</v>
      </c>
      <c r="AF345" s="100">
        <f t="shared" si="301"/>
        <v>0.56133333333333335</v>
      </c>
      <c r="AG345" s="100">
        <v>9.6440000000000001</v>
      </c>
      <c r="AH345" s="100">
        <v>4.5170000000000003</v>
      </c>
      <c r="AI345" s="100">
        <f t="shared" si="302"/>
        <v>4.5656666666666661</v>
      </c>
      <c r="AJ345" s="100">
        <f t="shared" si="303"/>
        <v>34.010333333333335</v>
      </c>
      <c r="AK345" s="152">
        <f t="shared" si="304"/>
        <v>395.63053004866492</v>
      </c>
      <c r="AL345" s="129">
        <v>1350</v>
      </c>
      <c r="AM345" s="100">
        <f t="shared" si="305"/>
        <v>0.82700000000000018</v>
      </c>
      <c r="AN345" s="100">
        <v>9.6440000000000001</v>
      </c>
      <c r="AO345" s="100">
        <v>4.5170000000000003</v>
      </c>
      <c r="AP345" s="100">
        <f t="shared" si="306"/>
        <v>4.3</v>
      </c>
      <c r="AQ345" s="100">
        <f t="shared" si="307"/>
        <v>34.276000000000003</v>
      </c>
      <c r="AR345" s="160">
        <f t="shared" si="308"/>
        <v>375.52019531399998</v>
      </c>
      <c r="AS345" s="129">
        <v>1350</v>
      </c>
      <c r="AT345" s="100">
        <f t="shared" si="309"/>
        <v>0.39100000000000001</v>
      </c>
      <c r="AU345" s="100">
        <v>9.6440000000000001</v>
      </c>
      <c r="AV345" s="100">
        <v>4.5170000000000003</v>
      </c>
      <c r="AW345" s="100">
        <f t="shared" si="310"/>
        <v>4.7359999999999998</v>
      </c>
      <c r="AX345" s="100">
        <f t="shared" si="311"/>
        <v>33.840000000000003</v>
      </c>
      <c r="AY345" s="160">
        <f t="shared" si="312"/>
        <v>408.33514091519999</v>
      </c>
      <c r="AZ345" s="166"/>
      <c r="BA345" s="129">
        <v>1350</v>
      </c>
      <c r="BB345" s="100">
        <v>103.506856070365</v>
      </c>
      <c r="BC345" s="167">
        <f>(BB353-BB354)/BB335</f>
        <v>0.65338666990353222</v>
      </c>
      <c r="BD345" s="167">
        <f>D345-BB351</f>
        <v>25.800000000000011</v>
      </c>
      <c r="BE345" s="164">
        <f>BB353-BB354</f>
        <v>67.63</v>
      </c>
      <c r="BF345" s="164">
        <f t="shared" si="313"/>
        <v>38.14875055448767</v>
      </c>
      <c r="BG345" s="174">
        <f t="shared" si="314"/>
        <v>24.925885085777228</v>
      </c>
      <c r="BH345" s="129">
        <v>1350</v>
      </c>
      <c r="BI345" s="100">
        <v>103.506856070365</v>
      </c>
      <c r="BJ345" s="167">
        <f>(BI353-BI354)/BI335</f>
        <v>0.79994700972959454</v>
      </c>
      <c r="BK345" s="167">
        <f>I345-BI351</f>
        <v>30.060000000000002</v>
      </c>
      <c r="BL345" s="164">
        <f>BI353-BI354</f>
        <v>82.800000000000011</v>
      </c>
      <c r="BM345" s="164">
        <f t="shared" si="315"/>
        <v>36.304347826086953</v>
      </c>
      <c r="BN345" s="174">
        <f t="shared" si="316"/>
        <v>29.041554483661365</v>
      </c>
      <c r="BO345" s="129">
        <v>1350</v>
      </c>
      <c r="BP345" s="180">
        <v>103.506856070365</v>
      </c>
      <c r="BQ345" s="167">
        <f>(BP353-BP354)/BP335</f>
        <v>0.70845548579071449</v>
      </c>
      <c r="BR345" s="167">
        <f>N345-BP351</f>
        <v>32.990000000000009</v>
      </c>
      <c r="BS345" s="164">
        <f>BP353-BP354</f>
        <v>73.33</v>
      </c>
      <c r="BT345" s="164">
        <f t="shared" si="317"/>
        <v>44.988408564025647</v>
      </c>
      <c r="BU345" s="174">
        <f t="shared" si="318"/>
        <v>31.87228484417793</v>
      </c>
      <c r="BV345" s="129">
        <v>1350</v>
      </c>
      <c r="BW345" s="100">
        <v>103.506856070365</v>
      </c>
      <c r="BX345" s="167">
        <f>(BW353-BW354)/BW335</f>
        <v>1.0506550399528187</v>
      </c>
      <c r="BY345" s="167">
        <f t="shared" si="319"/>
        <v>32.20999999999998</v>
      </c>
      <c r="BZ345" s="164">
        <f>BW353-BW354</f>
        <v>108.75</v>
      </c>
      <c r="CA345" s="164">
        <f t="shared" si="320"/>
        <v>29.618390804597684</v>
      </c>
      <c r="CB345" s="174">
        <f t="shared" si="321"/>
        <v>31.118711574142779</v>
      </c>
      <c r="CC345" s="81"/>
    </row>
    <row r="346" spans="1:81" ht="15.75">
      <c r="A346" s="64"/>
      <c r="B346" s="95" t="s">
        <v>42</v>
      </c>
      <c r="C346" s="80">
        <v>2500</v>
      </c>
      <c r="D346" s="80">
        <v>377.49</v>
      </c>
      <c r="E346" s="208">
        <v>14.33</v>
      </c>
      <c r="F346" s="208">
        <v>11.51</v>
      </c>
      <c r="G346" s="152">
        <v>11.63</v>
      </c>
      <c r="H346" s="80">
        <v>2500</v>
      </c>
      <c r="I346" s="80">
        <v>396.9</v>
      </c>
      <c r="J346" s="80">
        <v>10.14</v>
      </c>
      <c r="K346" s="211">
        <v>11.12</v>
      </c>
      <c r="L346" s="98">
        <v>11.53</v>
      </c>
      <c r="M346" s="80">
        <v>2500</v>
      </c>
      <c r="N346" s="211">
        <v>390.31</v>
      </c>
      <c r="O346" s="80">
        <v>11.89</v>
      </c>
      <c r="P346" s="80">
        <v>11.74</v>
      </c>
      <c r="Q346" s="80">
        <v>11.96</v>
      </c>
      <c r="R346" s="80">
        <v>2500</v>
      </c>
      <c r="S346" s="211">
        <v>425.36</v>
      </c>
      <c r="T346" s="211">
        <v>6.2</v>
      </c>
      <c r="U346" s="211">
        <v>6.51</v>
      </c>
      <c r="V346" s="211">
        <v>5.92</v>
      </c>
      <c r="W346" s="25"/>
      <c r="X346" s="129">
        <v>2500</v>
      </c>
      <c r="Y346" s="151">
        <f t="shared" si="297"/>
        <v>1.2490000000000001</v>
      </c>
      <c r="Z346" s="100">
        <v>9.6440000000000001</v>
      </c>
      <c r="AA346" s="100">
        <v>4.5170000000000003</v>
      </c>
      <c r="AB346" s="100">
        <f t="shared" si="298"/>
        <v>3.8780000000000001</v>
      </c>
      <c r="AC346" s="100">
        <f t="shared" si="299"/>
        <v>34.698000000000008</v>
      </c>
      <c r="AD346" s="152">
        <f t="shared" si="300"/>
        <v>1175.70789945</v>
      </c>
      <c r="AE346" s="129">
        <v>2500</v>
      </c>
      <c r="AF346" s="100">
        <f t="shared" si="301"/>
        <v>1.093</v>
      </c>
      <c r="AG346" s="100">
        <v>9.6440000000000001</v>
      </c>
      <c r="AH346" s="100">
        <v>4.5170000000000003</v>
      </c>
      <c r="AI346" s="100">
        <f t="shared" si="302"/>
        <v>4.0339999999999998</v>
      </c>
      <c r="AJ346" s="100">
        <f t="shared" si="303"/>
        <v>34.542000000000002</v>
      </c>
      <c r="AK346" s="152">
        <f t="shared" si="304"/>
        <v>1217.5044646499998</v>
      </c>
      <c r="AL346" s="129">
        <v>2500</v>
      </c>
      <c r="AM346" s="100">
        <f t="shared" si="305"/>
        <v>1.1863333333333335</v>
      </c>
      <c r="AN346" s="100">
        <v>9.6440000000000001</v>
      </c>
      <c r="AO346" s="100">
        <v>4.5170000000000003</v>
      </c>
      <c r="AP346" s="100">
        <f t="shared" si="306"/>
        <v>3.9406666666666661</v>
      </c>
      <c r="AQ346" s="100">
        <f t="shared" si="307"/>
        <v>34.635333333333335</v>
      </c>
      <c r="AR346" s="160">
        <f t="shared" si="308"/>
        <v>1192.5490773166664</v>
      </c>
      <c r="AS346" s="129">
        <v>2500</v>
      </c>
      <c r="AT346" s="100">
        <f t="shared" si="309"/>
        <v>0.62100000000000011</v>
      </c>
      <c r="AU346" s="100">
        <v>9.6440000000000001</v>
      </c>
      <c r="AV346" s="100">
        <v>4.5170000000000003</v>
      </c>
      <c r="AW346" s="100">
        <f t="shared" si="310"/>
        <v>4.5059999999999993</v>
      </c>
      <c r="AX346" s="100">
        <f t="shared" si="311"/>
        <v>34.070000000000007</v>
      </c>
      <c r="AY346" s="160">
        <f t="shared" si="312"/>
        <v>1341.3759322499998</v>
      </c>
      <c r="AZ346" s="166"/>
      <c r="BA346" s="129">
        <v>2500</v>
      </c>
      <c r="BB346" s="100">
        <v>103.506856070365</v>
      </c>
      <c r="BC346" s="167">
        <f>(BB353-BB354)/BB335</f>
        <v>0.65338666990353222</v>
      </c>
      <c r="BD346" s="167">
        <f>D346-BB351</f>
        <v>22.060000000000002</v>
      </c>
      <c r="BE346" s="164">
        <f>BB353-BB354</f>
        <v>67.63</v>
      </c>
      <c r="BF346" s="164">
        <f t="shared" si="313"/>
        <v>32.61866035782937</v>
      </c>
      <c r="BG346" s="174">
        <f t="shared" si="314"/>
        <v>21.312597867916491</v>
      </c>
      <c r="BH346" s="129">
        <v>2500</v>
      </c>
      <c r="BI346" s="100">
        <v>103.506856070365</v>
      </c>
      <c r="BJ346" s="167">
        <f>(BI353-BI354)/BI335</f>
        <v>0.79994700972959454</v>
      </c>
      <c r="BK346" s="167">
        <f>I346-BI351</f>
        <v>26.379999999999995</v>
      </c>
      <c r="BL346" s="164">
        <f>BI353-BI354</f>
        <v>82.800000000000011</v>
      </c>
      <c r="BM346" s="164">
        <f t="shared" si="315"/>
        <v>31.8599033816425</v>
      </c>
      <c r="BN346" s="174">
        <f t="shared" si="316"/>
        <v>25.486234440418716</v>
      </c>
      <c r="BO346" s="129">
        <v>2500</v>
      </c>
      <c r="BP346" s="180">
        <v>103.506856070365</v>
      </c>
      <c r="BQ346" s="167">
        <f>(BP353-BP354)/BP335</f>
        <v>0.70845548579071449</v>
      </c>
      <c r="BR346" s="167">
        <f>N346-BP351</f>
        <v>28.770000000000039</v>
      </c>
      <c r="BS346" s="164">
        <f>BP353-BP354</f>
        <v>73.33</v>
      </c>
      <c r="BT346" s="164">
        <f t="shared" si="317"/>
        <v>39.233601527342202</v>
      </c>
      <c r="BU346" s="174">
        <f t="shared" si="318"/>
        <v>27.795260229372538</v>
      </c>
      <c r="BV346" s="129">
        <v>2500</v>
      </c>
      <c r="BW346" s="100">
        <v>103.506856070365</v>
      </c>
      <c r="BX346" s="167">
        <f>(BW353-BW354)/BW335</f>
        <v>1.0506550399528187</v>
      </c>
      <c r="BY346" s="167">
        <f t="shared" si="319"/>
        <v>28.740000000000009</v>
      </c>
      <c r="BZ346" s="164">
        <f>BW353-BW354</f>
        <v>108.75</v>
      </c>
      <c r="CA346" s="164">
        <f t="shared" si="320"/>
        <v>26.427586206896557</v>
      </c>
      <c r="CB346" s="174">
        <f t="shared" si="321"/>
        <v>27.766276642063463</v>
      </c>
      <c r="CC346" s="81"/>
    </row>
    <row r="347" spans="1:81" ht="15.75">
      <c r="A347" s="64"/>
      <c r="B347" s="95" t="s">
        <v>42</v>
      </c>
      <c r="C347" s="80">
        <v>5000</v>
      </c>
      <c r="D347" s="80">
        <v>373.33</v>
      </c>
      <c r="E347" s="208">
        <v>18.8</v>
      </c>
      <c r="F347" s="208">
        <v>18.29</v>
      </c>
      <c r="G347" s="152">
        <v>18.04</v>
      </c>
      <c r="H347" s="80">
        <v>5000</v>
      </c>
      <c r="I347" s="80">
        <v>392.05</v>
      </c>
      <c r="J347" s="80">
        <v>16.55</v>
      </c>
      <c r="K347" s="211">
        <v>17.940000000000001</v>
      </c>
      <c r="L347" s="98">
        <v>16.96</v>
      </c>
      <c r="M347" s="80">
        <v>5000</v>
      </c>
      <c r="N347" s="211">
        <v>386.27</v>
      </c>
      <c r="O347" s="80">
        <v>17.79</v>
      </c>
      <c r="P347" s="80">
        <v>17.37</v>
      </c>
      <c r="Q347" s="80">
        <v>16.73</v>
      </c>
      <c r="R347" s="80">
        <v>5000</v>
      </c>
      <c r="S347" s="211">
        <v>420.38</v>
      </c>
      <c r="T347" s="211">
        <v>11.01</v>
      </c>
      <c r="U347" s="211">
        <v>11.5</v>
      </c>
      <c r="V347" s="211">
        <v>9.91</v>
      </c>
      <c r="W347" s="25"/>
      <c r="X347" s="129">
        <v>5000</v>
      </c>
      <c r="Y347" s="151">
        <f t="shared" si="297"/>
        <v>1.8376666666666668</v>
      </c>
      <c r="Z347" s="100">
        <v>9.6440000000000001</v>
      </c>
      <c r="AA347" s="100">
        <v>4.5170000000000003</v>
      </c>
      <c r="AB347" s="100">
        <f t="shared" si="298"/>
        <v>3.2893333333333334</v>
      </c>
      <c r="AC347" s="100">
        <f t="shared" si="299"/>
        <v>35.286666666666669</v>
      </c>
      <c r="AD347" s="152">
        <f t="shared" si="300"/>
        <v>4056.6328306666669</v>
      </c>
      <c r="AE347" s="129">
        <v>5000</v>
      </c>
      <c r="AF347" s="100">
        <f t="shared" si="301"/>
        <v>1.7150000000000003</v>
      </c>
      <c r="AG347" s="100">
        <v>9.6440000000000001</v>
      </c>
      <c r="AH347" s="100">
        <v>4.5170000000000003</v>
      </c>
      <c r="AI347" s="100">
        <f t="shared" si="302"/>
        <v>3.411999999999999</v>
      </c>
      <c r="AJ347" s="100">
        <f t="shared" si="303"/>
        <v>35.164000000000009</v>
      </c>
      <c r="AK347" s="152">
        <f t="shared" si="304"/>
        <v>4193.2859015999993</v>
      </c>
      <c r="AL347" s="129">
        <v>5000</v>
      </c>
      <c r="AM347" s="100">
        <f t="shared" si="305"/>
        <v>1.7296666666666667</v>
      </c>
      <c r="AN347" s="100">
        <v>9.6440000000000001</v>
      </c>
      <c r="AO347" s="100">
        <v>4.5170000000000003</v>
      </c>
      <c r="AP347" s="100">
        <f t="shared" si="306"/>
        <v>3.3973333333333331</v>
      </c>
      <c r="AQ347" s="100">
        <f t="shared" si="307"/>
        <v>35.178666666666672</v>
      </c>
      <c r="AR347" s="160">
        <f t="shared" si="308"/>
        <v>4177.0023082666667</v>
      </c>
      <c r="AS347" s="129">
        <v>5000</v>
      </c>
      <c r="AT347" s="100">
        <f t="shared" si="309"/>
        <v>1.0806666666666667</v>
      </c>
      <c r="AU347" s="100">
        <v>9.6440000000000001</v>
      </c>
      <c r="AV347" s="100">
        <v>4.5170000000000003</v>
      </c>
      <c r="AW347" s="100">
        <f t="shared" si="310"/>
        <v>4.0463333333333331</v>
      </c>
      <c r="AX347" s="100">
        <f t="shared" si="311"/>
        <v>34.529666666666671</v>
      </c>
      <c r="AY347" s="160">
        <f t="shared" si="312"/>
        <v>4883.1630157166665</v>
      </c>
      <c r="AZ347" s="166"/>
      <c r="BA347" s="129">
        <v>5000</v>
      </c>
      <c r="BB347" s="100">
        <v>103.506856070365</v>
      </c>
      <c r="BC347" s="167">
        <f>(BB353-BB354)/BB335</f>
        <v>0.65338666990353222</v>
      </c>
      <c r="BD347" s="167">
        <f>D347-BB351</f>
        <v>17.899999999999977</v>
      </c>
      <c r="BE347" s="164">
        <f>BB353-BB354</f>
        <v>67.63</v>
      </c>
      <c r="BF347" s="164">
        <f t="shared" si="313"/>
        <v>26.467543989353803</v>
      </c>
      <c r="BG347" s="174">
        <f t="shared" si="314"/>
        <v>17.29354042772913</v>
      </c>
      <c r="BH347" s="129">
        <v>5000</v>
      </c>
      <c r="BI347" s="100">
        <v>103.506856070365</v>
      </c>
      <c r="BJ347" s="167">
        <f>(BI353-BI354)/BI335</f>
        <v>0.79994700972959454</v>
      </c>
      <c r="BK347" s="167">
        <f>I347-BI351</f>
        <v>21.53000000000003</v>
      </c>
      <c r="BL347" s="164">
        <f>BI353-BI354</f>
        <v>82.800000000000011</v>
      </c>
      <c r="BM347" s="164">
        <f t="shared" si="315"/>
        <v>26.002415458937229</v>
      </c>
      <c r="BN347" s="174">
        <f t="shared" si="316"/>
        <v>20.800554492123418</v>
      </c>
      <c r="BO347" s="129">
        <v>5000</v>
      </c>
      <c r="BP347" s="180">
        <v>103.506856070365</v>
      </c>
      <c r="BQ347" s="167">
        <f>(BP353-BP354)/BP335</f>
        <v>0.70845548579071449</v>
      </c>
      <c r="BR347" s="167">
        <f>N347-BP351</f>
        <v>24.730000000000018</v>
      </c>
      <c r="BS347" s="164">
        <f>BP353-BP354</f>
        <v>73.33</v>
      </c>
      <c r="BT347" s="164">
        <f t="shared" si="317"/>
        <v>33.724260193645186</v>
      </c>
      <c r="BU347" s="174">
        <f t="shared" si="318"/>
        <v>23.892137138421354</v>
      </c>
      <c r="BV347" s="129">
        <v>5000</v>
      </c>
      <c r="BW347" s="100">
        <v>103.506856070365</v>
      </c>
      <c r="BX347" s="167">
        <f>(BW353-BW354)/BW335</f>
        <v>1.0506550399528187</v>
      </c>
      <c r="BY347" s="167">
        <f t="shared" si="319"/>
        <v>23.759999999999991</v>
      </c>
      <c r="BZ347" s="164">
        <f>BW353-BW354</f>
        <v>108.75</v>
      </c>
      <c r="CA347" s="164">
        <f t="shared" si="320"/>
        <v>21.848275862068959</v>
      </c>
      <c r="CB347" s="174">
        <f t="shared" si="321"/>
        <v>22.955001148762268</v>
      </c>
      <c r="CC347" s="81"/>
    </row>
    <row r="348" spans="1:81" ht="15.75">
      <c r="A348" s="64"/>
      <c r="B348" s="95" t="s">
        <v>42</v>
      </c>
      <c r="C348" s="80">
        <v>7000</v>
      </c>
      <c r="D348" s="80">
        <v>371.38</v>
      </c>
      <c r="E348" s="208">
        <v>21.61</v>
      </c>
      <c r="F348" s="208">
        <v>20.69</v>
      </c>
      <c r="G348" s="152">
        <v>20.79</v>
      </c>
      <c r="H348" s="80">
        <v>7000</v>
      </c>
      <c r="I348" s="80">
        <v>389.66</v>
      </c>
      <c r="J348" s="80">
        <v>18.66</v>
      </c>
      <c r="K348" s="211">
        <v>18.11</v>
      </c>
      <c r="L348" s="98">
        <v>17.66</v>
      </c>
      <c r="M348" s="80">
        <v>7000</v>
      </c>
      <c r="N348" s="211">
        <v>384.16</v>
      </c>
      <c r="O348" s="80">
        <v>19.190000000000001</v>
      </c>
      <c r="P348" s="80">
        <v>20.11</v>
      </c>
      <c r="Q348" s="80">
        <v>17.84</v>
      </c>
      <c r="R348" s="80">
        <v>7000</v>
      </c>
      <c r="S348" s="211">
        <v>417.55</v>
      </c>
      <c r="T348" s="211">
        <v>11.96</v>
      </c>
      <c r="U348" s="211">
        <v>10.94</v>
      </c>
      <c r="V348" s="211">
        <v>11.94</v>
      </c>
      <c r="W348" s="25"/>
      <c r="X348" s="129">
        <v>7000</v>
      </c>
      <c r="Y348" s="151">
        <f t="shared" si="297"/>
        <v>2.1029999999999998</v>
      </c>
      <c r="Z348" s="100">
        <v>9.6440000000000001</v>
      </c>
      <c r="AA348" s="100">
        <v>4.5170000000000003</v>
      </c>
      <c r="AB348" s="100">
        <f t="shared" si="298"/>
        <v>3.024</v>
      </c>
      <c r="AC348" s="100">
        <f t="shared" si="299"/>
        <v>35.552000000000007</v>
      </c>
      <c r="AD348" s="152">
        <f t="shared" si="300"/>
        <v>7364.5985064960014</v>
      </c>
      <c r="AE348" s="129">
        <v>7000</v>
      </c>
      <c r="AF348" s="100">
        <f t="shared" si="301"/>
        <v>1.8143333333333331</v>
      </c>
      <c r="AG348" s="100">
        <v>9.6440000000000001</v>
      </c>
      <c r="AH348" s="100">
        <v>4.5170000000000003</v>
      </c>
      <c r="AI348" s="100">
        <f t="shared" si="302"/>
        <v>3.3126666666666669</v>
      </c>
      <c r="AJ348" s="100">
        <f t="shared" si="303"/>
        <v>35.263333333333335</v>
      </c>
      <c r="AK348" s="152">
        <f t="shared" si="304"/>
        <v>8002.1069502266673</v>
      </c>
      <c r="AL348" s="129">
        <v>7000</v>
      </c>
      <c r="AM348" s="100">
        <f t="shared" si="305"/>
        <v>1.9046666666666667</v>
      </c>
      <c r="AN348" s="100">
        <v>9.6440000000000001</v>
      </c>
      <c r="AO348" s="100">
        <v>4.5170000000000003</v>
      </c>
      <c r="AP348" s="100">
        <f t="shared" si="306"/>
        <v>3.2223333333333333</v>
      </c>
      <c r="AQ348" s="100">
        <f t="shared" si="307"/>
        <v>35.353666666666669</v>
      </c>
      <c r="AR348" s="160">
        <f t="shared" si="308"/>
        <v>7803.8367936526665</v>
      </c>
      <c r="AS348" s="129">
        <v>7000</v>
      </c>
      <c r="AT348" s="100">
        <f t="shared" si="309"/>
        <v>1.1613333333333331</v>
      </c>
      <c r="AU348" s="100">
        <v>9.6440000000000001</v>
      </c>
      <c r="AV348" s="100">
        <v>4.5170000000000003</v>
      </c>
      <c r="AW348" s="100">
        <f t="shared" si="310"/>
        <v>3.9656666666666665</v>
      </c>
      <c r="AX348" s="100">
        <f t="shared" si="311"/>
        <v>34.610333333333337</v>
      </c>
      <c r="AY348" s="160">
        <f t="shared" si="312"/>
        <v>9402.1081038126667</v>
      </c>
      <c r="AZ348" s="166"/>
      <c r="BA348" s="129">
        <v>7000</v>
      </c>
      <c r="BB348" s="100">
        <v>103.506856070365</v>
      </c>
      <c r="BC348" s="167">
        <f>(BB353-BB354)/BB335</f>
        <v>0.65338666990353222</v>
      </c>
      <c r="BD348" s="167">
        <f>D348-BB351</f>
        <v>15.949999999999989</v>
      </c>
      <c r="BE348" s="164">
        <f>BB353-BB354</f>
        <v>67.63</v>
      </c>
      <c r="BF348" s="164">
        <f t="shared" si="313"/>
        <v>23.584208191630918</v>
      </c>
      <c r="BG348" s="174">
        <f t="shared" si="314"/>
        <v>15.409607252641331</v>
      </c>
      <c r="BH348" s="129">
        <v>7000</v>
      </c>
      <c r="BI348" s="100">
        <v>103.506856070365</v>
      </c>
      <c r="BJ348" s="167">
        <f>(BI353-BI354)/BI335</f>
        <v>0.79994700972959454</v>
      </c>
      <c r="BK348" s="167">
        <f>I348-BI351</f>
        <v>19.140000000000043</v>
      </c>
      <c r="BL348" s="164">
        <f>BI353-BI354</f>
        <v>82.800000000000011</v>
      </c>
      <c r="BM348" s="164">
        <f t="shared" si="315"/>
        <v>23.115942028985557</v>
      </c>
      <c r="BN348" s="174">
        <f t="shared" si="316"/>
        <v>18.491528703169653</v>
      </c>
      <c r="BO348" s="129">
        <v>7000</v>
      </c>
      <c r="BP348" s="180">
        <v>103.506856070365</v>
      </c>
      <c r="BQ348" s="167">
        <f>(BP353-BP354)/BP335</f>
        <v>0.70845548579071449</v>
      </c>
      <c r="BR348" s="167">
        <f>N348-BP351</f>
        <v>22.620000000000061</v>
      </c>
      <c r="BS348" s="164">
        <f>BP353-BP354</f>
        <v>73.33</v>
      </c>
      <c r="BT348" s="164">
        <f t="shared" si="317"/>
        <v>30.846856675303506</v>
      </c>
      <c r="BU348" s="174">
        <f t="shared" si="318"/>
        <v>21.853624831018688</v>
      </c>
      <c r="BV348" s="129">
        <v>7000</v>
      </c>
      <c r="BW348" s="100">
        <v>103.506856070365</v>
      </c>
      <c r="BX348" s="167">
        <f>(BW353-BW354)/BW335</f>
        <v>1.0506550399528187</v>
      </c>
      <c r="BY348" s="167">
        <f t="shared" si="319"/>
        <v>20.930000000000007</v>
      </c>
      <c r="BZ348" s="164">
        <f>BW353-BW354</f>
        <v>108.75</v>
      </c>
      <c r="CA348" s="164">
        <f t="shared" si="320"/>
        <v>19.245977011494258</v>
      </c>
      <c r="CB348" s="174">
        <f t="shared" si="321"/>
        <v>20.220882745942529</v>
      </c>
      <c r="CC348" s="81"/>
    </row>
    <row r="349" spans="1:81" ht="15.75">
      <c r="A349" s="64"/>
      <c r="B349" s="95" t="s">
        <v>42</v>
      </c>
      <c r="C349" s="80">
        <v>9000</v>
      </c>
      <c r="D349" s="80">
        <v>369.94</v>
      </c>
      <c r="E349" s="189">
        <v>23.06</v>
      </c>
      <c r="F349" s="189">
        <v>23.07</v>
      </c>
      <c r="G349" s="190">
        <v>23.42</v>
      </c>
      <c r="H349" s="80">
        <v>9000</v>
      </c>
      <c r="I349" s="80">
        <v>387.7</v>
      </c>
      <c r="J349" s="80">
        <v>20.32</v>
      </c>
      <c r="K349" s="211">
        <v>21.35</v>
      </c>
      <c r="L349" s="98">
        <v>20.52</v>
      </c>
      <c r="M349" s="80">
        <v>9000</v>
      </c>
      <c r="N349" s="211">
        <v>383</v>
      </c>
      <c r="O349" s="80">
        <v>21.83</v>
      </c>
      <c r="P349" s="80">
        <v>21.38</v>
      </c>
      <c r="Q349" s="80">
        <v>20.399999999999999</v>
      </c>
      <c r="R349" s="80">
        <v>9000</v>
      </c>
      <c r="S349" s="211">
        <v>415.5</v>
      </c>
      <c r="T349" s="211">
        <v>15.1</v>
      </c>
      <c r="U349" s="211">
        <v>13.71</v>
      </c>
      <c r="V349" s="211">
        <v>14.8</v>
      </c>
      <c r="W349" s="25"/>
      <c r="X349" s="129">
        <v>9000</v>
      </c>
      <c r="Y349" s="151">
        <f t="shared" si="297"/>
        <v>2.3183333333333334</v>
      </c>
      <c r="Z349" s="100">
        <v>9.6440000000000001</v>
      </c>
      <c r="AA349" s="100">
        <v>4.5170000000000003</v>
      </c>
      <c r="AB349" s="100">
        <f t="shared" si="298"/>
        <v>2.8086666666666664</v>
      </c>
      <c r="AC349" s="100">
        <f t="shared" si="299"/>
        <v>35.76733333333334</v>
      </c>
      <c r="AD349" s="152">
        <f t="shared" si="300"/>
        <v>11375.721535464001</v>
      </c>
      <c r="AE349" s="129">
        <v>9000</v>
      </c>
      <c r="AF349" s="100">
        <f t="shared" si="301"/>
        <v>2.073</v>
      </c>
      <c r="AG349" s="100">
        <v>9.6440000000000001</v>
      </c>
      <c r="AH349" s="100">
        <v>4.5170000000000003</v>
      </c>
      <c r="AI349" s="100">
        <f t="shared" si="302"/>
        <v>3.0540000000000003</v>
      </c>
      <c r="AJ349" s="100">
        <f t="shared" si="303"/>
        <v>35.522000000000006</v>
      </c>
      <c r="AK349" s="152">
        <f t="shared" si="304"/>
        <v>12284.532480744001</v>
      </c>
      <c r="AL349" s="129">
        <v>9000</v>
      </c>
      <c r="AM349" s="100">
        <f t="shared" si="305"/>
        <v>2.120333333333333</v>
      </c>
      <c r="AN349" s="100">
        <v>9.6440000000000001</v>
      </c>
      <c r="AO349" s="100">
        <v>4.5170000000000003</v>
      </c>
      <c r="AP349" s="100">
        <f t="shared" si="306"/>
        <v>3.0066666666666668</v>
      </c>
      <c r="AQ349" s="100">
        <f t="shared" si="307"/>
        <v>35.56933333333334</v>
      </c>
      <c r="AR349" s="160">
        <f t="shared" si="308"/>
        <v>12110.252505120001</v>
      </c>
      <c r="AS349" s="129">
        <v>9000</v>
      </c>
      <c r="AT349" s="100">
        <f t="shared" si="309"/>
        <v>1.4536666666666667</v>
      </c>
      <c r="AU349" s="100">
        <v>9.6440000000000001</v>
      </c>
      <c r="AV349" s="100">
        <v>4.5170000000000003</v>
      </c>
      <c r="AW349" s="100">
        <f t="shared" si="310"/>
        <v>3.6733333333333329</v>
      </c>
      <c r="AX349" s="100">
        <f t="shared" si="311"/>
        <v>34.902666666666669</v>
      </c>
      <c r="AY349" s="160">
        <f t="shared" si="312"/>
        <v>14518.145337119997</v>
      </c>
      <c r="AZ349" s="166"/>
      <c r="BA349" s="129">
        <v>9000</v>
      </c>
      <c r="BB349" s="100">
        <v>103.506856070365</v>
      </c>
      <c r="BC349" s="167">
        <f>(BB353-BB354)/BB335</f>
        <v>0.65338666990353222</v>
      </c>
      <c r="BD349" s="167">
        <f>D349-BB351</f>
        <v>14.509999999999991</v>
      </c>
      <c r="BE349" s="164">
        <f>BB353-BB354</f>
        <v>67.63</v>
      </c>
      <c r="BF349" s="164">
        <f t="shared" si="313"/>
        <v>21.454975602543239</v>
      </c>
      <c r="BG349" s="174">
        <f t="shared" si="314"/>
        <v>14.018395061807256</v>
      </c>
      <c r="BH349" s="129">
        <v>9000</v>
      </c>
      <c r="BI349" s="100">
        <v>103.506856070365</v>
      </c>
      <c r="BJ349" s="167">
        <f>(BI353-BI354)/BI335</f>
        <v>0.79994700972959454</v>
      </c>
      <c r="BK349" s="167">
        <f>I349-BI351</f>
        <v>17.180000000000007</v>
      </c>
      <c r="BL349" s="164">
        <f>BI353-BI354</f>
        <v>82.800000000000011</v>
      </c>
      <c r="BM349" s="164">
        <f t="shared" si="315"/>
        <v>20.748792270531407</v>
      </c>
      <c r="BN349" s="174">
        <f t="shared" si="316"/>
        <v>16.597934332312125</v>
      </c>
      <c r="BO349" s="129">
        <v>9000</v>
      </c>
      <c r="BP349" s="180">
        <v>103.506856070365</v>
      </c>
      <c r="BQ349" s="167">
        <f>(BP353-BP354)/BP335</f>
        <v>0.70845548579071449</v>
      </c>
      <c r="BR349" s="167">
        <f>N349-BP351</f>
        <v>21.460000000000036</v>
      </c>
      <c r="BS349" s="164">
        <f>BP353-BP354</f>
        <v>73.33</v>
      </c>
      <c r="BT349" s="164">
        <f t="shared" si="317"/>
        <v>29.264966589390479</v>
      </c>
      <c r="BU349" s="174">
        <f t="shared" si="318"/>
        <v>20.732926121735662</v>
      </c>
      <c r="BV349" s="129">
        <v>9000</v>
      </c>
      <c r="BW349" s="100">
        <v>103.506856070365</v>
      </c>
      <c r="BX349" s="167">
        <f>(BW353-BW354)/BW335</f>
        <v>1.0506550399528187</v>
      </c>
      <c r="BY349" s="167">
        <f t="shared" si="319"/>
        <v>18.879999999999995</v>
      </c>
      <c r="BZ349" s="164">
        <f>BW353-BW354</f>
        <v>108.75</v>
      </c>
      <c r="CA349" s="164">
        <f t="shared" si="320"/>
        <v>17.360919540229879</v>
      </c>
      <c r="CB349" s="174">
        <f t="shared" si="321"/>
        <v>18.240337613157894</v>
      </c>
      <c r="CC349" s="81"/>
    </row>
    <row r="350" spans="1:81" ht="15.75">
      <c r="A350" s="64"/>
      <c r="B350" s="102" t="s">
        <v>42</v>
      </c>
      <c r="C350" s="104">
        <v>10000</v>
      </c>
      <c r="D350" s="104">
        <v>369.09</v>
      </c>
      <c r="E350" s="220">
        <v>24.27</v>
      </c>
      <c r="F350" s="220">
        <v>24.22</v>
      </c>
      <c r="G350" s="221">
        <v>24.31</v>
      </c>
      <c r="H350" s="104">
        <v>10000</v>
      </c>
      <c r="I350" s="104">
        <v>386.55</v>
      </c>
      <c r="J350" s="234">
        <v>21.3</v>
      </c>
      <c r="K350" s="234">
        <v>21.33</v>
      </c>
      <c r="L350" s="145">
        <v>21.52</v>
      </c>
      <c r="M350" s="104">
        <v>10000</v>
      </c>
      <c r="N350" s="211">
        <v>382.15</v>
      </c>
      <c r="O350" s="80">
        <v>22.16</v>
      </c>
      <c r="P350" s="80">
        <v>21.85</v>
      </c>
      <c r="Q350" s="80">
        <v>21.27</v>
      </c>
      <c r="R350" s="104">
        <v>10000</v>
      </c>
      <c r="S350" s="211">
        <v>414.06</v>
      </c>
      <c r="T350" s="211">
        <v>15.29</v>
      </c>
      <c r="U350" s="211">
        <v>14.92</v>
      </c>
      <c r="V350" s="211">
        <v>13.89</v>
      </c>
      <c r="W350" s="25"/>
      <c r="X350" s="137">
        <v>10000</v>
      </c>
      <c r="Y350" s="153">
        <f t="shared" si="297"/>
        <v>2.4266666666666667</v>
      </c>
      <c r="Z350" s="105">
        <v>9.6440000000000001</v>
      </c>
      <c r="AA350" s="105">
        <v>4.5170000000000003</v>
      </c>
      <c r="AB350" s="105">
        <f t="shared" si="298"/>
        <v>2.700333333333333</v>
      </c>
      <c r="AC350" s="105">
        <f t="shared" si="299"/>
        <v>35.875666666666675</v>
      </c>
      <c r="AD350" s="154">
        <f t="shared" si="300"/>
        <v>13543.300946066667</v>
      </c>
      <c r="AE350" s="137">
        <v>10000</v>
      </c>
      <c r="AF350" s="100">
        <f t="shared" si="301"/>
        <v>2.1383333333333328</v>
      </c>
      <c r="AG350" s="105">
        <v>9.6440000000000001</v>
      </c>
      <c r="AH350" s="105">
        <v>4.5170000000000003</v>
      </c>
      <c r="AI350" s="105">
        <f t="shared" si="302"/>
        <v>2.988666666666667</v>
      </c>
      <c r="AJ350" s="105">
        <f t="shared" si="303"/>
        <v>35.587333333333341</v>
      </c>
      <c r="AK350" s="154">
        <f t="shared" si="304"/>
        <v>14868.94302906667</v>
      </c>
      <c r="AL350" s="137">
        <v>10000</v>
      </c>
      <c r="AM350" s="105">
        <f t="shared" si="305"/>
        <v>2.1760000000000002</v>
      </c>
      <c r="AN350" s="105">
        <v>9.6440000000000001</v>
      </c>
      <c r="AO350" s="105">
        <v>4.5170000000000003</v>
      </c>
      <c r="AP350" s="105">
        <f t="shared" si="306"/>
        <v>2.9509999999999996</v>
      </c>
      <c r="AQ350" s="105">
        <f t="shared" si="307"/>
        <v>35.625000000000007</v>
      </c>
      <c r="AR350" s="161">
        <f t="shared" si="308"/>
        <v>14697.086625</v>
      </c>
      <c r="AS350" s="137">
        <v>10000</v>
      </c>
      <c r="AT350" s="105">
        <f t="shared" si="309"/>
        <v>1.4700000000000002</v>
      </c>
      <c r="AU350" s="105">
        <v>9.6440000000000001</v>
      </c>
      <c r="AV350" s="105">
        <v>4.5170000000000003</v>
      </c>
      <c r="AW350" s="105">
        <f t="shared" si="310"/>
        <v>3.657</v>
      </c>
      <c r="AX350" s="105">
        <f t="shared" si="311"/>
        <v>34.919000000000004</v>
      </c>
      <c r="AY350" s="161">
        <f t="shared" si="312"/>
        <v>17852.289863400001</v>
      </c>
      <c r="AZ350" s="166"/>
      <c r="BA350" s="137">
        <v>10000</v>
      </c>
      <c r="BB350" s="105">
        <v>103.506856070365</v>
      </c>
      <c r="BC350" s="167">
        <f>(BB353-BB354)/BB335</f>
        <v>0.65338666990353222</v>
      </c>
      <c r="BD350" s="167">
        <f>D350-BB351</f>
        <v>13.659999999999968</v>
      </c>
      <c r="BE350" s="165">
        <f>BB353-BB354</f>
        <v>67.63</v>
      </c>
      <c r="BF350" s="165">
        <f t="shared" si="313"/>
        <v>20.198136921484501</v>
      </c>
      <c r="BG350" s="175">
        <f t="shared" si="314"/>
        <v>13.197193421384339</v>
      </c>
      <c r="BH350" s="137">
        <v>10000</v>
      </c>
      <c r="BI350" s="105">
        <v>103.506856070365</v>
      </c>
      <c r="BJ350" s="167">
        <f>(BI353-BI354)/BI335</f>
        <v>0.79994700972959454</v>
      </c>
      <c r="BK350" s="167">
        <f>I350-BI351</f>
        <v>16.03000000000003</v>
      </c>
      <c r="BL350" s="165">
        <f>BI353-BI354</f>
        <v>82.800000000000011</v>
      </c>
      <c r="BM350" s="165">
        <f t="shared" si="315"/>
        <v>19.359903381642546</v>
      </c>
      <c r="BN350" s="175">
        <f t="shared" si="316"/>
        <v>15.486896818798821</v>
      </c>
      <c r="BO350" s="137">
        <v>10000</v>
      </c>
      <c r="BP350" s="181">
        <v>103.506856070365</v>
      </c>
      <c r="BQ350" s="167">
        <f>(BP353-BP354)/BP335</f>
        <v>0.70845548579071449</v>
      </c>
      <c r="BR350" s="167">
        <f>N350-BP351</f>
        <v>20.610000000000014</v>
      </c>
      <c r="BS350" s="165">
        <f>BP353-BP354</f>
        <v>73.33</v>
      </c>
      <c r="BT350" s="165">
        <f t="shared" si="317"/>
        <v>28.105822991954199</v>
      </c>
      <c r="BU350" s="175">
        <f t="shared" si="318"/>
        <v>19.911724481312746</v>
      </c>
      <c r="BV350" s="137">
        <v>10000</v>
      </c>
      <c r="BW350" s="105">
        <v>103.506856070365</v>
      </c>
      <c r="BX350" s="167">
        <f>(BW353-BW354)/BW335</f>
        <v>1.0506550399528187</v>
      </c>
      <c r="BY350" s="167">
        <f t="shared" si="319"/>
        <v>17.439999999999998</v>
      </c>
      <c r="BZ350" s="165">
        <f>BW353-BW354</f>
        <v>108.75</v>
      </c>
      <c r="CA350" s="165">
        <f t="shared" si="320"/>
        <v>16.036781609195401</v>
      </c>
      <c r="CB350" s="175">
        <f t="shared" si="321"/>
        <v>16.849125422323823</v>
      </c>
      <c r="CC350" s="81"/>
    </row>
    <row r="351" spans="1:81" ht="30">
      <c r="A351" s="81"/>
      <c r="B351" s="81"/>
      <c r="C351" s="80"/>
      <c r="D351" s="80"/>
      <c r="E351" s="81"/>
      <c r="F351" s="81"/>
      <c r="G351" s="81"/>
      <c r="H351" s="81"/>
      <c r="I351" s="81"/>
      <c r="J351" s="81"/>
      <c r="K351" s="81"/>
      <c r="L351" s="81"/>
      <c r="M351" s="81"/>
      <c r="N351" s="226"/>
      <c r="O351" s="80"/>
      <c r="P351" s="80"/>
      <c r="Q351" s="80"/>
      <c r="R351" s="81"/>
      <c r="S351" s="226"/>
      <c r="T351" s="81"/>
      <c r="U351" s="81"/>
      <c r="V351" s="81"/>
      <c r="X351" s="81"/>
      <c r="Y351" s="81"/>
      <c r="Z351" s="81"/>
      <c r="AA351" s="81"/>
      <c r="AB351" s="81"/>
      <c r="AC351" s="81"/>
      <c r="AD351" s="81"/>
      <c r="AE351" s="80"/>
      <c r="AF351" s="80"/>
      <c r="AG351" s="80"/>
      <c r="AH351" s="80"/>
      <c r="AI351" s="80"/>
      <c r="AJ351" s="80"/>
      <c r="AK351" s="80"/>
      <c r="AL351" s="81"/>
      <c r="AM351" s="81"/>
      <c r="AN351" s="80"/>
      <c r="AO351" s="80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328" t="s">
        <v>46</v>
      </c>
      <c r="BA351" s="108" t="s">
        <v>47</v>
      </c>
      <c r="BB351" s="82">
        <f>BB353+BB352</f>
        <v>355.43</v>
      </c>
      <c r="BC351" s="80" t="s">
        <v>118</v>
      </c>
      <c r="BD351" s="80"/>
      <c r="BE351" s="80"/>
      <c r="BF351" s="80"/>
      <c r="BG351" s="80"/>
      <c r="BH351" s="108" t="s">
        <v>47</v>
      </c>
      <c r="BI351" s="82">
        <f>BI352+BI353</f>
        <v>370.52</v>
      </c>
      <c r="BJ351" s="80"/>
      <c r="BK351" s="86"/>
      <c r="BL351" s="86"/>
      <c r="BM351" s="86"/>
      <c r="BN351" s="86"/>
      <c r="BO351" s="108" t="s">
        <v>47</v>
      </c>
      <c r="BP351" s="162">
        <f>BP352+BP353</f>
        <v>361.53999999999996</v>
      </c>
      <c r="BQ351" s="81"/>
      <c r="BR351" s="80"/>
      <c r="BS351" s="80"/>
      <c r="BT351" s="80"/>
      <c r="BU351" s="80"/>
      <c r="BV351" s="108" t="s">
        <v>47</v>
      </c>
      <c r="BW351" s="162">
        <f>BW352+BW353</f>
        <v>396.62</v>
      </c>
      <c r="BX351" s="81"/>
      <c r="BY351" s="81"/>
      <c r="BZ351" s="81"/>
      <c r="CA351" s="81"/>
      <c r="CB351" s="81"/>
      <c r="CC351" s="81"/>
    </row>
    <row r="352" spans="1:81" ht="15">
      <c r="A352" s="81"/>
      <c r="B352" s="81"/>
      <c r="C352" s="80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0"/>
      <c r="P352" s="80"/>
      <c r="Q352" s="80"/>
      <c r="R352" s="81"/>
      <c r="S352" s="81"/>
      <c r="T352" s="81"/>
      <c r="U352" s="81"/>
      <c r="V352" s="81"/>
      <c r="X352" s="81"/>
      <c r="Y352" s="81"/>
      <c r="Z352" s="81"/>
      <c r="AA352" s="81"/>
      <c r="AB352" s="81"/>
      <c r="AC352" s="81"/>
      <c r="AD352" s="81"/>
      <c r="AE352" s="80"/>
      <c r="AF352" s="80"/>
      <c r="AG352" s="80"/>
      <c r="AH352" s="80"/>
      <c r="AI352" s="80"/>
      <c r="AJ352" s="80"/>
      <c r="AK352" s="80"/>
      <c r="AL352" s="81"/>
      <c r="AM352" s="81"/>
      <c r="AN352" s="80"/>
      <c r="AO352" s="80"/>
      <c r="AP352" s="81"/>
      <c r="AQ352" s="81"/>
      <c r="AR352" s="81"/>
      <c r="AS352" s="81"/>
      <c r="AT352" s="81"/>
      <c r="AU352" s="81"/>
      <c r="AV352" s="81"/>
      <c r="AW352" s="81"/>
      <c r="AX352" s="81"/>
      <c r="AY352" s="81"/>
      <c r="AZ352" s="328"/>
      <c r="BA352" s="80" t="s">
        <v>48</v>
      </c>
      <c r="BB352" s="86">
        <v>214.99</v>
      </c>
      <c r="BC352" s="80"/>
      <c r="BD352" s="80"/>
      <c r="BE352" s="80"/>
      <c r="BF352" s="80"/>
      <c r="BG352" s="80"/>
      <c r="BH352" s="80" t="s">
        <v>48</v>
      </c>
      <c r="BI352" s="235">
        <v>214.9</v>
      </c>
      <c r="BJ352" s="80"/>
      <c r="BK352" s="86"/>
      <c r="BL352" s="86"/>
      <c r="BM352" s="86"/>
      <c r="BN352" s="86"/>
      <c r="BO352" s="80" t="s">
        <v>48</v>
      </c>
      <c r="BP352" s="80">
        <v>214.79</v>
      </c>
      <c r="BQ352" s="81"/>
      <c r="BR352" s="80"/>
      <c r="BS352" s="80"/>
      <c r="BT352" s="100"/>
      <c r="BU352" s="100"/>
      <c r="BV352" s="80" t="s">
        <v>48</v>
      </c>
      <c r="BW352" s="80">
        <v>214.53</v>
      </c>
      <c r="BX352" s="81"/>
      <c r="BY352" s="81"/>
      <c r="BZ352" s="81"/>
      <c r="CA352" s="81"/>
      <c r="CB352" s="81"/>
      <c r="CC352" s="81"/>
    </row>
    <row r="353" spans="1:81" ht="15">
      <c r="A353" s="81"/>
      <c r="B353" s="81"/>
      <c r="C353" s="80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0"/>
      <c r="P353" s="80"/>
      <c r="Q353" s="80"/>
      <c r="R353" s="81"/>
      <c r="S353" s="81"/>
      <c r="T353" s="81"/>
      <c r="U353" s="81"/>
      <c r="V353" s="81"/>
      <c r="X353" s="81"/>
      <c r="Y353" s="81"/>
      <c r="Z353" s="81"/>
      <c r="AA353" s="81"/>
      <c r="AB353" s="81"/>
      <c r="AC353" s="81"/>
      <c r="AD353" s="81"/>
      <c r="AE353" s="80"/>
      <c r="AF353" s="80"/>
      <c r="AG353" s="80"/>
      <c r="AH353" s="80"/>
      <c r="AI353" s="80"/>
      <c r="AJ353" s="80"/>
      <c r="AK353" s="80"/>
      <c r="AL353" s="81"/>
      <c r="AM353" s="81"/>
      <c r="AN353" s="80"/>
      <c r="AO353" s="80"/>
      <c r="AP353" s="81"/>
      <c r="AQ353" s="81"/>
      <c r="AR353" s="81"/>
      <c r="AS353" s="81"/>
      <c r="AT353" s="81"/>
      <c r="AU353" s="81"/>
      <c r="AV353" s="81"/>
      <c r="AW353" s="81"/>
      <c r="AX353" s="81"/>
      <c r="AY353" s="81"/>
      <c r="AZ353" s="328"/>
      <c r="BA353" s="80" t="s">
        <v>50</v>
      </c>
      <c r="BB353" s="82">
        <v>140.44</v>
      </c>
      <c r="BC353" s="80"/>
      <c r="BD353" s="80"/>
      <c r="BE353" s="80"/>
      <c r="BF353" s="80"/>
      <c r="BG353" s="80"/>
      <c r="BH353" s="80" t="s">
        <v>50</v>
      </c>
      <c r="BI353" s="82">
        <v>155.62</v>
      </c>
      <c r="BJ353" s="80"/>
      <c r="BK353" s="86"/>
      <c r="BL353" s="86"/>
      <c r="BM353" s="86"/>
      <c r="BN353" s="86"/>
      <c r="BO353" s="80" t="s">
        <v>50</v>
      </c>
      <c r="BP353" s="162">
        <v>146.75</v>
      </c>
      <c r="BQ353" s="81"/>
      <c r="BR353" s="80"/>
      <c r="BS353" s="80"/>
      <c r="BT353" s="100"/>
      <c r="BU353" s="100"/>
      <c r="BV353" s="80" t="s">
        <v>50</v>
      </c>
      <c r="BW353" s="162">
        <v>182.09</v>
      </c>
      <c r="BX353" s="81"/>
      <c r="BY353" s="81"/>
      <c r="BZ353" s="81"/>
      <c r="CA353" s="81"/>
      <c r="CB353" s="81"/>
      <c r="CC353" s="81"/>
    </row>
    <row r="354" spans="1:81" ht="15">
      <c r="A354" s="81"/>
      <c r="B354" s="81"/>
      <c r="C354" s="80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0"/>
      <c r="P354" s="80"/>
      <c r="Q354" s="80"/>
      <c r="R354" s="81"/>
      <c r="S354" s="81"/>
      <c r="T354" s="81"/>
      <c r="U354" s="81"/>
      <c r="V354" s="81"/>
      <c r="X354" s="81"/>
      <c r="Y354" s="81"/>
      <c r="Z354" s="81"/>
      <c r="AA354" s="81"/>
      <c r="AB354" s="81"/>
      <c r="AC354" s="81"/>
      <c r="AD354" s="81"/>
      <c r="AE354" s="80"/>
      <c r="AF354" s="80"/>
      <c r="AG354" s="80"/>
      <c r="AH354" s="80"/>
      <c r="AI354" s="80"/>
      <c r="AJ354" s="80"/>
      <c r="AK354" s="80"/>
      <c r="AL354" s="81"/>
      <c r="AM354" s="81"/>
      <c r="AN354" s="80"/>
      <c r="AO354" s="80"/>
      <c r="AP354" s="81"/>
      <c r="AQ354" s="81"/>
      <c r="AR354" s="81"/>
      <c r="AS354" s="81"/>
      <c r="AT354" s="81"/>
      <c r="AU354" s="81"/>
      <c r="AV354" s="81"/>
      <c r="AW354" s="81"/>
      <c r="AX354" s="81"/>
      <c r="AY354" s="81"/>
      <c r="AZ354" s="328"/>
      <c r="BA354" s="80" t="s">
        <v>52</v>
      </c>
      <c r="BB354" s="86">
        <v>72.81</v>
      </c>
      <c r="BC354" s="80"/>
      <c r="BD354" s="81"/>
      <c r="BE354" s="81"/>
      <c r="BF354" s="81"/>
      <c r="BG354" s="81"/>
      <c r="BH354" s="80" t="s">
        <v>52</v>
      </c>
      <c r="BI354" s="86">
        <v>72.819999999999993</v>
      </c>
      <c r="BJ354" s="80"/>
      <c r="BK354" s="81"/>
      <c r="BL354" s="81"/>
      <c r="BM354" s="81"/>
      <c r="BN354" s="81"/>
      <c r="BO354" s="80" t="s">
        <v>52</v>
      </c>
      <c r="BP354" s="80">
        <v>73.42</v>
      </c>
      <c r="BQ354" s="81"/>
      <c r="BR354" s="81"/>
      <c r="BS354" s="81"/>
      <c r="BT354" s="81"/>
      <c r="BU354" s="81"/>
      <c r="BV354" s="80" t="s">
        <v>52</v>
      </c>
      <c r="BW354" s="80">
        <v>73.34</v>
      </c>
      <c r="BX354" s="81"/>
      <c r="BY354" s="81"/>
      <c r="BZ354" s="81"/>
      <c r="CA354" s="81"/>
      <c r="CB354" s="81"/>
      <c r="CC354" s="81"/>
    </row>
    <row r="355" spans="1:81" ht="18.75">
      <c r="A355" s="61" t="s">
        <v>119</v>
      </c>
      <c r="B355" s="79"/>
      <c r="C355" s="211"/>
      <c r="D355" s="211"/>
      <c r="E355" s="80"/>
      <c r="F355" s="211"/>
      <c r="G355" s="81"/>
      <c r="H355" s="81"/>
      <c r="I355" s="81"/>
      <c r="J355" s="81"/>
      <c r="K355" s="81"/>
      <c r="L355" s="81"/>
      <c r="M355" s="81"/>
      <c r="N355" s="81"/>
      <c r="O355" s="80"/>
      <c r="P355" s="80"/>
      <c r="Q355" s="80"/>
      <c r="R355" s="81"/>
      <c r="S355" s="81"/>
      <c r="T355" s="81"/>
      <c r="U355" s="81"/>
      <c r="V355" s="81"/>
      <c r="W355" s="61" t="s">
        <v>119</v>
      </c>
      <c r="X355" s="79"/>
      <c r="Y355" s="211"/>
      <c r="Z355" s="211"/>
      <c r="AA355" s="81"/>
      <c r="AB355" s="81"/>
      <c r="AC355" s="81"/>
      <c r="AD355" s="81"/>
      <c r="AE355" s="80"/>
      <c r="AF355" s="80"/>
      <c r="AG355" s="80"/>
      <c r="AH355" s="80"/>
      <c r="AI355" s="80"/>
      <c r="AJ355" s="80"/>
      <c r="AK355" s="80"/>
      <c r="AL355" s="81"/>
      <c r="AM355" s="81"/>
      <c r="AN355" s="80"/>
      <c r="AO355" s="80"/>
      <c r="AP355" s="81"/>
      <c r="AQ355" s="81"/>
      <c r="AR355" s="81"/>
      <c r="AS355" s="81"/>
      <c r="AT355" s="81"/>
      <c r="AU355" s="81"/>
      <c r="AV355" s="81"/>
      <c r="AW355" s="81"/>
      <c r="AX355" s="81"/>
      <c r="AY355" s="81"/>
      <c r="BA355" s="81"/>
      <c r="BB355" s="81"/>
      <c r="BC355" s="80"/>
      <c r="BD355" s="81"/>
      <c r="BE355" s="81"/>
      <c r="BF355" s="81"/>
      <c r="BG355" s="81"/>
      <c r="BH355" s="81"/>
      <c r="BI355" s="81"/>
      <c r="BJ355" s="80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</row>
    <row r="356" spans="1:81" ht="18.75">
      <c r="A356" s="318" t="s">
        <v>120</v>
      </c>
      <c r="B356" s="318"/>
      <c r="C356" s="318"/>
      <c r="D356" s="318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34"/>
      <c r="P356" s="134"/>
      <c r="Q356" s="134"/>
      <c r="R356" s="113"/>
      <c r="S356" s="113"/>
      <c r="T356" s="113"/>
      <c r="U356" s="113"/>
      <c r="V356" s="113"/>
      <c r="W356" s="318" t="s">
        <v>120</v>
      </c>
      <c r="X356" s="318"/>
      <c r="Y356" s="318"/>
      <c r="Z356" s="318"/>
      <c r="AA356" s="113"/>
      <c r="AB356" s="113"/>
      <c r="AC356" s="113"/>
      <c r="AD356" s="113"/>
      <c r="AE356" s="134"/>
      <c r="AF356" s="134"/>
      <c r="AG356" s="134"/>
      <c r="AH356" s="134"/>
      <c r="AI356" s="134"/>
      <c r="AJ356" s="134"/>
      <c r="AK356" s="134"/>
      <c r="AL356" s="113"/>
      <c r="AM356" s="113"/>
      <c r="AN356" s="134"/>
      <c r="AO356" s="134"/>
      <c r="AP356" s="113"/>
      <c r="AQ356" s="113"/>
      <c r="AR356" s="113"/>
      <c r="AS356" s="113"/>
      <c r="AT356" s="113"/>
      <c r="AU356" s="113"/>
      <c r="AV356" s="113"/>
      <c r="AW356" s="113"/>
      <c r="AX356" s="113"/>
      <c r="AY356" s="113"/>
      <c r="AZ356" s="112"/>
      <c r="BA356" s="113"/>
      <c r="BB356" s="113"/>
      <c r="BC356" s="134"/>
      <c r="BD356" s="113"/>
      <c r="BE356" s="113"/>
      <c r="BF356" s="113"/>
      <c r="BG356" s="113"/>
      <c r="BH356" s="113"/>
      <c r="BI356" s="113"/>
      <c r="BJ356" s="134"/>
      <c r="BK356" s="113"/>
      <c r="BL356" s="113"/>
      <c r="BM356" s="113"/>
      <c r="BN356" s="113"/>
      <c r="BO356" s="113"/>
      <c r="BP356" s="113"/>
      <c r="BQ356" s="113"/>
      <c r="BR356" s="113"/>
      <c r="BS356" s="113"/>
      <c r="BT356" s="113"/>
      <c r="BU356" s="113"/>
      <c r="BV356" s="113"/>
      <c r="BW356" s="113"/>
      <c r="BX356" s="113"/>
      <c r="BY356" s="113"/>
      <c r="BZ356" s="113"/>
      <c r="CA356" s="113"/>
      <c r="CB356" s="113"/>
      <c r="CC356" s="81"/>
    </row>
    <row r="357" spans="1:81" ht="15">
      <c r="A357" s="81"/>
      <c r="B357" s="81"/>
      <c r="C357" s="80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0"/>
      <c r="P357" s="80"/>
      <c r="Q357" s="80"/>
      <c r="R357" s="81"/>
      <c r="S357" s="81"/>
      <c r="T357" s="81"/>
      <c r="U357" s="81"/>
      <c r="V357" s="81"/>
      <c r="X357" s="81"/>
      <c r="Y357" s="81"/>
      <c r="Z357" s="81"/>
      <c r="AA357" s="81"/>
      <c r="AB357" s="81"/>
      <c r="AC357" s="81"/>
      <c r="AD357" s="81"/>
      <c r="AE357" s="80"/>
      <c r="AF357" s="80"/>
      <c r="AG357" s="80"/>
      <c r="AH357" s="80"/>
      <c r="AI357" s="80"/>
      <c r="AJ357" s="80"/>
      <c r="AK357" s="80"/>
      <c r="AL357" s="81"/>
      <c r="AM357" s="81"/>
      <c r="AN357" s="80"/>
      <c r="AO357" s="80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BA357" s="81"/>
      <c r="BB357" s="81"/>
      <c r="BC357" s="80"/>
      <c r="BD357" s="81"/>
      <c r="BE357" s="81"/>
      <c r="BF357" s="81"/>
      <c r="BG357" s="81"/>
      <c r="BH357" s="81"/>
      <c r="BI357" s="81"/>
      <c r="BJ357" s="80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</row>
    <row r="358" spans="1:81" ht="15">
      <c r="A358" s="82" t="s">
        <v>10</v>
      </c>
      <c r="B358" s="83" t="s">
        <v>11</v>
      </c>
      <c r="C358" s="84" t="s">
        <v>12</v>
      </c>
      <c r="D358" s="85" t="s">
        <v>13</v>
      </c>
      <c r="E358" s="86"/>
      <c r="F358" s="86"/>
      <c r="G358" s="87"/>
      <c r="H358" s="83" t="s">
        <v>11</v>
      </c>
      <c r="I358" s="85" t="s">
        <v>12</v>
      </c>
      <c r="J358" s="85" t="s">
        <v>13</v>
      </c>
      <c r="K358" s="86"/>
      <c r="L358" s="86"/>
      <c r="M358" s="130" t="s">
        <v>11</v>
      </c>
      <c r="N358" s="85" t="s">
        <v>12</v>
      </c>
      <c r="O358" s="84" t="s">
        <v>13</v>
      </c>
      <c r="P358" s="80"/>
      <c r="Q358" s="80"/>
      <c r="R358" s="130" t="s">
        <v>11</v>
      </c>
      <c r="S358" s="85" t="s">
        <v>12</v>
      </c>
      <c r="T358" s="85" t="s">
        <v>13</v>
      </c>
      <c r="U358" s="86"/>
      <c r="V358" s="86"/>
      <c r="W358" s="73" t="s">
        <v>15</v>
      </c>
      <c r="X358" s="130" t="s">
        <v>11</v>
      </c>
      <c r="Y358" s="85" t="s">
        <v>12</v>
      </c>
      <c r="Z358" s="85" t="s">
        <v>13</v>
      </c>
      <c r="AA358" s="86"/>
      <c r="AB358" s="86"/>
      <c r="AC358" s="86"/>
      <c r="AD358" s="87"/>
      <c r="AE358" s="83" t="s">
        <v>11</v>
      </c>
      <c r="AF358" s="85" t="s">
        <v>12</v>
      </c>
      <c r="AG358" s="85" t="s">
        <v>13</v>
      </c>
      <c r="AH358" s="86"/>
      <c r="AI358" s="86"/>
      <c r="AJ358" s="86"/>
      <c r="AK358" s="87"/>
      <c r="AL358" s="130" t="s">
        <v>11</v>
      </c>
      <c r="AM358" s="85" t="s">
        <v>12</v>
      </c>
      <c r="AN358" s="85" t="s">
        <v>13</v>
      </c>
      <c r="AO358" s="86"/>
      <c r="AP358" s="86"/>
      <c r="AQ358" s="86"/>
      <c r="AR358" s="157"/>
      <c r="AS358" s="130" t="s">
        <v>11</v>
      </c>
      <c r="AT358" s="85" t="s">
        <v>12</v>
      </c>
      <c r="AU358" s="85" t="s">
        <v>13</v>
      </c>
      <c r="AV358" s="86"/>
      <c r="AW358" s="86"/>
      <c r="AX358" s="86"/>
      <c r="AY358" s="157"/>
      <c r="AZ358" s="73" t="s">
        <v>16</v>
      </c>
      <c r="BA358" s="83" t="s">
        <v>11</v>
      </c>
      <c r="BB358" s="85" t="s">
        <v>12</v>
      </c>
      <c r="BC358" s="85" t="s">
        <v>13</v>
      </c>
      <c r="BD358" s="86"/>
      <c r="BE358" s="86"/>
      <c r="BF358" s="86"/>
      <c r="BG358" s="86"/>
      <c r="BH358" s="83" t="s">
        <v>11</v>
      </c>
      <c r="BI358" s="84" t="s">
        <v>12</v>
      </c>
      <c r="BJ358" s="84" t="s">
        <v>13</v>
      </c>
      <c r="BK358" s="86"/>
      <c r="BL358" s="86"/>
      <c r="BM358" s="86"/>
      <c r="BN358" s="86"/>
      <c r="BO358" s="130" t="s">
        <v>11</v>
      </c>
      <c r="BP358" s="85" t="s">
        <v>12</v>
      </c>
      <c r="BQ358" s="85" t="s">
        <v>13</v>
      </c>
      <c r="BR358" s="81"/>
      <c r="BS358" s="86"/>
      <c r="BT358" s="86"/>
      <c r="BU358" s="86"/>
      <c r="BV358" s="184" t="s">
        <v>11</v>
      </c>
      <c r="BW358" s="84" t="s">
        <v>12</v>
      </c>
      <c r="BX358" s="84" t="s">
        <v>13</v>
      </c>
      <c r="BY358" s="80"/>
      <c r="BZ358" s="80"/>
      <c r="CA358" s="80"/>
      <c r="CB358" s="87"/>
      <c r="CC358" s="81"/>
    </row>
    <row r="359" spans="1:81" ht="15">
      <c r="A359" s="82"/>
      <c r="B359" s="88"/>
      <c r="C359" s="89" t="s">
        <v>75</v>
      </c>
      <c r="D359" s="90" t="s">
        <v>19</v>
      </c>
      <c r="E359" s="86"/>
      <c r="F359" s="86"/>
      <c r="G359" s="87"/>
      <c r="H359" s="88"/>
      <c r="I359" s="89" t="s">
        <v>75</v>
      </c>
      <c r="J359" s="131" t="s">
        <v>20</v>
      </c>
      <c r="K359" s="86"/>
      <c r="L359" s="86"/>
      <c r="M359" s="88"/>
      <c r="N359" s="89" t="s">
        <v>121</v>
      </c>
      <c r="O359" s="135" t="s">
        <v>23</v>
      </c>
      <c r="P359" s="80"/>
      <c r="Q359" s="80"/>
      <c r="R359" s="88"/>
      <c r="S359" s="89" t="s">
        <v>121</v>
      </c>
      <c r="T359" s="131" t="s">
        <v>20</v>
      </c>
      <c r="U359" s="319"/>
      <c r="V359" s="319"/>
      <c r="W359" s="73"/>
      <c r="X359" s="88"/>
      <c r="Y359" s="89" t="s">
        <v>75</v>
      </c>
      <c r="Z359" s="90" t="s">
        <v>19</v>
      </c>
      <c r="AA359" s="86"/>
      <c r="AB359" s="86"/>
      <c r="AC359" s="86"/>
      <c r="AD359" s="87"/>
      <c r="AE359" s="88"/>
      <c r="AF359" s="89" t="s">
        <v>75</v>
      </c>
      <c r="AG359" s="131" t="s">
        <v>20</v>
      </c>
      <c r="AH359" s="86"/>
      <c r="AI359" s="86"/>
      <c r="AJ359" s="86"/>
      <c r="AK359" s="87"/>
      <c r="AL359" s="88"/>
      <c r="AM359" s="89" t="s">
        <v>121</v>
      </c>
      <c r="AN359" s="135" t="s">
        <v>23</v>
      </c>
      <c r="AO359" s="86"/>
      <c r="AP359" s="86"/>
      <c r="AQ359" s="86"/>
      <c r="AR359" s="157"/>
      <c r="AS359" s="88"/>
      <c r="AT359" s="89" t="s">
        <v>121</v>
      </c>
      <c r="AU359" s="131" t="s">
        <v>20</v>
      </c>
      <c r="AV359" s="331"/>
      <c r="AW359" s="331"/>
      <c r="AX359" s="86"/>
      <c r="AY359" s="157"/>
      <c r="AZ359" s="73"/>
      <c r="BA359" s="88"/>
      <c r="BB359" s="89" t="s">
        <v>75</v>
      </c>
      <c r="BC359" s="90" t="s">
        <v>19</v>
      </c>
      <c r="BD359" s="86"/>
      <c r="BE359" s="86"/>
      <c r="BF359" s="86"/>
      <c r="BG359" s="87"/>
      <c r="BH359" s="88"/>
      <c r="BI359" s="89" t="s">
        <v>75</v>
      </c>
      <c r="BJ359" s="131" t="s">
        <v>20</v>
      </c>
      <c r="BK359" s="86"/>
      <c r="BL359" s="86"/>
      <c r="BM359" s="86"/>
      <c r="BN359" s="87"/>
      <c r="BO359" s="88"/>
      <c r="BP359" s="89" t="s">
        <v>121</v>
      </c>
      <c r="BQ359" s="135" t="s">
        <v>23</v>
      </c>
      <c r="BR359" s="86"/>
      <c r="BS359" s="86"/>
      <c r="BT359" s="86"/>
      <c r="BU359" s="157"/>
      <c r="BV359" s="88"/>
      <c r="BW359" s="89" t="s">
        <v>121</v>
      </c>
      <c r="BX359" s="131" t="s">
        <v>20</v>
      </c>
      <c r="BY359" s="331"/>
      <c r="BZ359" s="331"/>
      <c r="CA359" s="86"/>
      <c r="CB359" s="157"/>
      <c r="CC359" s="81"/>
    </row>
    <row r="360" spans="1:81" ht="47.25">
      <c r="A360" s="64"/>
      <c r="B360" s="91" t="s">
        <v>26</v>
      </c>
      <c r="C360" s="92" t="s">
        <v>27</v>
      </c>
      <c r="D360" s="93" t="s">
        <v>56</v>
      </c>
      <c r="E360" s="321" t="s">
        <v>29</v>
      </c>
      <c r="F360" s="321"/>
      <c r="G360" s="322"/>
      <c r="H360" s="94" t="s">
        <v>27</v>
      </c>
      <c r="I360" s="93" t="s">
        <v>56</v>
      </c>
      <c r="J360" s="321" t="s">
        <v>29</v>
      </c>
      <c r="K360" s="321"/>
      <c r="L360" s="322"/>
      <c r="M360" s="94" t="s">
        <v>27</v>
      </c>
      <c r="N360" s="93" t="s">
        <v>56</v>
      </c>
      <c r="O360" s="321" t="s">
        <v>29</v>
      </c>
      <c r="P360" s="321"/>
      <c r="Q360" s="322"/>
      <c r="R360" s="94" t="s">
        <v>27</v>
      </c>
      <c r="S360" s="93" t="s">
        <v>56</v>
      </c>
      <c r="T360" s="321" t="s">
        <v>29</v>
      </c>
      <c r="U360" s="321"/>
      <c r="V360" s="322"/>
      <c r="W360" s="25"/>
      <c r="X360" s="94" t="s">
        <v>27</v>
      </c>
      <c r="Y360" s="148" t="s">
        <v>30</v>
      </c>
      <c r="Z360" s="149" t="s">
        <v>31</v>
      </c>
      <c r="AA360" s="149" t="s">
        <v>32</v>
      </c>
      <c r="AB360" s="149" t="s">
        <v>33</v>
      </c>
      <c r="AC360" s="149" t="s">
        <v>34</v>
      </c>
      <c r="AD360" s="150" t="s">
        <v>35</v>
      </c>
      <c r="AE360" s="94" t="s">
        <v>27</v>
      </c>
      <c r="AF360" s="149" t="s">
        <v>30</v>
      </c>
      <c r="AG360" s="149" t="s">
        <v>31</v>
      </c>
      <c r="AH360" s="149" t="s">
        <v>32</v>
      </c>
      <c r="AI360" s="149" t="s">
        <v>33</v>
      </c>
      <c r="AJ360" s="149" t="s">
        <v>34</v>
      </c>
      <c r="AK360" s="150" t="s">
        <v>35</v>
      </c>
      <c r="AL360" s="94" t="s">
        <v>27</v>
      </c>
      <c r="AM360" s="149" t="s">
        <v>30</v>
      </c>
      <c r="AN360" s="149" t="s">
        <v>31</v>
      </c>
      <c r="AO360" s="149" t="s">
        <v>32</v>
      </c>
      <c r="AP360" s="149" t="s">
        <v>33</v>
      </c>
      <c r="AQ360" s="149" t="s">
        <v>34</v>
      </c>
      <c r="AR360" s="158" t="s">
        <v>35</v>
      </c>
      <c r="AS360" s="94" t="s">
        <v>27</v>
      </c>
      <c r="AT360" s="149" t="s">
        <v>30</v>
      </c>
      <c r="AU360" s="159" t="s">
        <v>31</v>
      </c>
      <c r="AV360" s="159" t="s">
        <v>32</v>
      </c>
      <c r="AW360" s="149" t="s">
        <v>33</v>
      </c>
      <c r="AX360" s="149" t="s">
        <v>34</v>
      </c>
      <c r="AY360" s="158" t="s">
        <v>35</v>
      </c>
      <c r="AZ360" s="166"/>
      <c r="BA360" s="163" t="s">
        <v>27</v>
      </c>
      <c r="BB360" s="149" t="s">
        <v>24</v>
      </c>
      <c r="BC360" s="149" t="s">
        <v>36</v>
      </c>
      <c r="BD360" s="149" t="s">
        <v>37</v>
      </c>
      <c r="BE360" s="149" t="s">
        <v>38</v>
      </c>
      <c r="BF360" s="173" t="s">
        <v>39</v>
      </c>
      <c r="BG360" s="173" t="s">
        <v>40</v>
      </c>
      <c r="BH360" s="163" t="s">
        <v>27</v>
      </c>
      <c r="BI360" s="149" t="s">
        <v>24</v>
      </c>
      <c r="BJ360" s="149" t="s">
        <v>36</v>
      </c>
      <c r="BK360" s="149" t="s">
        <v>37</v>
      </c>
      <c r="BL360" s="149" t="s">
        <v>38</v>
      </c>
      <c r="BM360" s="173" t="s">
        <v>39</v>
      </c>
      <c r="BN360" s="173" t="s">
        <v>40</v>
      </c>
      <c r="BO360" s="163" t="s">
        <v>27</v>
      </c>
      <c r="BP360" s="149" t="s">
        <v>24</v>
      </c>
      <c r="BQ360" s="149" t="s">
        <v>36</v>
      </c>
      <c r="BR360" s="149" t="s">
        <v>37</v>
      </c>
      <c r="BS360" s="149" t="s">
        <v>38</v>
      </c>
      <c r="BT360" s="173" t="s">
        <v>39</v>
      </c>
      <c r="BU360" s="173" t="s">
        <v>40</v>
      </c>
      <c r="BV360" s="163" t="s">
        <v>27</v>
      </c>
      <c r="BW360" s="149" t="s">
        <v>24</v>
      </c>
      <c r="BX360" s="149" t="s">
        <v>36</v>
      </c>
      <c r="BY360" s="149" t="s">
        <v>37</v>
      </c>
      <c r="BZ360" s="149" t="s">
        <v>38</v>
      </c>
      <c r="CA360" s="173" t="s">
        <v>39</v>
      </c>
      <c r="CB360" s="173" t="s">
        <v>40</v>
      </c>
      <c r="CC360" s="81"/>
    </row>
    <row r="361" spans="1:81" ht="15.75">
      <c r="A361" s="64"/>
      <c r="B361" s="95" t="s">
        <v>41</v>
      </c>
      <c r="C361" s="80">
        <v>0</v>
      </c>
      <c r="D361" s="114">
        <v>420.12</v>
      </c>
      <c r="E361" s="189">
        <v>3.23</v>
      </c>
      <c r="F361" s="189">
        <v>3.7</v>
      </c>
      <c r="G361" s="190">
        <v>2.63</v>
      </c>
      <c r="H361" s="80">
        <v>0</v>
      </c>
      <c r="I361" s="114">
        <v>436</v>
      </c>
      <c r="J361" s="189">
        <v>0</v>
      </c>
      <c r="K361" s="209">
        <v>0</v>
      </c>
      <c r="L361" s="190">
        <v>0</v>
      </c>
      <c r="M361" s="80">
        <v>0</v>
      </c>
      <c r="N361" s="211">
        <v>416.63</v>
      </c>
      <c r="O361" s="189">
        <v>5.66</v>
      </c>
      <c r="P361" s="209">
        <v>6.49</v>
      </c>
      <c r="Q361" s="190">
        <v>7.13</v>
      </c>
      <c r="R361" s="80">
        <v>0</v>
      </c>
      <c r="S361" s="211">
        <v>436.77</v>
      </c>
      <c r="T361" s="189">
        <v>0</v>
      </c>
      <c r="U361" s="209">
        <v>0</v>
      </c>
      <c r="V361" s="190">
        <v>0</v>
      </c>
      <c r="W361" s="25"/>
      <c r="X361" s="129">
        <v>0</v>
      </c>
      <c r="Y361" s="151">
        <f t="shared" ref="Y361:Y376" si="322">AVERAGE(E361:G361)/10</f>
        <v>0.3186666666666666</v>
      </c>
      <c r="Z361" s="100">
        <v>9.6440000000000001</v>
      </c>
      <c r="AA361" s="100">
        <v>4.5170000000000003</v>
      </c>
      <c r="AB361" s="100">
        <f t="shared" ref="AB361:AB376" si="323">Z361-(AA361+Y361)</f>
        <v>4.8083333333333336</v>
      </c>
      <c r="AC361" s="100">
        <f t="shared" ref="AC361:AC376" si="324">3*Z361+AA361+Y361</f>
        <v>33.76766666666667</v>
      </c>
      <c r="AD361" s="152">
        <f t="shared" ref="AD361:AD376" si="325">1.398*(10^-6)*(X361^2)*AB361*AC361</f>
        <v>0</v>
      </c>
      <c r="AE361" s="129">
        <v>0</v>
      </c>
      <c r="AF361" s="100">
        <f t="shared" ref="AF361:AF376" si="326">AVERAGE(J361:L361)/10</f>
        <v>0</v>
      </c>
      <c r="AG361" s="100">
        <v>9.6440000000000001</v>
      </c>
      <c r="AH361" s="100">
        <v>4.5170000000000003</v>
      </c>
      <c r="AI361" s="100">
        <f t="shared" ref="AI361:AI376" si="327">AG361-(AH361+AF361)</f>
        <v>5.1269999999999998</v>
      </c>
      <c r="AJ361" s="100">
        <f t="shared" ref="AJ361:AJ376" si="328">3*AG361+AH361+AF361</f>
        <v>33.449000000000005</v>
      </c>
      <c r="AK361" s="152">
        <f t="shared" ref="AK361:AK376" si="329">1.398*(10^-6)*(AE361^2)*AI361*AJ361</f>
        <v>0</v>
      </c>
      <c r="AL361" s="129">
        <v>0</v>
      </c>
      <c r="AM361" s="100">
        <f t="shared" ref="AM361:AM376" si="330">AVERAGE(O361:Q361)/10</f>
        <v>0.64266666666666672</v>
      </c>
      <c r="AN361" s="100">
        <v>9.6440000000000001</v>
      </c>
      <c r="AO361" s="100">
        <v>4.5170000000000003</v>
      </c>
      <c r="AP361" s="100">
        <f t="shared" ref="AP361:AP376" si="331">AN361-(AO361+AM361)</f>
        <v>4.4843333333333328</v>
      </c>
      <c r="AQ361" s="100">
        <f t="shared" ref="AQ361:AQ376" si="332">3*AN361+AO361+AM361</f>
        <v>34.091666666666669</v>
      </c>
      <c r="AR361" s="160">
        <f t="shared" ref="AR361:AR376" si="333">1.398*(10^-6)*(AL361^2)*AP361*AQ361</f>
        <v>0</v>
      </c>
      <c r="AS361" s="129">
        <v>0</v>
      </c>
      <c r="AT361" s="100">
        <f t="shared" ref="AT361:AT376" si="334">AVERAGE(T361:V361)/10</f>
        <v>0</v>
      </c>
      <c r="AU361" s="100">
        <v>9.6440000000000001</v>
      </c>
      <c r="AV361" s="100">
        <v>4.5170000000000003</v>
      </c>
      <c r="AW361" s="100">
        <f t="shared" ref="AW361:AW376" si="335">AU361-(AV361+AT361)</f>
        <v>5.1269999999999998</v>
      </c>
      <c r="AX361" s="100">
        <f t="shared" ref="AX361:AX376" si="336">3*AU361+AV361+AT361</f>
        <v>33.449000000000005</v>
      </c>
      <c r="AY361" s="160">
        <f t="shared" ref="AY361:AY376" si="337">1.398*(10^-6)*(AS361^2)*AW361*AX361</f>
        <v>0</v>
      </c>
      <c r="AZ361" s="166"/>
      <c r="BA361" s="129">
        <v>0</v>
      </c>
      <c r="BB361" s="100">
        <v>103.506856070365</v>
      </c>
      <c r="BC361" s="167">
        <f>(BB379-BB380)/BB361</f>
        <v>0.79028581395991315</v>
      </c>
      <c r="BD361" s="167">
        <f>D361-BB377</f>
        <v>50.759999999999991</v>
      </c>
      <c r="BE361" s="164">
        <f>BB379-BB380</f>
        <v>81.799999999999983</v>
      </c>
      <c r="BF361" s="164">
        <f t="shared" ref="BF361:BF376" si="338">BD361/BE361*100</f>
        <v>62.053789731051346</v>
      </c>
      <c r="BG361" s="174">
        <f t="shared" ref="BG361:BG376" si="339">BF361*BC361</f>
        <v>49.04022972690121</v>
      </c>
      <c r="BH361" s="129">
        <v>0</v>
      </c>
      <c r="BI361" s="100">
        <v>103.506856070365</v>
      </c>
      <c r="BJ361" s="167">
        <f>(BI379-BI380)/BI361</f>
        <v>0.94447849844402376</v>
      </c>
      <c r="BK361" s="167">
        <f>I361-BI377</f>
        <v>50.240000000000009</v>
      </c>
      <c r="BL361" s="164">
        <f>BI379-BI380</f>
        <v>97.760000000000019</v>
      </c>
      <c r="BM361" s="164">
        <f t="shared" ref="BM361:BM376" si="340">BK361/BL361*100</f>
        <v>51.391162029459906</v>
      </c>
      <c r="BN361" s="174">
        <f t="shared" ref="BN361:BN376" si="341">BM361*BJ361</f>
        <v>48.537847546877821</v>
      </c>
      <c r="BO361" s="129">
        <v>0</v>
      </c>
      <c r="BP361" s="180">
        <v>103.506856070365</v>
      </c>
      <c r="BQ361" s="167">
        <f>(BP379-BP380)/BP361</f>
        <v>0.77212276591291285</v>
      </c>
      <c r="BR361" s="167">
        <f>N361-BP377</f>
        <v>49.06</v>
      </c>
      <c r="BS361" s="164">
        <f>BP379-BP380</f>
        <v>79.92</v>
      </c>
      <c r="BT361" s="164">
        <f t="shared" ref="BT361:BT376" si="342">BR361/BS361*100</f>
        <v>61.386386386386391</v>
      </c>
      <c r="BU361" s="174">
        <f t="shared" ref="BU361:BU376" si="343">BT361*BQ361</f>
        <v>47.39782644605544</v>
      </c>
      <c r="BV361" s="129">
        <v>0</v>
      </c>
      <c r="BW361" s="100">
        <v>103.506856070365</v>
      </c>
      <c r="BX361" s="167">
        <f>(BW379-BW380)/BW361</f>
        <v>0.97694011623015209</v>
      </c>
      <c r="BY361" s="167">
        <f>S361-BW377</f>
        <v>48.370000000000005</v>
      </c>
      <c r="BZ361" s="164">
        <f>BW379-BW380</f>
        <v>101.12</v>
      </c>
      <c r="CA361" s="164">
        <f t="shared" ref="CA361:CA376" si="344">BY361/BZ361*100</f>
        <v>47.834256329113927</v>
      </c>
      <c r="CB361" s="174">
        <f t="shared" ref="CB361:CB376" si="345">CA361*BX361</f>
        <v>46.731203937947448</v>
      </c>
      <c r="CC361" s="81"/>
    </row>
    <row r="362" spans="1:81" ht="15.75">
      <c r="A362" s="64"/>
      <c r="B362" s="95" t="s">
        <v>42</v>
      </c>
      <c r="C362" s="80">
        <v>300</v>
      </c>
      <c r="D362" s="114">
        <v>410.34</v>
      </c>
      <c r="E362" s="189">
        <v>5.16</v>
      </c>
      <c r="F362" s="189">
        <v>5.41</v>
      </c>
      <c r="G362" s="190">
        <v>4.71</v>
      </c>
      <c r="H362" s="80">
        <v>300</v>
      </c>
      <c r="I362" s="80">
        <v>432.4</v>
      </c>
      <c r="J362" s="189">
        <v>1.27</v>
      </c>
      <c r="K362" s="209">
        <v>1.57</v>
      </c>
      <c r="L362" s="190">
        <v>1.19</v>
      </c>
      <c r="M362" s="80">
        <v>300</v>
      </c>
      <c r="N362" s="211">
        <v>405.35</v>
      </c>
      <c r="O362" s="189">
        <v>8.89</v>
      </c>
      <c r="P362" s="189">
        <v>8.4499999999999993</v>
      </c>
      <c r="Q362" s="80">
        <v>7.81</v>
      </c>
      <c r="R362" s="80">
        <v>300</v>
      </c>
      <c r="S362" s="211">
        <v>436.77</v>
      </c>
      <c r="T362" s="189">
        <v>0</v>
      </c>
      <c r="U362" s="209">
        <v>0</v>
      </c>
      <c r="V362" s="190">
        <v>0</v>
      </c>
      <c r="W362" s="25"/>
      <c r="X362" s="129">
        <v>300</v>
      </c>
      <c r="Y362" s="151">
        <f t="shared" si="322"/>
        <v>0.50933333333333342</v>
      </c>
      <c r="Z362" s="100">
        <v>9.6440000000000001</v>
      </c>
      <c r="AA362" s="100">
        <v>4.5170000000000003</v>
      </c>
      <c r="AB362" s="100">
        <f t="shared" si="323"/>
        <v>4.6176666666666666</v>
      </c>
      <c r="AC362" s="100">
        <f t="shared" si="324"/>
        <v>33.958333333333336</v>
      </c>
      <c r="AD362" s="152">
        <f t="shared" si="325"/>
        <v>19.7296157625</v>
      </c>
      <c r="AE362" s="129">
        <v>300</v>
      </c>
      <c r="AF362" s="100">
        <f t="shared" si="326"/>
        <v>0.1343333333333333</v>
      </c>
      <c r="AG362" s="100">
        <v>9.6440000000000001</v>
      </c>
      <c r="AH362" s="100">
        <v>4.5170000000000003</v>
      </c>
      <c r="AI362" s="100">
        <f t="shared" si="327"/>
        <v>4.9926666666666666</v>
      </c>
      <c r="AJ362" s="100">
        <f t="shared" si="328"/>
        <v>33.583333333333336</v>
      </c>
      <c r="AK362" s="152">
        <f t="shared" si="329"/>
        <v>21.09628833</v>
      </c>
      <c r="AL362" s="129">
        <v>300</v>
      </c>
      <c r="AM362" s="100">
        <f t="shared" si="330"/>
        <v>0.83833333333333326</v>
      </c>
      <c r="AN362" s="100">
        <v>9.6440000000000001</v>
      </c>
      <c r="AO362" s="100">
        <v>4.5170000000000003</v>
      </c>
      <c r="AP362" s="100">
        <f t="shared" si="331"/>
        <v>4.2886666666666668</v>
      </c>
      <c r="AQ362" s="100">
        <f t="shared" si="332"/>
        <v>34.287333333333336</v>
      </c>
      <c r="AR362" s="160">
        <f t="shared" si="333"/>
        <v>18.501446438159999</v>
      </c>
      <c r="AS362" s="129">
        <v>300</v>
      </c>
      <c r="AT362" s="100">
        <f t="shared" si="334"/>
        <v>0</v>
      </c>
      <c r="AU362" s="100">
        <v>9.6440000000000001</v>
      </c>
      <c r="AV362" s="100">
        <v>4.5170000000000003</v>
      </c>
      <c r="AW362" s="100">
        <f t="shared" si="335"/>
        <v>5.1269999999999998</v>
      </c>
      <c r="AX362" s="100">
        <f t="shared" si="336"/>
        <v>33.449000000000005</v>
      </c>
      <c r="AY362" s="160">
        <f t="shared" si="337"/>
        <v>21.577252153859998</v>
      </c>
      <c r="AZ362" s="166"/>
      <c r="BA362" s="129">
        <v>300</v>
      </c>
      <c r="BB362" s="100">
        <v>103.506856070365</v>
      </c>
      <c r="BC362" s="167">
        <f>(BB379-BB380)/BB361</f>
        <v>0.79028581395991315</v>
      </c>
      <c r="BD362" s="167">
        <f>D362-BB377</f>
        <v>40.979999999999961</v>
      </c>
      <c r="BE362" s="164">
        <f>BB379-BB380</f>
        <v>81.799999999999983</v>
      </c>
      <c r="BF362" s="164">
        <f t="shared" si="338"/>
        <v>50.097799511002407</v>
      </c>
      <c r="BG362" s="174">
        <f t="shared" si="339"/>
        <v>39.591580264153073</v>
      </c>
      <c r="BH362" s="129">
        <v>300</v>
      </c>
      <c r="BI362" s="100">
        <v>103.506856070365</v>
      </c>
      <c r="BJ362" s="167">
        <f>(BI379-BI380)/BI361</f>
        <v>0.94447849844402376</v>
      </c>
      <c r="BK362" s="167">
        <f>I362-BI377</f>
        <v>46.639999999999986</v>
      </c>
      <c r="BL362" s="164">
        <f>BI379-BI380</f>
        <v>97.760000000000019</v>
      </c>
      <c r="BM362" s="164">
        <f t="shared" si="340"/>
        <v>47.708674304418963</v>
      </c>
      <c r="BN362" s="174">
        <f t="shared" si="341"/>
        <v>45.059817069792601</v>
      </c>
      <c r="BO362" s="129">
        <v>300</v>
      </c>
      <c r="BP362" s="180">
        <v>103.506856070365</v>
      </c>
      <c r="BQ362" s="167">
        <f>(BP379-BP380)/BP361</f>
        <v>0.77212276591291285</v>
      </c>
      <c r="BR362" s="167">
        <f>N362-BP377</f>
        <v>37.78000000000003</v>
      </c>
      <c r="BS362" s="164">
        <f>BP379-BP380</f>
        <v>79.92</v>
      </c>
      <c r="BT362" s="164">
        <f t="shared" si="342"/>
        <v>47.272272272272311</v>
      </c>
      <c r="BU362" s="174">
        <f t="shared" si="343"/>
        <v>36.499997617855193</v>
      </c>
      <c r="BV362" s="129">
        <v>300</v>
      </c>
      <c r="BW362" s="100">
        <v>103.506856070365</v>
      </c>
      <c r="BX362" s="167">
        <f>(BW379-BW380)/BW361</f>
        <v>0.97694011623015209</v>
      </c>
      <c r="BY362" s="167">
        <f>S362-BW377</f>
        <v>48.370000000000005</v>
      </c>
      <c r="BZ362" s="164">
        <f>BW379-BW380</f>
        <v>101.12</v>
      </c>
      <c r="CA362" s="164">
        <f t="shared" si="344"/>
        <v>47.834256329113927</v>
      </c>
      <c r="CB362" s="174">
        <f t="shared" si="345"/>
        <v>46.731203937947448</v>
      </c>
      <c r="CC362" s="81"/>
    </row>
    <row r="363" spans="1:81" ht="15.75">
      <c r="A363" s="64"/>
      <c r="B363" s="95" t="s">
        <v>42</v>
      </c>
      <c r="C363" s="80">
        <v>350</v>
      </c>
      <c r="D363" s="80">
        <v>408.18</v>
      </c>
      <c r="E363" s="208">
        <v>4.96</v>
      </c>
      <c r="F363" s="208">
        <v>4.6100000000000003</v>
      </c>
      <c r="G363" s="152">
        <v>4.91</v>
      </c>
      <c r="H363" s="80">
        <v>350</v>
      </c>
      <c r="I363" s="80">
        <v>430.59</v>
      </c>
      <c r="J363" s="189">
        <v>1.75</v>
      </c>
      <c r="K363" s="210">
        <v>1.44</v>
      </c>
      <c r="L363" s="227">
        <v>2.19</v>
      </c>
      <c r="M363" s="80">
        <v>350</v>
      </c>
      <c r="N363" s="211">
        <v>403.54</v>
      </c>
      <c r="O363" s="189">
        <v>8.09</v>
      </c>
      <c r="P363" s="189">
        <v>8.6300000000000008</v>
      </c>
      <c r="Q363" s="80">
        <v>9.2899999999999991</v>
      </c>
      <c r="R363" s="80">
        <v>350</v>
      </c>
      <c r="S363" s="211">
        <v>436.76</v>
      </c>
      <c r="T363" s="210">
        <v>0</v>
      </c>
      <c r="U363" s="210">
        <v>0</v>
      </c>
      <c r="V363" s="211">
        <v>0</v>
      </c>
      <c r="W363" s="25"/>
      <c r="X363" s="129">
        <v>350</v>
      </c>
      <c r="Y363" s="151">
        <f t="shared" si="322"/>
        <v>0.48266666666666669</v>
      </c>
      <c r="Z363" s="100">
        <v>9.6440000000000001</v>
      </c>
      <c r="AA363" s="100">
        <v>4.5170000000000003</v>
      </c>
      <c r="AB363" s="100">
        <f t="shared" si="323"/>
        <v>4.644333333333333</v>
      </c>
      <c r="AC363" s="100">
        <f t="shared" si="324"/>
        <v>33.931666666666672</v>
      </c>
      <c r="AD363" s="152">
        <f t="shared" si="325"/>
        <v>26.988070407491666</v>
      </c>
      <c r="AE363" s="129">
        <v>350</v>
      </c>
      <c r="AF363" s="100">
        <f t="shared" si="326"/>
        <v>0.17933333333333332</v>
      </c>
      <c r="AG363" s="100">
        <v>9.6440000000000001</v>
      </c>
      <c r="AH363" s="100">
        <v>4.5170000000000003</v>
      </c>
      <c r="AI363" s="100">
        <f t="shared" si="327"/>
        <v>4.9476666666666667</v>
      </c>
      <c r="AJ363" s="100">
        <f t="shared" si="328"/>
        <v>33.628333333333337</v>
      </c>
      <c r="AK363" s="152">
        <f t="shared" si="329"/>
        <v>28.493712399891667</v>
      </c>
      <c r="AL363" s="129">
        <v>350</v>
      </c>
      <c r="AM363" s="100">
        <f t="shared" si="330"/>
        <v>0.86699999999999999</v>
      </c>
      <c r="AN363" s="100">
        <v>9.6440000000000001</v>
      </c>
      <c r="AO363" s="100">
        <v>4.5170000000000003</v>
      </c>
      <c r="AP363" s="100">
        <f t="shared" si="331"/>
        <v>4.26</v>
      </c>
      <c r="AQ363" s="100">
        <f t="shared" si="332"/>
        <v>34.316000000000003</v>
      </c>
      <c r="AR363" s="160">
        <f t="shared" si="333"/>
        <v>25.035110830799994</v>
      </c>
      <c r="AS363" s="129">
        <v>350</v>
      </c>
      <c r="AT363" s="100">
        <f t="shared" si="334"/>
        <v>0</v>
      </c>
      <c r="AU363" s="100">
        <v>9.6440000000000001</v>
      </c>
      <c r="AV363" s="100">
        <v>4.5170000000000003</v>
      </c>
      <c r="AW363" s="100">
        <f t="shared" si="335"/>
        <v>5.1269999999999998</v>
      </c>
      <c r="AX363" s="100">
        <f t="shared" si="336"/>
        <v>33.449000000000005</v>
      </c>
      <c r="AY363" s="160">
        <f t="shared" si="337"/>
        <v>29.369037653864996</v>
      </c>
      <c r="AZ363" s="166"/>
      <c r="BA363" s="129">
        <v>350</v>
      </c>
      <c r="BB363" s="100">
        <v>103.506856070365</v>
      </c>
      <c r="BC363" s="167">
        <f>(BB379-BB380)/BB361</f>
        <v>0.79028581395991315</v>
      </c>
      <c r="BD363" s="167">
        <f>D363-BB377</f>
        <v>38.819999999999993</v>
      </c>
      <c r="BE363" s="164">
        <f>BB379-BB380</f>
        <v>81.799999999999983</v>
      </c>
      <c r="BF363" s="164">
        <f t="shared" si="338"/>
        <v>47.457212713936428</v>
      </c>
      <c r="BG363" s="174">
        <f t="shared" si="339"/>
        <v>37.504761977901993</v>
      </c>
      <c r="BH363" s="129">
        <v>350</v>
      </c>
      <c r="BI363" s="100">
        <v>103.506856070365</v>
      </c>
      <c r="BJ363" s="167">
        <f>(BI379-BI380)/BI361</f>
        <v>0.94447849844402376</v>
      </c>
      <c r="BK363" s="167">
        <f>I363-BI377</f>
        <v>44.829999999999984</v>
      </c>
      <c r="BL363" s="164">
        <f>BI379-BI380</f>
        <v>97.760000000000019</v>
      </c>
      <c r="BM363" s="164">
        <f t="shared" si="340"/>
        <v>45.857201309328943</v>
      </c>
      <c r="BN363" s="174">
        <f t="shared" si="341"/>
        <v>43.311140635480321</v>
      </c>
      <c r="BO363" s="129">
        <v>350</v>
      </c>
      <c r="BP363" s="180">
        <v>103.506856070365</v>
      </c>
      <c r="BQ363" s="167">
        <f>(BP379-BP380)/BP361</f>
        <v>0.77212276591291285</v>
      </c>
      <c r="BR363" s="167">
        <f>N363-BP377</f>
        <v>35.970000000000027</v>
      </c>
      <c r="BS363" s="164">
        <f>BP379-BP380</f>
        <v>79.92</v>
      </c>
      <c r="BT363" s="164">
        <f t="shared" si="342"/>
        <v>45.00750750750754</v>
      </c>
      <c r="BU363" s="174">
        <f t="shared" si="343"/>
        <v>34.751321183542913</v>
      </c>
      <c r="BV363" s="129">
        <v>350</v>
      </c>
      <c r="BW363" s="100">
        <v>103.506856070365</v>
      </c>
      <c r="BX363" s="167">
        <f>(BW379-BW380)/BW361</f>
        <v>0.97694011623015209</v>
      </c>
      <c r="BY363" s="167">
        <f>S363-BW377</f>
        <v>48.360000000000014</v>
      </c>
      <c r="BZ363" s="164">
        <f>BW379-BW380</f>
        <v>101.12</v>
      </c>
      <c r="CA363" s="164">
        <f t="shared" si="344"/>
        <v>47.824367088607609</v>
      </c>
      <c r="CB363" s="174">
        <f t="shared" si="345"/>
        <v>46.721542742177775</v>
      </c>
      <c r="CC363" s="81"/>
    </row>
    <row r="364" spans="1:81" ht="15.75">
      <c r="A364" s="64"/>
      <c r="B364" s="95" t="s">
        <v>42</v>
      </c>
      <c r="C364" s="80">
        <v>450</v>
      </c>
      <c r="D364" s="80">
        <v>405.15</v>
      </c>
      <c r="E364" s="208">
        <v>5.65</v>
      </c>
      <c r="F364" s="208">
        <v>5.31</v>
      </c>
      <c r="G364" s="152">
        <v>6.47</v>
      </c>
      <c r="H364" s="80">
        <v>450</v>
      </c>
      <c r="I364" s="114">
        <v>426.12</v>
      </c>
      <c r="J364" s="210">
        <v>2.29</v>
      </c>
      <c r="K364" s="210">
        <v>2.37</v>
      </c>
      <c r="L364" s="190">
        <v>2.12</v>
      </c>
      <c r="M364" s="80">
        <v>450</v>
      </c>
      <c r="N364" s="211">
        <v>401.18</v>
      </c>
      <c r="O364" s="80">
        <v>8.9</v>
      </c>
      <c r="P364" s="80">
        <v>9.6300000000000008</v>
      </c>
      <c r="Q364" s="80">
        <v>7.68</v>
      </c>
      <c r="R364" s="80">
        <v>450</v>
      </c>
      <c r="S364" s="211">
        <v>433.76</v>
      </c>
      <c r="T364" s="211">
        <v>0</v>
      </c>
      <c r="U364" s="211">
        <v>0</v>
      </c>
      <c r="V364" s="211">
        <v>0</v>
      </c>
      <c r="W364" s="25"/>
      <c r="X364" s="129">
        <v>450</v>
      </c>
      <c r="Y364" s="151">
        <f t="shared" si="322"/>
        <v>0.58099999999999996</v>
      </c>
      <c r="Z364" s="100">
        <v>9.6440000000000001</v>
      </c>
      <c r="AA364" s="100">
        <v>4.5170000000000003</v>
      </c>
      <c r="AB364" s="100">
        <f t="shared" si="323"/>
        <v>4.5459999999999994</v>
      </c>
      <c r="AC364" s="100">
        <f t="shared" si="324"/>
        <v>34.030000000000008</v>
      </c>
      <c r="AD364" s="152">
        <f t="shared" si="325"/>
        <v>43.794904076099996</v>
      </c>
      <c r="AE364" s="129">
        <v>450</v>
      </c>
      <c r="AF364" s="100">
        <f t="shared" si="326"/>
        <v>0.22600000000000003</v>
      </c>
      <c r="AG364" s="100">
        <v>9.6440000000000001</v>
      </c>
      <c r="AH364" s="100">
        <v>4.5170000000000003</v>
      </c>
      <c r="AI364" s="100">
        <f t="shared" si="327"/>
        <v>4.9009999999999998</v>
      </c>
      <c r="AJ364" s="100">
        <f t="shared" si="328"/>
        <v>33.675000000000004</v>
      </c>
      <c r="AK364" s="152">
        <f t="shared" si="329"/>
        <v>46.722331436624991</v>
      </c>
      <c r="AL364" s="129">
        <v>450</v>
      </c>
      <c r="AM364" s="100">
        <f t="shared" si="330"/>
        <v>0.87366666666666659</v>
      </c>
      <c r="AN364" s="100">
        <v>9.6440000000000001</v>
      </c>
      <c r="AO364" s="100">
        <v>4.5170000000000003</v>
      </c>
      <c r="AP364" s="100">
        <f t="shared" si="331"/>
        <v>4.253333333333333</v>
      </c>
      <c r="AQ364" s="100">
        <f t="shared" si="332"/>
        <v>34.32266666666667</v>
      </c>
      <c r="AR364" s="160">
        <f t="shared" si="333"/>
        <v>41.327833694399992</v>
      </c>
      <c r="AS364" s="129">
        <v>450</v>
      </c>
      <c r="AT364" s="100">
        <f t="shared" si="334"/>
        <v>0</v>
      </c>
      <c r="AU364" s="100">
        <v>9.6440000000000001</v>
      </c>
      <c r="AV364" s="100">
        <v>4.5170000000000003</v>
      </c>
      <c r="AW364" s="100">
        <f t="shared" si="335"/>
        <v>5.1269999999999998</v>
      </c>
      <c r="AX364" s="100">
        <f t="shared" si="336"/>
        <v>33.449000000000005</v>
      </c>
      <c r="AY364" s="160">
        <f t="shared" si="337"/>
        <v>48.54881734618499</v>
      </c>
      <c r="AZ364" s="166"/>
      <c r="BA364" s="129">
        <v>450</v>
      </c>
      <c r="BB364" s="100">
        <v>103.506856070365</v>
      </c>
      <c r="BC364" s="167">
        <f>(BB379-BB380)/BB361</f>
        <v>0.79028581395991315</v>
      </c>
      <c r="BD364" s="167">
        <f>D364-BB377</f>
        <v>35.789999999999964</v>
      </c>
      <c r="BE364" s="164">
        <f>BB379-BB380</f>
        <v>81.799999999999983</v>
      </c>
      <c r="BF364" s="164">
        <f t="shared" si="338"/>
        <v>43.753056234718791</v>
      </c>
      <c r="BG364" s="174">
        <f t="shared" si="339"/>
        <v>34.577419659688594</v>
      </c>
      <c r="BH364" s="129">
        <v>450</v>
      </c>
      <c r="BI364" s="100">
        <v>103.506856070365</v>
      </c>
      <c r="BJ364" s="167">
        <f>(BI379-BI380)/BI361</f>
        <v>0.94447849844402376</v>
      </c>
      <c r="BK364" s="167">
        <f>I364-BI377</f>
        <v>40.360000000000014</v>
      </c>
      <c r="BL364" s="164">
        <f>BI379-BI380</f>
        <v>97.760000000000019</v>
      </c>
      <c r="BM364" s="164">
        <f t="shared" si="340"/>
        <v>41.284779050736503</v>
      </c>
      <c r="BN364" s="174">
        <f t="shared" si="341"/>
        <v>38.992586126432904</v>
      </c>
      <c r="BO364" s="129">
        <v>450</v>
      </c>
      <c r="BP364" s="180">
        <v>103.506856070365</v>
      </c>
      <c r="BQ364" s="167">
        <f>(BP379-BP380)/BP361</f>
        <v>0.77212276591291285</v>
      </c>
      <c r="BR364" s="167">
        <f>N364-BP377</f>
        <v>33.610000000000014</v>
      </c>
      <c r="BS364" s="164">
        <f>BP379-BP380</f>
        <v>79.92</v>
      </c>
      <c r="BT364" s="164">
        <f t="shared" si="342"/>
        <v>42.054554554554571</v>
      </c>
      <c r="BU364" s="174">
        <f t="shared" si="343"/>
        <v>32.471278981898159</v>
      </c>
      <c r="BV364" s="129">
        <v>450</v>
      </c>
      <c r="BW364" s="100">
        <v>103.506856070365</v>
      </c>
      <c r="BX364" s="167">
        <f>(BW379-BW380)/BW361</f>
        <v>0.97694011623015209</v>
      </c>
      <c r="BY364" s="167">
        <f>S364-BW377</f>
        <v>45.360000000000014</v>
      </c>
      <c r="BZ364" s="164">
        <f>BW379-BW380</f>
        <v>101.12</v>
      </c>
      <c r="CA364" s="164">
        <f t="shared" si="344"/>
        <v>44.857594936708871</v>
      </c>
      <c r="CB364" s="174">
        <f t="shared" si="345"/>
        <v>43.823184011273447</v>
      </c>
      <c r="CC364" s="81"/>
    </row>
    <row r="365" spans="1:81" ht="15.75">
      <c r="A365" s="64"/>
      <c r="B365" s="95" t="s">
        <v>42</v>
      </c>
      <c r="C365" s="80">
        <v>550</v>
      </c>
      <c r="D365" s="80">
        <v>402.46</v>
      </c>
      <c r="E365" s="208">
        <v>5.97</v>
      </c>
      <c r="F365" s="208">
        <v>5.42</v>
      </c>
      <c r="G365" s="152">
        <v>6.84</v>
      </c>
      <c r="H365" s="80">
        <v>550</v>
      </c>
      <c r="I365" s="80">
        <v>422.68</v>
      </c>
      <c r="J365" s="100">
        <v>2.59</v>
      </c>
      <c r="K365" s="211">
        <v>2.85</v>
      </c>
      <c r="L365" s="98">
        <v>3.01</v>
      </c>
      <c r="M365" s="80">
        <v>550</v>
      </c>
      <c r="N365" s="211">
        <v>399.1</v>
      </c>
      <c r="O365" s="80">
        <v>9.65</v>
      </c>
      <c r="P365" s="80">
        <v>10.1</v>
      </c>
      <c r="Q365" s="80">
        <v>8.42</v>
      </c>
      <c r="R365" s="80">
        <v>550</v>
      </c>
      <c r="S365" s="211">
        <v>432</v>
      </c>
      <c r="T365" s="211">
        <v>1.42</v>
      </c>
      <c r="U365" s="211">
        <v>1.56</v>
      </c>
      <c r="V365" s="211">
        <v>1.45</v>
      </c>
      <c r="W365" s="25"/>
      <c r="X365" s="129">
        <v>550</v>
      </c>
      <c r="Y365" s="151">
        <f t="shared" si="322"/>
        <v>0.60766666666666669</v>
      </c>
      <c r="Z365" s="100">
        <v>9.6440000000000001</v>
      </c>
      <c r="AA365" s="100">
        <v>4.5170000000000003</v>
      </c>
      <c r="AB365" s="100">
        <f t="shared" si="323"/>
        <v>4.519333333333333</v>
      </c>
      <c r="AC365" s="100">
        <f t="shared" si="324"/>
        <v>34.056666666666672</v>
      </c>
      <c r="AD365" s="152">
        <f t="shared" si="325"/>
        <v>65.089219509966654</v>
      </c>
      <c r="AE365" s="129">
        <v>550</v>
      </c>
      <c r="AF365" s="100">
        <f t="shared" si="326"/>
        <v>0.28166666666666662</v>
      </c>
      <c r="AG365" s="100">
        <v>9.6440000000000001</v>
      </c>
      <c r="AH365" s="100">
        <v>4.5170000000000003</v>
      </c>
      <c r="AI365" s="100">
        <f t="shared" si="327"/>
        <v>4.8453333333333335</v>
      </c>
      <c r="AJ365" s="100">
        <f t="shared" si="328"/>
        <v>33.730666666666671</v>
      </c>
      <c r="AK365" s="152">
        <f t="shared" si="329"/>
        <v>69.116404050026674</v>
      </c>
      <c r="AL365" s="129">
        <v>550</v>
      </c>
      <c r="AM365" s="100">
        <f t="shared" si="330"/>
        <v>0.93900000000000006</v>
      </c>
      <c r="AN365" s="100">
        <v>9.6440000000000001</v>
      </c>
      <c r="AO365" s="100">
        <v>4.5170000000000003</v>
      </c>
      <c r="AP365" s="100">
        <f t="shared" si="331"/>
        <v>4.1879999999999997</v>
      </c>
      <c r="AQ365" s="100">
        <f t="shared" si="332"/>
        <v>34.388000000000005</v>
      </c>
      <c r="AR365" s="160">
        <f t="shared" si="333"/>
        <v>60.904045532879991</v>
      </c>
      <c r="AS365" s="129">
        <v>550</v>
      </c>
      <c r="AT365" s="100">
        <f t="shared" si="334"/>
        <v>0.14766666666666667</v>
      </c>
      <c r="AU365" s="100">
        <v>9.6440000000000001</v>
      </c>
      <c r="AV365" s="100">
        <v>4.5170000000000003</v>
      </c>
      <c r="AW365" s="100">
        <f t="shared" si="335"/>
        <v>4.9793333333333329</v>
      </c>
      <c r="AX365" s="100">
        <f t="shared" si="336"/>
        <v>33.596666666666671</v>
      </c>
      <c r="AY365" s="160">
        <f t="shared" si="337"/>
        <v>70.745682594766663</v>
      </c>
      <c r="AZ365" s="166"/>
      <c r="BA365" s="129">
        <v>550</v>
      </c>
      <c r="BB365" s="100">
        <v>103.506856070365</v>
      </c>
      <c r="BC365" s="167">
        <f>(BB379-BB380)/BB361</f>
        <v>0.79028581395991315</v>
      </c>
      <c r="BD365" s="167">
        <f>D365-BB377</f>
        <v>33.099999999999966</v>
      </c>
      <c r="BE365" s="164">
        <f>BB379-BB380</f>
        <v>81.799999999999983</v>
      </c>
      <c r="BF365" s="164">
        <f t="shared" si="338"/>
        <v>40.464547677261578</v>
      </c>
      <c r="BG365" s="174">
        <f t="shared" si="339"/>
        <v>31.97855799764438</v>
      </c>
      <c r="BH365" s="129">
        <v>550</v>
      </c>
      <c r="BI365" s="100">
        <v>103.506856070365</v>
      </c>
      <c r="BJ365" s="167">
        <f>(BI379-BI380)/BI361</f>
        <v>0.94447849844402376</v>
      </c>
      <c r="BK365" s="167">
        <f>I365-BI377</f>
        <v>36.920000000000016</v>
      </c>
      <c r="BL365" s="164">
        <f>BI379-BI380</f>
        <v>97.760000000000019</v>
      </c>
      <c r="BM365" s="164">
        <f t="shared" si="340"/>
        <v>37.765957446808521</v>
      </c>
      <c r="BN365" s="174">
        <f t="shared" si="341"/>
        <v>35.669134781662606</v>
      </c>
      <c r="BO365" s="129">
        <v>550</v>
      </c>
      <c r="BP365" s="180">
        <v>103.506856070365</v>
      </c>
      <c r="BQ365" s="167">
        <f>(BP379-BP380)/BP361</f>
        <v>0.77212276591291285</v>
      </c>
      <c r="BR365" s="167">
        <f>N365-BP377</f>
        <v>31.53000000000003</v>
      </c>
      <c r="BS365" s="164">
        <f>BP379-BP380</f>
        <v>79.92</v>
      </c>
      <c r="BT365" s="164">
        <f t="shared" si="342"/>
        <v>39.451951951951983</v>
      </c>
      <c r="BU365" s="174">
        <f t="shared" si="343"/>
        <v>30.461750261804507</v>
      </c>
      <c r="BV365" s="129">
        <v>550</v>
      </c>
      <c r="BW365" s="100">
        <v>103.506856070365</v>
      </c>
      <c r="BX365" s="167">
        <f>(BW379-BW380)/BW361</f>
        <v>0.97694011623015209</v>
      </c>
      <c r="BY365" s="167">
        <f>S365-BW377</f>
        <v>43.600000000000023</v>
      </c>
      <c r="BZ365" s="164">
        <f>BW379-BW380</f>
        <v>101.12</v>
      </c>
      <c r="CA365" s="164">
        <f t="shared" si="344"/>
        <v>43.117088607594958</v>
      </c>
      <c r="CB365" s="174">
        <f t="shared" si="345"/>
        <v>42.122813555809586</v>
      </c>
      <c r="CC365" s="81"/>
    </row>
    <row r="366" spans="1:81" ht="15.75">
      <c r="A366" s="64"/>
      <c r="B366" s="95" t="s">
        <v>42</v>
      </c>
      <c r="C366" s="80">
        <v>650</v>
      </c>
      <c r="D366" s="80">
        <v>400.45</v>
      </c>
      <c r="E366" s="208">
        <v>6.61</v>
      </c>
      <c r="F366" s="208">
        <v>7.58</v>
      </c>
      <c r="G366" s="152">
        <v>5.76</v>
      </c>
      <c r="H366" s="80">
        <v>650</v>
      </c>
      <c r="I366" s="80">
        <v>420.1</v>
      </c>
      <c r="J366" s="100">
        <v>3.21</v>
      </c>
      <c r="K366" s="211">
        <v>3.6</v>
      </c>
      <c r="L366" s="98">
        <v>3.18</v>
      </c>
      <c r="M366" s="80">
        <v>650</v>
      </c>
      <c r="N366" s="211">
        <v>397.41</v>
      </c>
      <c r="O366" s="80">
        <v>10.43</v>
      </c>
      <c r="P366" s="80">
        <v>9.23</v>
      </c>
      <c r="Q366" s="80">
        <v>10.25</v>
      </c>
      <c r="R366" s="80">
        <v>650</v>
      </c>
      <c r="S366" s="211">
        <v>430.06</v>
      </c>
      <c r="T366" s="211">
        <v>1.51</v>
      </c>
      <c r="U366" s="211">
        <v>2.02</v>
      </c>
      <c r="V366" s="211">
        <v>1.82</v>
      </c>
      <c r="W366" s="25"/>
      <c r="X366" s="129">
        <v>650</v>
      </c>
      <c r="Y366" s="151">
        <f t="shared" si="322"/>
        <v>0.66500000000000015</v>
      </c>
      <c r="Z366" s="100">
        <v>9.6440000000000001</v>
      </c>
      <c r="AA366" s="100">
        <v>4.5170000000000003</v>
      </c>
      <c r="AB366" s="100">
        <f t="shared" si="323"/>
        <v>4.4619999999999997</v>
      </c>
      <c r="AC366" s="100">
        <f t="shared" si="324"/>
        <v>34.114000000000004</v>
      </c>
      <c r="AD366" s="152">
        <f t="shared" si="325"/>
        <v>89.907536037539998</v>
      </c>
      <c r="AE366" s="129">
        <v>650</v>
      </c>
      <c r="AF366" s="100">
        <f t="shared" si="326"/>
        <v>0.33300000000000002</v>
      </c>
      <c r="AG366" s="100">
        <v>9.6440000000000001</v>
      </c>
      <c r="AH366" s="100">
        <v>4.5170000000000003</v>
      </c>
      <c r="AI366" s="100">
        <f t="shared" si="327"/>
        <v>4.7939999999999996</v>
      </c>
      <c r="AJ366" s="100">
        <f t="shared" si="328"/>
        <v>33.782000000000004</v>
      </c>
      <c r="AK366" s="152">
        <f t="shared" si="329"/>
        <v>95.657113564739987</v>
      </c>
      <c r="AL366" s="129">
        <v>650</v>
      </c>
      <c r="AM366" s="100">
        <f t="shared" si="330"/>
        <v>0.99700000000000011</v>
      </c>
      <c r="AN366" s="100">
        <v>9.6440000000000001</v>
      </c>
      <c r="AO366" s="100">
        <v>4.5170000000000003</v>
      </c>
      <c r="AP366" s="100">
        <f t="shared" si="331"/>
        <v>4.13</v>
      </c>
      <c r="AQ366" s="100">
        <f t="shared" si="332"/>
        <v>34.446000000000005</v>
      </c>
      <c r="AR366" s="160">
        <f t="shared" si="333"/>
        <v>84.027749796900011</v>
      </c>
      <c r="AS366" s="129">
        <v>650</v>
      </c>
      <c r="AT366" s="100">
        <f t="shared" si="334"/>
        <v>0.17833333333333334</v>
      </c>
      <c r="AU366" s="100">
        <v>9.6440000000000001</v>
      </c>
      <c r="AV366" s="100">
        <v>4.5170000000000003</v>
      </c>
      <c r="AW366" s="100">
        <f t="shared" si="335"/>
        <v>4.9486666666666661</v>
      </c>
      <c r="AX366" s="100">
        <f t="shared" si="336"/>
        <v>33.62733333333334</v>
      </c>
      <c r="AY366" s="160">
        <f t="shared" si="337"/>
        <v>98.291172351406672</v>
      </c>
      <c r="AZ366" s="166"/>
      <c r="BA366" s="129">
        <v>650</v>
      </c>
      <c r="BB366" s="100">
        <v>103.506856070365</v>
      </c>
      <c r="BC366" s="167">
        <f>(BB379-BB380)/BB361</f>
        <v>0.79028581395991315</v>
      </c>
      <c r="BD366" s="167">
        <f>D366-BB377</f>
        <v>31.089999999999975</v>
      </c>
      <c r="BE366" s="164">
        <f>BB379-BB380</f>
        <v>81.799999999999983</v>
      </c>
      <c r="BF366" s="164">
        <f t="shared" si="338"/>
        <v>38.007334963325164</v>
      </c>
      <c r="BG366" s="174">
        <f t="shared" si="339"/>
        <v>30.036657647938494</v>
      </c>
      <c r="BH366" s="129">
        <v>650</v>
      </c>
      <c r="BI366" s="100">
        <v>103.506856070365</v>
      </c>
      <c r="BJ366" s="167">
        <f>(BI379-BI380)/BI361</f>
        <v>0.94447849844402376</v>
      </c>
      <c r="BK366" s="167">
        <f>I366-BI377</f>
        <v>34.340000000000032</v>
      </c>
      <c r="BL366" s="164">
        <f>BI379-BI380</f>
        <v>97.760000000000019</v>
      </c>
      <c r="BM366" s="164">
        <f t="shared" si="340"/>
        <v>35.126841243862543</v>
      </c>
      <c r="BN366" s="174">
        <f t="shared" si="341"/>
        <v>33.176546273084895</v>
      </c>
      <c r="BO366" s="129">
        <v>650</v>
      </c>
      <c r="BP366" s="180">
        <v>103.506856070365</v>
      </c>
      <c r="BQ366" s="167">
        <f>(BP379-BP380)/BP361</f>
        <v>0.77212276591291285</v>
      </c>
      <c r="BR366" s="167">
        <f>N366-BP377</f>
        <v>29.840000000000032</v>
      </c>
      <c r="BS366" s="164">
        <f>BP379-BP380</f>
        <v>79.92</v>
      </c>
      <c r="BT366" s="164">
        <f t="shared" si="342"/>
        <v>37.337337337337381</v>
      </c>
      <c r="BU366" s="174">
        <f t="shared" si="343"/>
        <v>28.829008176728411</v>
      </c>
      <c r="BV366" s="129">
        <v>650</v>
      </c>
      <c r="BW366" s="100">
        <v>103.506856070365</v>
      </c>
      <c r="BX366" s="167">
        <f>(BW379-BW380)/BW361</f>
        <v>0.97694011623015209</v>
      </c>
      <c r="BY366" s="167">
        <f>S366-BW377</f>
        <v>41.660000000000025</v>
      </c>
      <c r="BZ366" s="164">
        <f>BW379-BW380</f>
        <v>101.12</v>
      </c>
      <c r="CA366" s="164">
        <f t="shared" si="344"/>
        <v>41.198575949367111</v>
      </c>
      <c r="CB366" s="174">
        <f t="shared" si="345"/>
        <v>40.248541576491455</v>
      </c>
      <c r="CC366" s="81"/>
    </row>
    <row r="367" spans="1:81" ht="15.75">
      <c r="A367" s="64"/>
      <c r="B367" s="95" t="s">
        <v>42</v>
      </c>
      <c r="C367" s="80">
        <v>750</v>
      </c>
      <c r="D367" s="80">
        <v>398.72</v>
      </c>
      <c r="E367" s="208">
        <v>6.93</v>
      </c>
      <c r="F367" s="208">
        <v>7.64</v>
      </c>
      <c r="G367" s="152">
        <v>6.15</v>
      </c>
      <c r="H367" s="80">
        <v>750</v>
      </c>
      <c r="I367" s="80">
        <v>418.08</v>
      </c>
      <c r="J367" s="100">
        <v>3.73</v>
      </c>
      <c r="K367" s="211">
        <v>4.87</v>
      </c>
      <c r="L367" s="98">
        <v>3.32</v>
      </c>
      <c r="M367" s="80">
        <v>750</v>
      </c>
      <c r="N367" s="211">
        <v>395.9</v>
      </c>
      <c r="O367" s="80">
        <v>11.21</v>
      </c>
      <c r="P367" s="80">
        <v>9.77</v>
      </c>
      <c r="Q367" s="80">
        <v>10.48</v>
      </c>
      <c r="R367" s="80">
        <v>750</v>
      </c>
      <c r="S367" s="211">
        <v>428.54</v>
      </c>
      <c r="T367" s="211">
        <v>2.4700000000000002</v>
      </c>
      <c r="U367" s="211">
        <v>2.4</v>
      </c>
      <c r="V367" s="211">
        <v>2.39</v>
      </c>
      <c r="W367" s="25"/>
      <c r="X367" s="129">
        <v>750</v>
      </c>
      <c r="Y367" s="151">
        <f t="shared" si="322"/>
        <v>0.69066666666666665</v>
      </c>
      <c r="Z367" s="100">
        <v>9.6440000000000001</v>
      </c>
      <c r="AA367" s="100">
        <v>4.5170000000000003</v>
      </c>
      <c r="AB367" s="100">
        <f t="shared" si="323"/>
        <v>4.4363333333333328</v>
      </c>
      <c r="AC367" s="100">
        <f t="shared" si="324"/>
        <v>34.13966666666667</v>
      </c>
      <c r="AD367" s="152">
        <f t="shared" si="325"/>
        <v>119.100379403625</v>
      </c>
      <c r="AE367" s="129">
        <v>750</v>
      </c>
      <c r="AF367" s="100">
        <f t="shared" si="326"/>
        <v>0.39733333333333332</v>
      </c>
      <c r="AG367" s="100">
        <v>9.6440000000000001</v>
      </c>
      <c r="AH367" s="100">
        <v>4.5170000000000003</v>
      </c>
      <c r="AI367" s="100">
        <f t="shared" si="327"/>
        <v>4.7296666666666667</v>
      </c>
      <c r="AJ367" s="100">
        <f t="shared" si="328"/>
        <v>33.846333333333341</v>
      </c>
      <c r="AK367" s="152">
        <f t="shared" si="329"/>
        <v>125.88438410362502</v>
      </c>
      <c r="AL367" s="129">
        <v>750</v>
      </c>
      <c r="AM367" s="100">
        <f t="shared" si="330"/>
        <v>1.0486666666666666</v>
      </c>
      <c r="AN367" s="100">
        <v>9.6440000000000001</v>
      </c>
      <c r="AO367" s="100">
        <v>4.5170000000000003</v>
      </c>
      <c r="AP367" s="100">
        <f t="shared" si="331"/>
        <v>4.0783333333333331</v>
      </c>
      <c r="AQ367" s="100">
        <f t="shared" si="332"/>
        <v>34.497666666666674</v>
      </c>
      <c r="AR367" s="160">
        <f t="shared" si="333"/>
        <v>110.637445205625</v>
      </c>
      <c r="AS367" s="129">
        <v>750</v>
      </c>
      <c r="AT367" s="100">
        <f t="shared" si="334"/>
        <v>0.24199999999999999</v>
      </c>
      <c r="AU367" s="100">
        <v>9.6440000000000001</v>
      </c>
      <c r="AV367" s="100">
        <v>4.5170000000000003</v>
      </c>
      <c r="AW367" s="100">
        <f t="shared" si="335"/>
        <v>4.8849999999999998</v>
      </c>
      <c r="AX367" s="100">
        <f t="shared" si="336"/>
        <v>33.691000000000003</v>
      </c>
      <c r="AY367" s="160">
        <f t="shared" si="337"/>
        <v>129.422018210625</v>
      </c>
      <c r="AZ367" s="166"/>
      <c r="BA367" s="129">
        <v>750</v>
      </c>
      <c r="BB367" s="100">
        <v>103.506856070365</v>
      </c>
      <c r="BC367" s="167">
        <f>(BB379-BB380)/BB361</f>
        <v>0.79028581395991315</v>
      </c>
      <c r="BD367" s="167">
        <f>D367-BB377</f>
        <v>29.360000000000014</v>
      </c>
      <c r="BE367" s="164">
        <f>BB379-BB380</f>
        <v>81.799999999999983</v>
      </c>
      <c r="BF367" s="164">
        <f t="shared" si="338"/>
        <v>35.892420537897337</v>
      </c>
      <c r="BG367" s="174">
        <f t="shared" si="339"/>
        <v>28.3652707797837</v>
      </c>
      <c r="BH367" s="129">
        <v>750</v>
      </c>
      <c r="BI367" s="100">
        <v>103.506856070365</v>
      </c>
      <c r="BJ367" s="167">
        <f>(BI379-BI380)/BI361</f>
        <v>0.94447849844402376</v>
      </c>
      <c r="BK367" s="167">
        <f>I367-BI377</f>
        <v>32.319999999999993</v>
      </c>
      <c r="BL367" s="164">
        <f>BI379-BI380</f>
        <v>97.760000000000019</v>
      </c>
      <c r="BM367" s="164">
        <f t="shared" si="340"/>
        <v>33.060556464811768</v>
      </c>
      <c r="BN367" s="174">
        <f t="shared" si="341"/>
        <v>31.224984727609282</v>
      </c>
      <c r="BO367" s="129">
        <v>750</v>
      </c>
      <c r="BP367" s="180">
        <v>103.506856070365</v>
      </c>
      <c r="BQ367" s="167">
        <f>(BP379-BP380)/BP361</f>
        <v>0.77212276591291285</v>
      </c>
      <c r="BR367" s="167">
        <f>N367-BP377</f>
        <v>28.329999999999984</v>
      </c>
      <c r="BS367" s="164">
        <f>BP379-BP380</f>
        <v>79.92</v>
      </c>
      <c r="BT367" s="164">
        <f t="shared" si="342"/>
        <v>35.447947947947931</v>
      </c>
      <c r="BU367" s="174">
        <f t="shared" si="343"/>
        <v>27.370167615506521</v>
      </c>
      <c r="BV367" s="129">
        <v>750</v>
      </c>
      <c r="BW367" s="100">
        <v>103.506856070365</v>
      </c>
      <c r="BX367" s="167">
        <f>(BW379-BW380)/BW361</f>
        <v>0.97694011623015209</v>
      </c>
      <c r="BY367" s="167">
        <f>S367-BW377</f>
        <v>40.140000000000043</v>
      </c>
      <c r="BZ367" s="164">
        <f>BW379-BW380</f>
        <v>101.12</v>
      </c>
      <c r="CA367" s="164">
        <f t="shared" si="344"/>
        <v>39.695411392405106</v>
      </c>
      <c r="CB367" s="174">
        <f t="shared" si="345"/>
        <v>38.780039819499947</v>
      </c>
      <c r="CC367" s="81"/>
    </row>
    <row r="368" spans="1:81" ht="15.75">
      <c r="A368" s="64"/>
      <c r="B368" s="95" t="s">
        <v>42</v>
      </c>
      <c r="C368" s="80">
        <v>850</v>
      </c>
      <c r="D368" s="80">
        <v>397.64</v>
      </c>
      <c r="E368" s="208">
        <v>6.79</v>
      </c>
      <c r="F368" s="208">
        <v>6.77</v>
      </c>
      <c r="G368" s="152">
        <v>6.46</v>
      </c>
      <c r="H368" s="80">
        <v>850</v>
      </c>
      <c r="I368" s="80">
        <v>416.81</v>
      </c>
      <c r="J368" s="100">
        <v>3.7</v>
      </c>
      <c r="K368" s="211">
        <v>3.31</v>
      </c>
      <c r="L368" s="98">
        <v>3.69</v>
      </c>
      <c r="M368" s="80">
        <v>850</v>
      </c>
      <c r="N368" s="211">
        <v>384.85</v>
      </c>
      <c r="O368" s="80">
        <v>10.47</v>
      </c>
      <c r="P368" s="80">
        <v>11.47</v>
      </c>
      <c r="Q368" s="80">
        <v>9.68</v>
      </c>
      <c r="R368" s="80">
        <v>850</v>
      </c>
      <c r="S368" s="211">
        <v>427.22</v>
      </c>
      <c r="T368" s="211">
        <v>2.81</v>
      </c>
      <c r="U368" s="211">
        <v>2.37</v>
      </c>
      <c r="V368" s="211">
        <v>2.56</v>
      </c>
      <c r="W368" s="25"/>
      <c r="X368" s="129">
        <v>850</v>
      </c>
      <c r="Y368" s="151">
        <f t="shared" si="322"/>
        <v>0.66733333333333333</v>
      </c>
      <c r="Z368" s="100">
        <v>9.6440000000000001</v>
      </c>
      <c r="AA368" s="100">
        <v>4.5170000000000003</v>
      </c>
      <c r="AB368" s="100">
        <f t="shared" si="323"/>
        <v>4.4596666666666662</v>
      </c>
      <c r="AC368" s="100">
        <f t="shared" si="324"/>
        <v>34.116333333333337</v>
      </c>
      <c r="AD368" s="152">
        <f t="shared" si="325"/>
        <v>153.67731741221164</v>
      </c>
      <c r="AE368" s="129">
        <v>850</v>
      </c>
      <c r="AF368" s="100">
        <f t="shared" si="326"/>
        <v>0.35666666666666663</v>
      </c>
      <c r="AG368" s="100">
        <v>9.6440000000000001</v>
      </c>
      <c r="AH368" s="100">
        <v>4.5170000000000003</v>
      </c>
      <c r="AI368" s="100">
        <f t="shared" si="327"/>
        <v>4.7703333333333333</v>
      </c>
      <c r="AJ368" s="100">
        <f t="shared" si="328"/>
        <v>33.805666666666674</v>
      </c>
      <c r="AK368" s="152">
        <f t="shared" si="329"/>
        <v>162.88581107753171</v>
      </c>
      <c r="AL368" s="129">
        <v>850</v>
      </c>
      <c r="AM368" s="100">
        <f t="shared" si="330"/>
        <v>1.054</v>
      </c>
      <c r="AN368" s="100">
        <v>9.6440000000000001</v>
      </c>
      <c r="AO368" s="100">
        <v>4.5170000000000003</v>
      </c>
      <c r="AP368" s="100">
        <f t="shared" si="331"/>
        <v>4.0729999999999995</v>
      </c>
      <c r="AQ368" s="100">
        <f t="shared" si="332"/>
        <v>34.503000000000007</v>
      </c>
      <c r="AR368" s="160">
        <f t="shared" si="333"/>
        <v>141.943755379545</v>
      </c>
      <c r="AS368" s="129">
        <v>850</v>
      </c>
      <c r="AT368" s="100">
        <f t="shared" si="334"/>
        <v>0.25800000000000001</v>
      </c>
      <c r="AU368" s="100">
        <v>9.6440000000000001</v>
      </c>
      <c r="AV368" s="100">
        <v>4.5170000000000003</v>
      </c>
      <c r="AW368" s="100">
        <f t="shared" si="335"/>
        <v>4.8689999999999998</v>
      </c>
      <c r="AX368" s="100">
        <f t="shared" si="336"/>
        <v>33.707000000000008</v>
      </c>
      <c r="AY368" s="160">
        <f t="shared" si="337"/>
        <v>165.76960339606501</v>
      </c>
      <c r="AZ368" s="166"/>
      <c r="BA368" s="129">
        <v>850</v>
      </c>
      <c r="BB368" s="100">
        <v>103.506856070365</v>
      </c>
      <c r="BC368" s="167">
        <f>(BB379-BB380)/BB361</f>
        <v>0.79028581395991315</v>
      </c>
      <c r="BD368" s="167">
        <f>D368-BB377</f>
        <v>28.279999999999973</v>
      </c>
      <c r="BE368" s="164">
        <f>BB379-BB380</f>
        <v>81.799999999999983</v>
      </c>
      <c r="BF368" s="164">
        <f t="shared" si="338"/>
        <v>34.572127139364277</v>
      </c>
      <c r="BG368" s="174">
        <f t="shared" si="339"/>
        <v>27.321861636658102</v>
      </c>
      <c r="BH368" s="129">
        <v>850</v>
      </c>
      <c r="BI368" s="100">
        <v>103.506856070365</v>
      </c>
      <c r="BJ368" s="167">
        <f>(BI379-BI380)/BI361</f>
        <v>0.94447849844402376</v>
      </c>
      <c r="BK368" s="167">
        <f>I368-BI377</f>
        <v>31.050000000000011</v>
      </c>
      <c r="BL368" s="164">
        <f>BI379-BI380</f>
        <v>97.760000000000019</v>
      </c>
      <c r="BM368" s="164">
        <f t="shared" si="340"/>
        <v>31.761456628477912</v>
      </c>
      <c r="BN368" s="174">
        <f t="shared" si="341"/>
        <v>29.998012864859803</v>
      </c>
      <c r="BO368" s="129">
        <v>850</v>
      </c>
      <c r="BP368" s="180">
        <v>103.506856070365</v>
      </c>
      <c r="BQ368" s="167">
        <f>(BP379-BP380)/BP361</f>
        <v>0.77212276591291285</v>
      </c>
      <c r="BR368" s="167">
        <f>N368-BP377</f>
        <v>17.28000000000003</v>
      </c>
      <c r="BS368" s="164">
        <f>BP379-BP380</f>
        <v>79.92</v>
      </c>
      <c r="BT368" s="164">
        <f t="shared" si="342"/>
        <v>21.62162162162166</v>
      </c>
      <c r="BU368" s="174">
        <f t="shared" si="343"/>
        <v>16.694546290008955</v>
      </c>
      <c r="BV368" s="129">
        <v>850</v>
      </c>
      <c r="BW368" s="100">
        <v>103.506856070365</v>
      </c>
      <c r="BX368" s="167">
        <f>(BW379-BW380)/BW361</f>
        <v>0.97694011623015209</v>
      </c>
      <c r="BY368" s="167">
        <f>S368-BW377</f>
        <v>38.82000000000005</v>
      </c>
      <c r="BZ368" s="164">
        <f>BW379-BW380</f>
        <v>101.12</v>
      </c>
      <c r="CA368" s="164">
        <f t="shared" si="344"/>
        <v>38.390031645569664</v>
      </c>
      <c r="CB368" s="174">
        <f t="shared" si="345"/>
        <v>37.504761977902042</v>
      </c>
      <c r="CC368" s="81"/>
    </row>
    <row r="369" spans="1:81" ht="15.75">
      <c r="A369" s="64"/>
      <c r="B369" s="95" t="s">
        <v>42</v>
      </c>
      <c r="C369" s="80">
        <v>950</v>
      </c>
      <c r="D369" s="80">
        <v>396.66</v>
      </c>
      <c r="E369" s="208">
        <v>7.33</v>
      </c>
      <c r="F369" s="208">
        <v>7.23</v>
      </c>
      <c r="G369" s="152">
        <v>7.08</v>
      </c>
      <c r="H369" s="80">
        <v>950</v>
      </c>
      <c r="I369" s="80">
        <v>415.75</v>
      </c>
      <c r="J369" s="100">
        <v>3.12</v>
      </c>
      <c r="K369" s="211">
        <v>4.1100000000000003</v>
      </c>
      <c r="L369" s="98">
        <v>3.36</v>
      </c>
      <c r="M369" s="80">
        <v>950</v>
      </c>
      <c r="N369" s="211">
        <v>393.94</v>
      </c>
      <c r="O369" s="80">
        <v>10.86</v>
      </c>
      <c r="P369" s="80">
        <v>11.59</v>
      </c>
      <c r="Q369" s="80">
        <v>9.77</v>
      </c>
      <c r="R369" s="80">
        <v>950</v>
      </c>
      <c r="S369" s="211">
        <v>425.99</v>
      </c>
      <c r="T369" s="211">
        <v>2.77</v>
      </c>
      <c r="U369" s="211">
        <v>2.77</v>
      </c>
      <c r="V369" s="211">
        <v>2.6</v>
      </c>
      <c r="W369" s="25"/>
      <c r="X369" s="129">
        <v>950</v>
      </c>
      <c r="Y369" s="151">
        <f t="shared" si="322"/>
        <v>0.72133333333333338</v>
      </c>
      <c r="Z369" s="100">
        <v>9.6440000000000001</v>
      </c>
      <c r="AA369" s="100">
        <v>4.5170000000000003</v>
      </c>
      <c r="AB369" s="100">
        <f t="shared" si="323"/>
        <v>4.4056666666666668</v>
      </c>
      <c r="AC369" s="100">
        <f t="shared" si="324"/>
        <v>34.170333333333339</v>
      </c>
      <c r="AD369" s="152">
        <f t="shared" si="325"/>
        <v>189.93947473205168</v>
      </c>
      <c r="AE369" s="129">
        <v>950</v>
      </c>
      <c r="AF369" s="100">
        <f t="shared" si="326"/>
        <v>0.35299999999999998</v>
      </c>
      <c r="AG369" s="100">
        <v>9.6440000000000001</v>
      </c>
      <c r="AH369" s="100">
        <v>4.5170000000000003</v>
      </c>
      <c r="AI369" s="100">
        <f t="shared" si="327"/>
        <v>4.774</v>
      </c>
      <c r="AJ369" s="100">
        <f t="shared" si="328"/>
        <v>33.802000000000007</v>
      </c>
      <c r="AK369" s="152">
        <f t="shared" si="329"/>
        <v>203.60066589786001</v>
      </c>
      <c r="AL369" s="129">
        <v>950</v>
      </c>
      <c r="AM369" s="100">
        <f t="shared" si="330"/>
        <v>1.0740000000000001</v>
      </c>
      <c r="AN369" s="100">
        <v>9.6440000000000001</v>
      </c>
      <c r="AO369" s="100">
        <v>4.5170000000000003</v>
      </c>
      <c r="AP369" s="100">
        <f t="shared" si="331"/>
        <v>4.0529999999999999</v>
      </c>
      <c r="AQ369" s="100">
        <f t="shared" si="332"/>
        <v>34.523000000000003</v>
      </c>
      <c r="AR369" s="160">
        <f t="shared" si="333"/>
        <v>176.538533253705</v>
      </c>
      <c r="AS369" s="129">
        <v>950</v>
      </c>
      <c r="AT369" s="100">
        <f t="shared" si="334"/>
        <v>0.27133333333333332</v>
      </c>
      <c r="AU369" s="100">
        <v>9.6440000000000001</v>
      </c>
      <c r="AV369" s="100">
        <v>4.5170000000000003</v>
      </c>
      <c r="AW369" s="100">
        <f t="shared" si="335"/>
        <v>4.8556666666666661</v>
      </c>
      <c r="AX369" s="100">
        <f t="shared" si="336"/>
        <v>33.720333333333336</v>
      </c>
      <c r="AY369" s="160">
        <f t="shared" si="337"/>
        <v>206.58325049405161</v>
      </c>
      <c r="AZ369" s="166"/>
      <c r="BA369" s="129">
        <v>950</v>
      </c>
      <c r="BB369" s="100">
        <v>103.506856070365</v>
      </c>
      <c r="BC369" s="167">
        <f>(BB379-BB380)/BB361</f>
        <v>0.79028581395991315</v>
      </c>
      <c r="BD369" s="167">
        <f>D369-BB377</f>
        <v>27.300000000000011</v>
      </c>
      <c r="BE369" s="164">
        <f>BB379-BB380</f>
        <v>81.799999999999983</v>
      </c>
      <c r="BF369" s="164">
        <f t="shared" si="338"/>
        <v>33.374083129584378</v>
      </c>
      <c r="BG369" s="174">
        <f t="shared" si="339"/>
        <v>26.375064451229395</v>
      </c>
      <c r="BH369" s="129">
        <v>950</v>
      </c>
      <c r="BI369" s="100">
        <v>103.506856070365</v>
      </c>
      <c r="BJ369" s="167">
        <f>(BI379-BI380)/BI361</f>
        <v>0.94447849844402376</v>
      </c>
      <c r="BK369" s="167">
        <f>I369-BI377</f>
        <v>29.990000000000009</v>
      </c>
      <c r="BL369" s="164">
        <f>BI379-BI380</f>
        <v>97.760000000000019</v>
      </c>
      <c r="BM369" s="164">
        <f t="shared" si="340"/>
        <v>30.677168576104751</v>
      </c>
      <c r="BN369" s="174">
        <f t="shared" si="341"/>
        <v>28.973926113273606</v>
      </c>
      <c r="BO369" s="129">
        <v>950</v>
      </c>
      <c r="BP369" s="180">
        <v>103.506856070365</v>
      </c>
      <c r="BQ369" s="167">
        <f>(BP379-BP380)/BP361</f>
        <v>0.77212276591291285</v>
      </c>
      <c r="BR369" s="167">
        <f>N369-BP377</f>
        <v>26.370000000000005</v>
      </c>
      <c r="BS369" s="164">
        <f>BP379-BP380</f>
        <v>79.92</v>
      </c>
      <c r="BT369" s="164">
        <f t="shared" si="342"/>
        <v>32.995495495495504</v>
      </c>
      <c r="BU369" s="174">
        <f t="shared" si="343"/>
        <v>25.476573244649046</v>
      </c>
      <c r="BV369" s="129">
        <v>950</v>
      </c>
      <c r="BW369" s="100">
        <v>103.506856070365</v>
      </c>
      <c r="BX369" s="167">
        <f>(BW379-BW380)/BW361</f>
        <v>0.97694011623015209</v>
      </c>
      <c r="BY369" s="167">
        <f>S369-BW377</f>
        <v>37.590000000000032</v>
      </c>
      <c r="BZ369" s="164">
        <f>BW379-BW380</f>
        <v>101.12</v>
      </c>
      <c r="CA369" s="164">
        <f t="shared" si="344"/>
        <v>37.173655063291164</v>
      </c>
      <c r="CB369" s="174">
        <f t="shared" si="345"/>
        <v>36.31643489823125</v>
      </c>
      <c r="CC369" s="81"/>
    </row>
    <row r="370" spans="1:81" ht="15.75">
      <c r="A370" s="64"/>
      <c r="B370" s="95" t="s">
        <v>42</v>
      </c>
      <c r="C370" s="80">
        <v>1000</v>
      </c>
      <c r="D370" s="80">
        <v>396.07</v>
      </c>
      <c r="E370" s="208">
        <v>7.45</v>
      </c>
      <c r="F370" s="208">
        <v>6.79</v>
      </c>
      <c r="G370" s="152">
        <v>7.45</v>
      </c>
      <c r="H370" s="80">
        <v>1000</v>
      </c>
      <c r="I370" s="80">
        <v>415.11</v>
      </c>
      <c r="J370" s="80">
        <v>3.61</v>
      </c>
      <c r="K370" s="211">
        <v>3.62</v>
      </c>
      <c r="L370" s="98">
        <v>3.44</v>
      </c>
      <c r="M370" s="80">
        <v>1000</v>
      </c>
      <c r="N370" s="211">
        <v>393.38</v>
      </c>
      <c r="O370" s="80">
        <v>11.06</v>
      </c>
      <c r="P370" s="80">
        <v>11.43</v>
      </c>
      <c r="Q370" s="80">
        <v>9.84</v>
      </c>
      <c r="R370" s="80">
        <v>1000</v>
      </c>
      <c r="S370" s="211">
        <v>425.22</v>
      </c>
      <c r="T370" s="211">
        <v>2.73</v>
      </c>
      <c r="U370" s="211">
        <v>2.86</v>
      </c>
      <c r="V370" s="211">
        <v>2.89</v>
      </c>
      <c r="W370" s="25"/>
      <c r="X370" s="129">
        <v>1000</v>
      </c>
      <c r="Y370" s="151">
        <f t="shared" si="322"/>
        <v>0.72300000000000009</v>
      </c>
      <c r="Z370" s="100">
        <v>9.6440000000000001</v>
      </c>
      <c r="AA370" s="100">
        <v>4.5170000000000003</v>
      </c>
      <c r="AB370" s="100">
        <f t="shared" si="323"/>
        <v>4.4039999999999999</v>
      </c>
      <c r="AC370" s="100">
        <f t="shared" si="324"/>
        <v>34.172000000000004</v>
      </c>
      <c r="AD370" s="152">
        <f t="shared" si="325"/>
        <v>210.38989622399998</v>
      </c>
      <c r="AE370" s="129">
        <v>1000</v>
      </c>
      <c r="AF370" s="100">
        <f t="shared" si="326"/>
        <v>0.35566666666666669</v>
      </c>
      <c r="AG370" s="100">
        <v>9.6440000000000001</v>
      </c>
      <c r="AH370" s="100">
        <v>4.5170000000000003</v>
      </c>
      <c r="AI370" s="100">
        <f t="shared" si="327"/>
        <v>4.7713333333333328</v>
      </c>
      <c r="AJ370" s="100">
        <f t="shared" si="328"/>
        <v>33.80466666666667</v>
      </c>
      <c r="AK370" s="152">
        <f t="shared" si="329"/>
        <v>225.48807937866661</v>
      </c>
      <c r="AL370" s="129">
        <v>1000</v>
      </c>
      <c r="AM370" s="100">
        <f t="shared" si="330"/>
        <v>1.0776666666666666</v>
      </c>
      <c r="AN370" s="100">
        <v>9.6440000000000001</v>
      </c>
      <c r="AO370" s="100">
        <v>4.5170000000000003</v>
      </c>
      <c r="AP370" s="100">
        <f t="shared" si="331"/>
        <v>4.0493333333333332</v>
      </c>
      <c r="AQ370" s="100">
        <f t="shared" si="332"/>
        <v>34.526666666666671</v>
      </c>
      <c r="AR370" s="160">
        <f t="shared" si="333"/>
        <v>195.45435514666664</v>
      </c>
      <c r="AS370" s="129">
        <v>1000</v>
      </c>
      <c r="AT370" s="100">
        <f t="shared" si="334"/>
        <v>0.28266666666666668</v>
      </c>
      <c r="AU370" s="100">
        <v>9.6440000000000001</v>
      </c>
      <c r="AV370" s="100">
        <v>4.5170000000000003</v>
      </c>
      <c r="AW370" s="100">
        <f t="shared" si="335"/>
        <v>4.8443333333333332</v>
      </c>
      <c r="AX370" s="100">
        <f t="shared" si="336"/>
        <v>33.731666666666669</v>
      </c>
      <c r="AY370" s="160">
        <f t="shared" si="337"/>
        <v>228.44359723666662</v>
      </c>
      <c r="AZ370" s="166"/>
      <c r="BA370" s="129">
        <v>1000</v>
      </c>
      <c r="BB370" s="100">
        <v>103.506856070365</v>
      </c>
      <c r="BC370" s="167">
        <f>(BB379-BB380)/BB361</f>
        <v>0.79028581395991315</v>
      </c>
      <c r="BD370" s="167">
        <f>D370-BB377</f>
        <v>26.70999999999998</v>
      </c>
      <c r="BE370" s="164">
        <f>BB379-BB380</f>
        <v>81.799999999999983</v>
      </c>
      <c r="BF370" s="164">
        <f t="shared" si="338"/>
        <v>32.652811735941299</v>
      </c>
      <c r="BG370" s="174">
        <f t="shared" si="339"/>
        <v>25.805053900818173</v>
      </c>
      <c r="BH370" s="129">
        <v>1000</v>
      </c>
      <c r="BI370" s="100">
        <v>103.506856070365</v>
      </c>
      <c r="BJ370" s="167">
        <f>(BI379-BI380)/BI361</f>
        <v>0.94447849844402376</v>
      </c>
      <c r="BK370" s="167">
        <f>I370-BI377</f>
        <v>29.350000000000023</v>
      </c>
      <c r="BL370" s="164">
        <f>BI379-BI380</f>
        <v>97.760000000000019</v>
      </c>
      <c r="BM370" s="164">
        <f t="shared" si="340"/>
        <v>30.022504091653047</v>
      </c>
      <c r="BN370" s="174">
        <f t="shared" si="341"/>
        <v>28.355609584014029</v>
      </c>
      <c r="BO370" s="129">
        <v>1000</v>
      </c>
      <c r="BP370" s="180">
        <v>103.506856070365</v>
      </c>
      <c r="BQ370" s="167">
        <f>(BP379-BP380)/BP361</f>
        <v>0.77212276591291285</v>
      </c>
      <c r="BR370" s="167">
        <f>N370-BP377</f>
        <v>25.810000000000002</v>
      </c>
      <c r="BS370" s="164">
        <f>BP379-BP380</f>
        <v>79.92</v>
      </c>
      <c r="BT370" s="164">
        <f t="shared" si="342"/>
        <v>32.294794794794797</v>
      </c>
      <c r="BU370" s="174">
        <f t="shared" si="343"/>
        <v>24.935546281546898</v>
      </c>
      <c r="BV370" s="129">
        <v>1000</v>
      </c>
      <c r="BW370" s="100">
        <v>103.506856070365</v>
      </c>
      <c r="BX370" s="167">
        <f>(BW379-BW380)/BW361</f>
        <v>0.97694011623015209</v>
      </c>
      <c r="BY370" s="167">
        <f>S370-BW377</f>
        <v>36.82000000000005</v>
      </c>
      <c r="BZ370" s="164">
        <f>BW379-BW380</f>
        <v>101.12</v>
      </c>
      <c r="CA370" s="164">
        <f t="shared" si="344"/>
        <v>36.412183544303844</v>
      </c>
      <c r="CB370" s="174">
        <f t="shared" si="345"/>
        <v>35.572522823965826</v>
      </c>
      <c r="CC370" s="81"/>
    </row>
    <row r="371" spans="1:81" ht="15.75">
      <c r="A371" s="64"/>
      <c r="B371" s="95" t="s">
        <v>42</v>
      </c>
      <c r="C371" s="80">
        <v>1350</v>
      </c>
      <c r="D371" s="80">
        <v>394.47</v>
      </c>
      <c r="E371" s="208">
        <v>8.89</v>
      </c>
      <c r="F371" s="208">
        <v>9.01</v>
      </c>
      <c r="G371" s="152">
        <v>7.66</v>
      </c>
      <c r="H371" s="80">
        <v>1350</v>
      </c>
      <c r="I371" s="80">
        <v>413.39</v>
      </c>
      <c r="J371" s="100">
        <v>5.18</v>
      </c>
      <c r="K371" s="211">
        <v>5.78</v>
      </c>
      <c r="L371" s="98">
        <v>4.83</v>
      </c>
      <c r="M371" s="80">
        <v>1350</v>
      </c>
      <c r="N371" s="211">
        <v>391.73</v>
      </c>
      <c r="O371" s="80">
        <v>12.25</v>
      </c>
      <c r="P371" s="80">
        <v>10.96</v>
      </c>
      <c r="Q371" s="80">
        <v>12.42</v>
      </c>
      <c r="R371" s="80">
        <v>1350</v>
      </c>
      <c r="S371" s="211">
        <v>422.8</v>
      </c>
      <c r="T371" s="211">
        <v>4.0999999999999996</v>
      </c>
      <c r="U371" s="211">
        <v>3.63</v>
      </c>
      <c r="V371" s="211">
        <v>3.53</v>
      </c>
      <c r="W371" s="25"/>
      <c r="X371" s="129">
        <v>1350</v>
      </c>
      <c r="Y371" s="151">
        <f t="shared" si="322"/>
        <v>0.85199999999999998</v>
      </c>
      <c r="Z371" s="100">
        <v>9.6440000000000001</v>
      </c>
      <c r="AA371" s="100">
        <v>4.5170000000000003</v>
      </c>
      <c r="AB371" s="100">
        <f t="shared" si="323"/>
        <v>4.2749999999999995</v>
      </c>
      <c r="AC371" s="100">
        <f t="shared" si="324"/>
        <v>34.301000000000002</v>
      </c>
      <c r="AD371" s="152">
        <f t="shared" si="325"/>
        <v>373.60924036762492</v>
      </c>
      <c r="AE371" s="129">
        <v>1350</v>
      </c>
      <c r="AF371" s="100">
        <f t="shared" si="326"/>
        <v>0.52633333333333332</v>
      </c>
      <c r="AG371" s="100">
        <v>9.6440000000000001</v>
      </c>
      <c r="AH371" s="100">
        <v>4.5170000000000003</v>
      </c>
      <c r="AI371" s="100">
        <f t="shared" si="327"/>
        <v>4.6006666666666662</v>
      </c>
      <c r="AJ371" s="100">
        <f t="shared" si="328"/>
        <v>33.975333333333339</v>
      </c>
      <c r="AK371" s="152">
        <f t="shared" si="329"/>
        <v>398.25313486793999</v>
      </c>
      <c r="AL371" s="129">
        <v>1350</v>
      </c>
      <c r="AM371" s="100">
        <f t="shared" si="330"/>
        <v>1.1876666666666666</v>
      </c>
      <c r="AN371" s="100">
        <v>9.6440000000000001</v>
      </c>
      <c r="AO371" s="100">
        <v>4.5170000000000003</v>
      </c>
      <c r="AP371" s="100">
        <f t="shared" si="331"/>
        <v>3.9393333333333329</v>
      </c>
      <c r="AQ371" s="100">
        <f t="shared" si="332"/>
        <v>34.63666666666667</v>
      </c>
      <c r="AR371" s="160">
        <f t="shared" si="333"/>
        <v>347.64303233609996</v>
      </c>
      <c r="AS371" s="129">
        <v>1350</v>
      </c>
      <c r="AT371" s="100">
        <f t="shared" si="334"/>
        <v>0.37533333333333335</v>
      </c>
      <c r="AU371" s="100">
        <v>9.6440000000000001</v>
      </c>
      <c r="AV371" s="100">
        <v>4.5170000000000003</v>
      </c>
      <c r="AW371" s="100">
        <f t="shared" si="335"/>
        <v>4.751666666666666</v>
      </c>
      <c r="AX371" s="100">
        <f t="shared" si="336"/>
        <v>33.824333333333335</v>
      </c>
      <c r="AY371" s="160">
        <f t="shared" si="337"/>
        <v>409.49624231842495</v>
      </c>
      <c r="AZ371" s="166"/>
      <c r="BA371" s="129">
        <v>1350</v>
      </c>
      <c r="BB371" s="100">
        <v>103.506856070365</v>
      </c>
      <c r="BC371" s="167">
        <f>(BB379-BB380)/BB361</f>
        <v>0.79028581395991315</v>
      </c>
      <c r="BD371" s="167">
        <f>D371-BB377</f>
        <v>25.110000000000014</v>
      </c>
      <c r="BE371" s="164">
        <f>BB379-BB380</f>
        <v>81.799999999999983</v>
      </c>
      <c r="BF371" s="164">
        <f t="shared" si="338"/>
        <v>30.696821515892442</v>
      </c>
      <c r="BG371" s="174">
        <f t="shared" si="339"/>
        <v>24.259262577669233</v>
      </c>
      <c r="BH371" s="129">
        <v>1350</v>
      </c>
      <c r="BI371" s="100">
        <v>103.506856070365</v>
      </c>
      <c r="BJ371" s="167">
        <f>(BI379-BI380)/BI361</f>
        <v>0.94447849844402376</v>
      </c>
      <c r="BK371" s="167">
        <f>I371-BI377</f>
        <v>27.629999999999995</v>
      </c>
      <c r="BL371" s="164">
        <f>BI379-BI380</f>
        <v>97.760000000000019</v>
      </c>
      <c r="BM371" s="164">
        <f t="shared" si="340"/>
        <v>28.263093289689024</v>
      </c>
      <c r="BN371" s="174">
        <f t="shared" si="341"/>
        <v>26.693883911628852</v>
      </c>
      <c r="BO371" s="129">
        <v>1350</v>
      </c>
      <c r="BP371" s="180">
        <v>103.506856070365</v>
      </c>
      <c r="BQ371" s="167">
        <f>(BP379-BP380)/BP361</f>
        <v>0.77212276591291285</v>
      </c>
      <c r="BR371" s="167">
        <f>N371-BP377</f>
        <v>24.160000000000025</v>
      </c>
      <c r="BS371" s="164">
        <f>BP379-BP380</f>
        <v>79.92</v>
      </c>
      <c r="BT371" s="164">
        <f t="shared" si="342"/>
        <v>30.230230230230259</v>
      </c>
      <c r="BU371" s="174">
        <f t="shared" si="343"/>
        <v>23.34144897954954</v>
      </c>
      <c r="BV371" s="129">
        <v>1350</v>
      </c>
      <c r="BW371" s="100">
        <v>103.506856070365</v>
      </c>
      <c r="BX371" s="167">
        <f>(BW379-BW380)/BW361</f>
        <v>0.97694011623015209</v>
      </c>
      <c r="BY371" s="167">
        <f>S371-BW377</f>
        <v>34.400000000000034</v>
      </c>
      <c r="BZ371" s="164">
        <f>BW379-BW380</f>
        <v>101.12</v>
      </c>
      <c r="CA371" s="164">
        <f t="shared" si="344"/>
        <v>34.018987341772181</v>
      </c>
      <c r="CB371" s="174">
        <f t="shared" si="345"/>
        <v>33.234513447702987</v>
      </c>
      <c r="CC371" s="81"/>
    </row>
    <row r="372" spans="1:81" ht="15.75">
      <c r="A372" s="64"/>
      <c r="B372" s="95" t="s">
        <v>42</v>
      </c>
      <c r="C372" s="80">
        <v>2500</v>
      </c>
      <c r="D372" s="80">
        <v>391.4</v>
      </c>
      <c r="E372" s="208">
        <v>12.89</v>
      </c>
      <c r="F372" s="208">
        <v>13.55</v>
      </c>
      <c r="G372" s="152">
        <v>12.62</v>
      </c>
      <c r="H372" s="80">
        <v>2500</v>
      </c>
      <c r="I372" s="80">
        <v>410.53</v>
      </c>
      <c r="J372" s="80">
        <v>9.1</v>
      </c>
      <c r="K372" s="211">
        <v>7.96</v>
      </c>
      <c r="L372" s="98">
        <v>8.8800000000000008</v>
      </c>
      <c r="M372" s="80">
        <v>2500</v>
      </c>
      <c r="N372" s="211">
        <v>388.3</v>
      </c>
      <c r="O372" s="80">
        <v>15.87</v>
      </c>
      <c r="P372" s="80">
        <v>14.32</v>
      </c>
      <c r="Q372" s="80">
        <v>16.25</v>
      </c>
      <c r="R372" s="80">
        <v>2500</v>
      </c>
      <c r="S372" s="211">
        <v>417.93</v>
      </c>
      <c r="T372" s="211">
        <v>6.51</v>
      </c>
      <c r="U372" s="211">
        <v>6.13</v>
      </c>
      <c r="V372" s="211">
        <v>6.02</v>
      </c>
      <c r="W372" s="25"/>
      <c r="X372" s="129">
        <v>2500</v>
      </c>
      <c r="Y372" s="151">
        <f t="shared" si="322"/>
        <v>1.302</v>
      </c>
      <c r="Z372" s="100">
        <v>9.6440000000000001</v>
      </c>
      <c r="AA372" s="100">
        <v>4.5170000000000003</v>
      </c>
      <c r="AB372" s="100">
        <f t="shared" si="323"/>
        <v>3.8249999999999993</v>
      </c>
      <c r="AC372" s="100">
        <f t="shared" si="324"/>
        <v>34.751000000000005</v>
      </c>
      <c r="AD372" s="152">
        <f t="shared" si="325"/>
        <v>1161.4109990624997</v>
      </c>
      <c r="AE372" s="129">
        <v>2500</v>
      </c>
      <c r="AF372" s="100">
        <f t="shared" si="326"/>
        <v>0.86466666666666669</v>
      </c>
      <c r="AG372" s="100">
        <v>9.6440000000000001</v>
      </c>
      <c r="AH372" s="100">
        <v>4.5170000000000003</v>
      </c>
      <c r="AI372" s="100">
        <f t="shared" si="327"/>
        <v>4.2623333333333333</v>
      </c>
      <c r="AJ372" s="100">
        <f t="shared" si="328"/>
        <v>34.31366666666667</v>
      </c>
      <c r="AK372" s="152">
        <f t="shared" si="329"/>
        <v>1277.9142921291668</v>
      </c>
      <c r="AL372" s="129">
        <v>2500</v>
      </c>
      <c r="AM372" s="100">
        <f t="shared" si="330"/>
        <v>1.5479999999999998</v>
      </c>
      <c r="AN372" s="100">
        <v>9.6440000000000001</v>
      </c>
      <c r="AO372" s="100">
        <v>4.5170000000000003</v>
      </c>
      <c r="AP372" s="100">
        <f t="shared" si="331"/>
        <v>3.5789999999999997</v>
      </c>
      <c r="AQ372" s="100">
        <f t="shared" si="332"/>
        <v>34.997000000000007</v>
      </c>
      <c r="AR372" s="160">
        <f t="shared" si="333"/>
        <v>1094.4091229625001</v>
      </c>
      <c r="AS372" s="129">
        <v>2500</v>
      </c>
      <c r="AT372" s="100">
        <f t="shared" si="334"/>
        <v>0.622</v>
      </c>
      <c r="AU372" s="100">
        <v>9.6440000000000001</v>
      </c>
      <c r="AV372" s="100">
        <v>4.5170000000000003</v>
      </c>
      <c r="AW372" s="100">
        <f t="shared" si="335"/>
        <v>4.5049999999999999</v>
      </c>
      <c r="AX372" s="100">
        <f t="shared" si="336"/>
        <v>34.071000000000005</v>
      </c>
      <c r="AY372" s="160">
        <f t="shared" si="337"/>
        <v>1341.1176080624998</v>
      </c>
      <c r="AZ372" s="166"/>
      <c r="BA372" s="129">
        <v>2500</v>
      </c>
      <c r="BB372" s="100">
        <v>103.506856070365</v>
      </c>
      <c r="BC372" s="167">
        <f>(BB379-BB380)/BB361</f>
        <v>0.79028581395991315</v>
      </c>
      <c r="BD372" s="167">
        <f>D372-BB377</f>
        <v>22.039999999999964</v>
      </c>
      <c r="BE372" s="164">
        <f>BB379-BB380</f>
        <v>81.799999999999983</v>
      </c>
      <c r="BF372" s="164">
        <f t="shared" si="338"/>
        <v>26.943765281173555</v>
      </c>
      <c r="BG372" s="174">
        <f t="shared" si="339"/>
        <v>21.29327547637709</v>
      </c>
      <c r="BH372" s="129">
        <v>2500</v>
      </c>
      <c r="BI372" s="100">
        <v>103.506856070365</v>
      </c>
      <c r="BJ372" s="167">
        <f>(BI379-BI380)/BI361</f>
        <v>0.94447849844402376</v>
      </c>
      <c r="BK372" s="167">
        <f>I372-BI377</f>
        <v>24.769999999999982</v>
      </c>
      <c r="BL372" s="164">
        <f>BI379-BI380</f>
        <v>97.760000000000019</v>
      </c>
      <c r="BM372" s="164">
        <f t="shared" si="340"/>
        <v>25.337561374795392</v>
      </c>
      <c r="BN372" s="174">
        <f t="shared" si="341"/>
        <v>23.930781921500046</v>
      </c>
      <c r="BO372" s="129">
        <v>2500</v>
      </c>
      <c r="BP372" s="180">
        <v>103.506856070365</v>
      </c>
      <c r="BQ372" s="167">
        <f>(BP379-BP380)/BP361</f>
        <v>0.77212276591291285</v>
      </c>
      <c r="BR372" s="167">
        <f>N372-BP377</f>
        <v>20.730000000000018</v>
      </c>
      <c r="BS372" s="164">
        <f>BP379-BP380</f>
        <v>79.92</v>
      </c>
      <c r="BT372" s="164">
        <f t="shared" si="342"/>
        <v>25.93843843843846</v>
      </c>
      <c r="BU372" s="174">
        <f t="shared" si="343"/>
        <v>20.027658830548919</v>
      </c>
      <c r="BV372" s="129">
        <v>2500</v>
      </c>
      <c r="BW372" s="100">
        <v>103.506856070365</v>
      </c>
      <c r="BX372" s="167">
        <f>(BW379-BW380)/BW361</f>
        <v>0.97694011623015209</v>
      </c>
      <c r="BY372" s="167">
        <f>S372-BW377</f>
        <v>29.53000000000003</v>
      </c>
      <c r="BZ372" s="164">
        <f>BW379-BW380</f>
        <v>101.12</v>
      </c>
      <c r="CA372" s="164">
        <f t="shared" si="344"/>
        <v>29.202927215189899</v>
      </c>
      <c r="CB372" s="174">
        <f t="shared" si="345"/>
        <v>28.529511107868291</v>
      </c>
      <c r="CC372" s="81"/>
    </row>
    <row r="373" spans="1:81" ht="15.75">
      <c r="A373" s="64"/>
      <c r="B373" s="95" t="s">
        <v>42</v>
      </c>
      <c r="C373" s="80">
        <v>5000</v>
      </c>
      <c r="D373" s="80">
        <v>388.17</v>
      </c>
      <c r="E373" s="208">
        <v>17.670000000000002</v>
      </c>
      <c r="F373" s="208">
        <v>18.61</v>
      </c>
      <c r="G373" s="152">
        <v>16.68</v>
      </c>
      <c r="H373" s="80">
        <v>5000</v>
      </c>
      <c r="I373" s="80">
        <v>407.6</v>
      </c>
      <c r="J373" s="80">
        <v>14.01</v>
      </c>
      <c r="K373" s="211">
        <v>11.79</v>
      </c>
      <c r="L373" s="98">
        <v>13.68</v>
      </c>
      <c r="M373" s="80">
        <v>5000</v>
      </c>
      <c r="N373" s="211">
        <v>384.81</v>
      </c>
      <c r="O373" s="80">
        <v>20.100000000000001</v>
      </c>
      <c r="P373" s="80">
        <v>21.25</v>
      </c>
      <c r="Q373" s="80">
        <v>17.350000000000001</v>
      </c>
      <c r="R373" s="80">
        <v>5000</v>
      </c>
      <c r="S373" s="211">
        <v>413.3</v>
      </c>
      <c r="T373" s="211">
        <v>10.45</v>
      </c>
      <c r="U373" s="211">
        <v>10.220000000000001</v>
      </c>
      <c r="V373" s="211">
        <v>9.84</v>
      </c>
      <c r="W373" s="25"/>
      <c r="X373" s="129">
        <v>5000</v>
      </c>
      <c r="Y373" s="151">
        <f t="shared" si="322"/>
        <v>1.7653333333333332</v>
      </c>
      <c r="Z373" s="100">
        <v>9.6440000000000001</v>
      </c>
      <c r="AA373" s="100">
        <v>4.5170000000000003</v>
      </c>
      <c r="AB373" s="100">
        <f t="shared" si="323"/>
        <v>3.3616666666666664</v>
      </c>
      <c r="AC373" s="100">
        <f t="shared" si="324"/>
        <v>35.214333333333336</v>
      </c>
      <c r="AD373" s="152">
        <f t="shared" si="325"/>
        <v>4137.3408269166657</v>
      </c>
      <c r="AE373" s="129">
        <v>5000</v>
      </c>
      <c r="AF373" s="100">
        <f t="shared" si="326"/>
        <v>1.3159999999999998</v>
      </c>
      <c r="AG373" s="100">
        <v>9.6440000000000001</v>
      </c>
      <c r="AH373" s="100">
        <v>4.5170000000000003</v>
      </c>
      <c r="AI373" s="100">
        <f t="shared" si="327"/>
        <v>3.8109999999999999</v>
      </c>
      <c r="AJ373" s="100">
        <f t="shared" si="328"/>
        <v>34.765000000000008</v>
      </c>
      <c r="AK373" s="152">
        <f t="shared" si="329"/>
        <v>4630.5050542500003</v>
      </c>
      <c r="AL373" s="129">
        <v>5000</v>
      </c>
      <c r="AM373" s="100">
        <f t="shared" si="330"/>
        <v>1.9566666666666666</v>
      </c>
      <c r="AN373" s="100">
        <v>9.6440000000000001</v>
      </c>
      <c r="AO373" s="100">
        <v>4.5170000000000003</v>
      </c>
      <c r="AP373" s="100">
        <f t="shared" si="331"/>
        <v>3.1703333333333337</v>
      </c>
      <c r="AQ373" s="100">
        <f t="shared" si="332"/>
        <v>35.405666666666669</v>
      </c>
      <c r="AR373" s="160">
        <f t="shared" si="333"/>
        <v>3923.059394516667</v>
      </c>
      <c r="AS373" s="129">
        <v>5000</v>
      </c>
      <c r="AT373" s="100">
        <f t="shared" si="334"/>
        <v>1.0169999999999999</v>
      </c>
      <c r="AU373" s="100">
        <v>9.6440000000000001</v>
      </c>
      <c r="AV373" s="100">
        <v>4.5170000000000003</v>
      </c>
      <c r="AW373" s="100">
        <f t="shared" si="335"/>
        <v>4.1099999999999994</v>
      </c>
      <c r="AX373" s="100">
        <f t="shared" si="336"/>
        <v>34.466000000000008</v>
      </c>
      <c r="AY373" s="160">
        <f t="shared" si="337"/>
        <v>4950.8513370000001</v>
      </c>
      <c r="AZ373" s="166"/>
      <c r="BA373" s="129">
        <v>5000</v>
      </c>
      <c r="BB373" s="100">
        <v>103.506856070365</v>
      </c>
      <c r="BC373" s="167">
        <f>(BB379-BB380)/BB361</f>
        <v>0.79028581395991315</v>
      </c>
      <c r="BD373" s="167">
        <f>D373-BB377</f>
        <v>18.810000000000002</v>
      </c>
      <c r="BE373" s="164">
        <f>BB379-BB380</f>
        <v>81.799999999999983</v>
      </c>
      <c r="BF373" s="164">
        <f t="shared" si="338"/>
        <v>22.995110024449886</v>
      </c>
      <c r="BG373" s="174">
        <f t="shared" si="339"/>
        <v>18.172709242770136</v>
      </c>
      <c r="BH373" s="129">
        <v>5000</v>
      </c>
      <c r="BI373" s="100">
        <v>103.506856070365</v>
      </c>
      <c r="BJ373" s="167">
        <f>(BI379-BI380)/BI361</f>
        <v>0.94447849844402376</v>
      </c>
      <c r="BK373" s="167">
        <f>I373-BI377</f>
        <v>21.840000000000032</v>
      </c>
      <c r="BL373" s="164">
        <f>BI379-BI380</f>
        <v>97.760000000000019</v>
      </c>
      <c r="BM373" s="164">
        <f t="shared" si="340"/>
        <v>22.340425531914924</v>
      </c>
      <c r="BN373" s="174">
        <f t="shared" si="341"/>
        <v>21.100051560983538</v>
      </c>
      <c r="BO373" s="129">
        <v>5000</v>
      </c>
      <c r="BP373" s="180">
        <v>103.506856070365</v>
      </c>
      <c r="BQ373" s="167">
        <f>(BP379-BP380)/BP361</f>
        <v>0.77212276591291285</v>
      </c>
      <c r="BR373" s="167">
        <f>N373-BP377</f>
        <v>17.240000000000009</v>
      </c>
      <c r="BS373" s="164">
        <f>BP379-BP380</f>
        <v>79.92</v>
      </c>
      <c r="BT373" s="164">
        <f t="shared" si="342"/>
        <v>21.571571571571582</v>
      </c>
      <c r="BU373" s="174">
        <f t="shared" si="343"/>
        <v>16.65590150693021</v>
      </c>
      <c r="BV373" s="129">
        <v>5000</v>
      </c>
      <c r="BW373" s="100">
        <v>103.506856070365</v>
      </c>
      <c r="BX373" s="167">
        <f>(BW379-BW380)/BW361</f>
        <v>0.97694011623015209</v>
      </c>
      <c r="BY373" s="167">
        <f>S373-BW377</f>
        <v>24.900000000000034</v>
      </c>
      <c r="BZ373" s="164">
        <f>BW379-BW380</f>
        <v>101.12</v>
      </c>
      <c r="CA373" s="164">
        <f t="shared" si="344"/>
        <v>24.624208860759524</v>
      </c>
      <c r="CB373" s="174">
        <f t="shared" si="345"/>
        <v>24.05637746650595</v>
      </c>
      <c r="CC373" s="81"/>
    </row>
    <row r="374" spans="1:81" ht="15.75">
      <c r="A374" s="64"/>
      <c r="B374" s="95" t="s">
        <v>42</v>
      </c>
      <c r="C374" s="80">
        <v>7000</v>
      </c>
      <c r="D374" s="80">
        <v>386.51</v>
      </c>
      <c r="E374" s="208">
        <v>18.88</v>
      </c>
      <c r="F374" s="208">
        <v>21.31</v>
      </c>
      <c r="G374" s="152">
        <v>18.93</v>
      </c>
      <c r="H374" s="80">
        <v>7000</v>
      </c>
      <c r="I374" s="80">
        <v>405.82</v>
      </c>
      <c r="J374" s="80">
        <v>16.170000000000002</v>
      </c>
      <c r="K374" s="211">
        <v>16.14</v>
      </c>
      <c r="L374" s="98">
        <v>14</v>
      </c>
      <c r="M374" s="80">
        <v>7000</v>
      </c>
      <c r="N374" s="211">
        <v>383.08</v>
      </c>
      <c r="O374" s="80">
        <v>21.27</v>
      </c>
      <c r="P374" s="80">
        <v>22.76</v>
      </c>
      <c r="Q374" s="80">
        <v>19.190000000000001</v>
      </c>
      <c r="R374" s="80">
        <v>7000</v>
      </c>
      <c r="S374" s="211">
        <v>410.82</v>
      </c>
      <c r="T374" s="211">
        <v>12.3</v>
      </c>
      <c r="U374" s="211">
        <v>12</v>
      </c>
      <c r="V374" s="211">
        <v>11.92</v>
      </c>
      <c r="W374" s="25"/>
      <c r="X374" s="129">
        <v>7000</v>
      </c>
      <c r="Y374" s="151">
        <f t="shared" si="322"/>
        <v>1.9706666666666668</v>
      </c>
      <c r="Z374" s="100">
        <v>9.6440000000000001</v>
      </c>
      <c r="AA374" s="100">
        <v>4.5170000000000003</v>
      </c>
      <c r="AB374" s="100">
        <f t="shared" si="323"/>
        <v>3.1563333333333325</v>
      </c>
      <c r="AC374" s="100">
        <f t="shared" si="324"/>
        <v>35.419666666666672</v>
      </c>
      <c r="AD374" s="152">
        <f t="shared" si="325"/>
        <v>7658.2683996046644</v>
      </c>
      <c r="AE374" s="129">
        <v>7000</v>
      </c>
      <c r="AF374" s="100">
        <f t="shared" si="326"/>
        <v>1.5436666666666667</v>
      </c>
      <c r="AG374" s="100">
        <v>9.6440000000000001</v>
      </c>
      <c r="AH374" s="100">
        <v>4.5170000000000003</v>
      </c>
      <c r="AI374" s="100">
        <f t="shared" si="327"/>
        <v>3.583333333333333</v>
      </c>
      <c r="AJ374" s="100">
        <f t="shared" si="328"/>
        <v>34.992666666666672</v>
      </c>
      <c r="AK374" s="152">
        <f t="shared" si="329"/>
        <v>8589.492419666667</v>
      </c>
      <c r="AL374" s="129">
        <v>7000</v>
      </c>
      <c r="AM374" s="100">
        <f t="shared" si="330"/>
        <v>2.1073333333333335</v>
      </c>
      <c r="AN374" s="100">
        <v>9.6440000000000001</v>
      </c>
      <c r="AO374" s="100">
        <v>4.5170000000000003</v>
      </c>
      <c r="AP374" s="100">
        <f t="shared" si="331"/>
        <v>3.0196666666666658</v>
      </c>
      <c r="AQ374" s="100">
        <f t="shared" si="332"/>
        <v>35.556333333333342</v>
      </c>
      <c r="AR374" s="160">
        <f t="shared" si="333"/>
        <v>7354.9415436046656</v>
      </c>
      <c r="AS374" s="129">
        <v>7000</v>
      </c>
      <c r="AT374" s="100">
        <f t="shared" si="334"/>
        <v>1.2073333333333331</v>
      </c>
      <c r="AU374" s="100">
        <v>9.6440000000000001</v>
      </c>
      <c r="AV374" s="100">
        <v>4.5170000000000003</v>
      </c>
      <c r="AW374" s="100">
        <f t="shared" si="335"/>
        <v>3.9196666666666662</v>
      </c>
      <c r="AX374" s="100">
        <f t="shared" si="336"/>
        <v>34.656333333333336</v>
      </c>
      <c r="AY374" s="160">
        <f t="shared" si="337"/>
        <v>9305.3989896046642</v>
      </c>
      <c r="AZ374" s="166"/>
      <c r="BA374" s="129">
        <v>7000</v>
      </c>
      <c r="BB374" s="100">
        <v>103.506856070365</v>
      </c>
      <c r="BC374" s="167">
        <f>(BB379-BB380)/BB361</f>
        <v>0.79028581395991315</v>
      </c>
      <c r="BD374" s="167">
        <f>D374-BB377</f>
        <v>17.149999999999977</v>
      </c>
      <c r="BE374" s="164">
        <f>BB379-BB380</f>
        <v>81.799999999999983</v>
      </c>
      <c r="BF374" s="164">
        <f t="shared" si="338"/>
        <v>20.965770171149121</v>
      </c>
      <c r="BG374" s="174">
        <f t="shared" si="339"/>
        <v>16.56895074500305</v>
      </c>
      <c r="BH374" s="129">
        <v>7000</v>
      </c>
      <c r="BI374" s="100">
        <v>103.506856070365</v>
      </c>
      <c r="BJ374" s="167">
        <f>(BI379-BI380)/BI361</f>
        <v>0.94447849844402376</v>
      </c>
      <c r="BK374" s="167">
        <f>I374-BI377</f>
        <v>20.060000000000002</v>
      </c>
      <c r="BL374" s="164">
        <f>BI379-BI380</f>
        <v>97.760000000000019</v>
      </c>
      <c r="BM374" s="164">
        <f t="shared" si="340"/>
        <v>20.519639934533551</v>
      </c>
      <c r="BN374" s="174">
        <f t="shared" si="341"/>
        <v>19.380358713980275</v>
      </c>
      <c r="BO374" s="129">
        <v>7000</v>
      </c>
      <c r="BP374" s="180">
        <v>103.506856070365</v>
      </c>
      <c r="BQ374" s="167">
        <f>(BP379-BP380)/BP361</f>
        <v>0.77212276591291285</v>
      </c>
      <c r="BR374" s="167">
        <f>N374-BP377</f>
        <v>15.509999999999991</v>
      </c>
      <c r="BS374" s="164">
        <f>BP379-BP380</f>
        <v>79.92</v>
      </c>
      <c r="BT374" s="164">
        <f t="shared" si="342"/>
        <v>19.406906906906897</v>
      </c>
      <c r="BU374" s="174">
        <f t="shared" si="343"/>
        <v>14.984514638775366</v>
      </c>
      <c r="BV374" s="129">
        <v>7000</v>
      </c>
      <c r="BW374" s="100">
        <v>103.506856070365</v>
      </c>
      <c r="BX374" s="167">
        <f>(BW379-BW380)/BW361</f>
        <v>0.97694011623015209</v>
      </c>
      <c r="BY374" s="167">
        <f>S374-BW377</f>
        <v>22.420000000000016</v>
      </c>
      <c r="BZ374" s="164">
        <f>BW379-BW380</f>
        <v>101.12</v>
      </c>
      <c r="CA374" s="164">
        <f t="shared" si="344"/>
        <v>22.171677215189888</v>
      </c>
      <c r="CB374" s="174">
        <f t="shared" si="345"/>
        <v>21.660400915625026</v>
      </c>
      <c r="CC374" s="81"/>
    </row>
    <row r="375" spans="1:81" ht="15.75">
      <c r="A375" s="64"/>
      <c r="B375" s="95" t="s">
        <v>42</v>
      </c>
      <c r="C375" s="80">
        <v>9000</v>
      </c>
      <c r="D375" s="80">
        <v>385.25</v>
      </c>
      <c r="E375" s="189">
        <v>20.86</v>
      </c>
      <c r="F375" s="189">
        <v>22.81</v>
      </c>
      <c r="G375" s="190">
        <v>21.31</v>
      </c>
      <c r="H375" s="80">
        <v>9000</v>
      </c>
      <c r="I375" s="80">
        <v>404.35</v>
      </c>
      <c r="J375" s="80">
        <v>17.77</v>
      </c>
      <c r="K375" s="211">
        <v>16.829999999999998</v>
      </c>
      <c r="L375" s="98">
        <v>14.52</v>
      </c>
      <c r="M375" s="80">
        <v>9000</v>
      </c>
      <c r="N375" s="211">
        <v>381.75</v>
      </c>
      <c r="O375" s="80">
        <v>21.72</v>
      </c>
      <c r="P375" s="80">
        <v>24.09</v>
      </c>
      <c r="Q375" s="80">
        <v>20.48</v>
      </c>
      <c r="R375" s="80">
        <v>9000</v>
      </c>
      <c r="S375" s="211">
        <v>408.99</v>
      </c>
      <c r="T375" s="211">
        <v>13.71</v>
      </c>
      <c r="U375" s="211">
        <v>13.35</v>
      </c>
      <c r="V375" s="211">
        <v>13.48</v>
      </c>
      <c r="W375" s="25"/>
      <c r="X375" s="129">
        <v>9000</v>
      </c>
      <c r="Y375" s="151">
        <f t="shared" si="322"/>
        <v>2.1659999999999999</v>
      </c>
      <c r="Z375" s="100">
        <v>9.6440000000000001</v>
      </c>
      <c r="AA375" s="100">
        <v>4.5170000000000003</v>
      </c>
      <c r="AB375" s="100">
        <f t="shared" si="323"/>
        <v>2.9610000000000003</v>
      </c>
      <c r="AC375" s="100">
        <f t="shared" si="324"/>
        <v>35.615000000000002</v>
      </c>
      <c r="AD375" s="152">
        <f t="shared" si="325"/>
        <v>11941.628226569999</v>
      </c>
      <c r="AE375" s="129">
        <v>9000</v>
      </c>
      <c r="AF375" s="100">
        <f t="shared" si="326"/>
        <v>1.6373333333333331</v>
      </c>
      <c r="AG375" s="100">
        <v>9.6440000000000001</v>
      </c>
      <c r="AH375" s="100">
        <v>4.5170000000000003</v>
      </c>
      <c r="AI375" s="100">
        <f t="shared" si="327"/>
        <v>3.4896666666666665</v>
      </c>
      <c r="AJ375" s="100">
        <f t="shared" si="328"/>
        <v>35.086333333333336</v>
      </c>
      <c r="AK375" s="152">
        <f t="shared" si="329"/>
        <v>13864.816318121999</v>
      </c>
      <c r="AL375" s="129">
        <v>9000</v>
      </c>
      <c r="AM375" s="100">
        <f t="shared" si="330"/>
        <v>2.2096666666666667</v>
      </c>
      <c r="AN375" s="100">
        <v>9.6440000000000001</v>
      </c>
      <c r="AO375" s="100">
        <v>4.5170000000000003</v>
      </c>
      <c r="AP375" s="100">
        <f t="shared" si="331"/>
        <v>2.9173333333333336</v>
      </c>
      <c r="AQ375" s="100">
        <f t="shared" si="332"/>
        <v>35.658666666666669</v>
      </c>
      <c r="AR375" s="160">
        <f t="shared" si="333"/>
        <v>11779.947224063999</v>
      </c>
      <c r="AS375" s="129">
        <v>9000</v>
      </c>
      <c r="AT375" s="100">
        <f t="shared" si="334"/>
        <v>1.3513333333333335</v>
      </c>
      <c r="AU375" s="100">
        <v>9.6440000000000001</v>
      </c>
      <c r="AV375" s="100">
        <v>4.5170000000000003</v>
      </c>
      <c r="AW375" s="100">
        <f t="shared" si="335"/>
        <v>3.7756666666666661</v>
      </c>
      <c r="AX375" s="100">
        <f t="shared" si="336"/>
        <v>34.800333333333342</v>
      </c>
      <c r="AY375" s="160">
        <f t="shared" si="337"/>
        <v>14878.845697913999</v>
      </c>
      <c r="AZ375" s="166"/>
      <c r="BA375" s="129">
        <v>9000</v>
      </c>
      <c r="BB375" s="100">
        <v>103.506856070365</v>
      </c>
      <c r="BC375" s="167">
        <f>(BB379-BB380)/BB361</f>
        <v>0.79028581395991315</v>
      </c>
      <c r="BD375" s="167">
        <f>D375-BB377</f>
        <v>15.889999999999986</v>
      </c>
      <c r="BE375" s="164">
        <f>BB379-BB380</f>
        <v>81.799999999999983</v>
      </c>
      <c r="BF375" s="164">
        <f t="shared" si="338"/>
        <v>19.425427872860624</v>
      </c>
      <c r="BG375" s="174">
        <f t="shared" si="339"/>
        <v>15.351640078023243</v>
      </c>
      <c r="BH375" s="129">
        <v>9000</v>
      </c>
      <c r="BI375" s="100">
        <v>103.506856070365</v>
      </c>
      <c r="BJ375" s="167">
        <f>(BI379-BI380)/BI361</f>
        <v>0.94447849844402376</v>
      </c>
      <c r="BK375" s="167">
        <f>I375-BI377</f>
        <v>18.590000000000032</v>
      </c>
      <c r="BL375" s="164">
        <f>BI379-BI380</f>
        <v>97.760000000000019</v>
      </c>
      <c r="BM375" s="164">
        <f t="shared" si="340"/>
        <v>19.015957446808539</v>
      </c>
      <c r="BN375" s="174">
        <f t="shared" si="341"/>
        <v>17.960162935837182</v>
      </c>
      <c r="BO375" s="129">
        <v>9000</v>
      </c>
      <c r="BP375" s="180">
        <v>103.506856070365</v>
      </c>
      <c r="BQ375" s="167">
        <f>(BP379-BP380)/BP361</f>
        <v>0.77212276591291285</v>
      </c>
      <c r="BR375" s="167">
        <f>N375-BP377</f>
        <v>14.180000000000007</v>
      </c>
      <c r="BS375" s="164">
        <f>BP379-BP380</f>
        <v>79.92</v>
      </c>
      <c r="BT375" s="164">
        <f t="shared" si="342"/>
        <v>17.742742742742752</v>
      </c>
      <c r="BU375" s="174">
        <f t="shared" si="343"/>
        <v>13.699575601407796</v>
      </c>
      <c r="BV375" s="129">
        <v>9000</v>
      </c>
      <c r="BW375" s="100">
        <v>103.506856070365</v>
      </c>
      <c r="BX375" s="167">
        <f>(BW379-BW380)/BW361</f>
        <v>0.97694011623015209</v>
      </c>
      <c r="BY375" s="167">
        <f>S375-BW377</f>
        <v>20.590000000000032</v>
      </c>
      <c r="BZ375" s="164">
        <f>BW379-BW380</f>
        <v>101.12</v>
      </c>
      <c r="CA375" s="164">
        <f t="shared" si="344"/>
        <v>20.361946202531676</v>
      </c>
      <c r="CB375" s="174">
        <f t="shared" si="345"/>
        <v>19.892402089773398</v>
      </c>
      <c r="CC375" s="81"/>
    </row>
    <row r="376" spans="1:81" ht="15.75">
      <c r="A376" s="64"/>
      <c r="B376" s="102" t="s">
        <v>42</v>
      </c>
      <c r="C376" s="104">
        <v>10000</v>
      </c>
      <c r="D376" s="104">
        <v>384.43</v>
      </c>
      <c r="E376" s="220">
        <v>21.19</v>
      </c>
      <c r="F376" s="220">
        <v>23.41</v>
      </c>
      <c r="G376" s="221">
        <v>20.98</v>
      </c>
      <c r="H376" s="104">
        <v>10000</v>
      </c>
      <c r="I376" s="104">
        <v>403.37</v>
      </c>
      <c r="J376" s="104">
        <v>17.350000000000001</v>
      </c>
      <c r="K376" s="234">
        <v>18.05</v>
      </c>
      <c r="L376" s="145">
        <v>16.04</v>
      </c>
      <c r="M376" s="104">
        <v>10000</v>
      </c>
      <c r="N376" s="211">
        <v>380.95</v>
      </c>
      <c r="O376" s="80">
        <v>20.86</v>
      </c>
      <c r="P376" s="80">
        <v>22.5</v>
      </c>
      <c r="Q376" s="80">
        <v>24.77</v>
      </c>
      <c r="R376" s="104">
        <v>10000</v>
      </c>
      <c r="S376" s="211">
        <v>407.78</v>
      </c>
      <c r="T376" s="211">
        <v>14.91</v>
      </c>
      <c r="U376" s="211">
        <v>14.49</v>
      </c>
      <c r="V376" s="211">
        <v>14.46</v>
      </c>
      <c r="W376" s="25"/>
      <c r="X376" s="137">
        <v>10000</v>
      </c>
      <c r="Y376" s="153">
        <f t="shared" si="322"/>
        <v>2.1859999999999999</v>
      </c>
      <c r="Z376" s="105">
        <v>9.6440000000000001</v>
      </c>
      <c r="AA376" s="105">
        <v>4.5170000000000003</v>
      </c>
      <c r="AB376" s="105">
        <f t="shared" si="323"/>
        <v>2.9409999999999998</v>
      </c>
      <c r="AC376" s="105">
        <f t="shared" si="324"/>
        <v>35.635000000000005</v>
      </c>
      <c r="AD376" s="154">
        <f t="shared" si="325"/>
        <v>14651.394392999999</v>
      </c>
      <c r="AE376" s="137">
        <v>10000</v>
      </c>
      <c r="AF376" s="105">
        <f t="shared" si="326"/>
        <v>1.7146666666666668</v>
      </c>
      <c r="AG376" s="105">
        <v>9.6440000000000001</v>
      </c>
      <c r="AH376" s="105">
        <v>4.5170000000000003</v>
      </c>
      <c r="AI376" s="105">
        <f t="shared" si="327"/>
        <v>3.4123333333333328</v>
      </c>
      <c r="AJ376" s="105">
        <f t="shared" si="328"/>
        <v>35.163666666666671</v>
      </c>
      <c r="AK376" s="154">
        <f t="shared" si="329"/>
        <v>16774.623234066665</v>
      </c>
      <c r="AL376" s="137">
        <v>10000</v>
      </c>
      <c r="AM376" s="105">
        <f t="shared" si="330"/>
        <v>2.2709999999999999</v>
      </c>
      <c r="AN376" s="105">
        <v>9.6440000000000001</v>
      </c>
      <c r="AO376" s="105">
        <v>4.5170000000000003</v>
      </c>
      <c r="AP376" s="105">
        <f t="shared" si="331"/>
        <v>2.8559999999999999</v>
      </c>
      <c r="AQ376" s="105">
        <f t="shared" si="332"/>
        <v>35.720000000000006</v>
      </c>
      <c r="AR376" s="161">
        <f t="shared" si="333"/>
        <v>14261.881536000001</v>
      </c>
      <c r="AS376" s="137">
        <v>10000</v>
      </c>
      <c r="AT376" s="105">
        <f t="shared" si="334"/>
        <v>1.462</v>
      </c>
      <c r="AU376" s="105">
        <v>9.6440000000000001</v>
      </c>
      <c r="AV376" s="105">
        <v>4.5170000000000003</v>
      </c>
      <c r="AW376" s="105">
        <f t="shared" si="335"/>
        <v>3.665</v>
      </c>
      <c r="AX376" s="105">
        <f t="shared" si="336"/>
        <v>34.911000000000008</v>
      </c>
      <c r="AY376" s="161">
        <f t="shared" si="337"/>
        <v>17887.244337000004</v>
      </c>
      <c r="AZ376" s="166"/>
      <c r="BA376" s="137">
        <v>10000</v>
      </c>
      <c r="BB376" s="105">
        <v>103.506856070365</v>
      </c>
      <c r="BC376" s="167">
        <f>(BB379-BB380)/BB361</f>
        <v>0.79028581395991315</v>
      </c>
      <c r="BD376" s="167">
        <f>D376-BB377</f>
        <v>15.069999999999993</v>
      </c>
      <c r="BE376" s="165">
        <f>BB379-BB380</f>
        <v>81.799999999999983</v>
      </c>
      <c r="BF376" s="165">
        <f t="shared" si="338"/>
        <v>18.42298288508557</v>
      </c>
      <c r="BG376" s="175">
        <f t="shared" si="339"/>
        <v>14.559422024909399</v>
      </c>
      <c r="BH376" s="137">
        <v>10000</v>
      </c>
      <c r="BI376" s="105">
        <v>103.506856070365</v>
      </c>
      <c r="BJ376" s="167">
        <f>(BI379-BI380)/BI361</f>
        <v>0.94447849844402376</v>
      </c>
      <c r="BK376" s="167">
        <f>I376-BI377</f>
        <v>17.610000000000014</v>
      </c>
      <c r="BL376" s="165">
        <f>BI379-BI380</f>
        <v>97.760000000000019</v>
      </c>
      <c r="BM376" s="165">
        <f t="shared" si="340"/>
        <v>18.01350245499183</v>
      </c>
      <c r="BN376" s="175">
        <f t="shared" si="341"/>
        <v>17.013365750408418</v>
      </c>
      <c r="BO376" s="137">
        <v>10000</v>
      </c>
      <c r="BP376" s="181">
        <v>103.506856070365</v>
      </c>
      <c r="BQ376" s="167">
        <f>(BP379-BP380)/BP361</f>
        <v>0.77212276591291285</v>
      </c>
      <c r="BR376" s="167">
        <f>N376-BP377</f>
        <v>13.379999999999995</v>
      </c>
      <c r="BS376" s="165">
        <f>BP379-BP380</f>
        <v>79.92</v>
      </c>
      <c r="BT376" s="165">
        <f t="shared" si="342"/>
        <v>16.741741741741738</v>
      </c>
      <c r="BU376" s="175">
        <f t="shared" si="343"/>
        <v>12.926679939833297</v>
      </c>
      <c r="BV376" s="137">
        <v>10000</v>
      </c>
      <c r="BW376" s="105">
        <v>103.506856070365</v>
      </c>
      <c r="BX376" s="167">
        <f>(BW379-BW380)/BW361</f>
        <v>0.97694011623015209</v>
      </c>
      <c r="BY376" s="167">
        <f>S376-BW377</f>
        <v>19.379999999999995</v>
      </c>
      <c r="BZ376" s="165">
        <f>BW379-BW380</f>
        <v>101.12</v>
      </c>
      <c r="CA376" s="165">
        <f t="shared" si="344"/>
        <v>19.165348101265817</v>
      </c>
      <c r="CB376" s="175">
        <f t="shared" si="345"/>
        <v>18.72339740164195</v>
      </c>
      <c r="CC376" s="81"/>
    </row>
    <row r="377" spans="1:81" ht="30">
      <c r="A377" s="81"/>
      <c r="B377" s="81"/>
      <c r="C377" s="80"/>
      <c r="D377" s="80"/>
      <c r="E377" s="81"/>
      <c r="F377" s="81"/>
      <c r="G377" s="81"/>
      <c r="H377" s="81"/>
      <c r="I377" s="81"/>
      <c r="J377" s="81"/>
      <c r="K377" s="81"/>
      <c r="L377" s="81"/>
      <c r="M377" s="81"/>
      <c r="N377" s="226"/>
      <c r="O377" s="80"/>
      <c r="P377" s="80"/>
      <c r="Q377" s="80"/>
      <c r="R377" s="81"/>
      <c r="S377" s="226"/>
      <c r="T377" s="81"/>
      <c r="U377" s="81"/>
      <c r="V377" s="81"/>
      <c r="X377" s="81"/>
      <c r="Y377" s="81"/>
      <c r="Z377" s="81"/>
      <c r="AA377" s="81"/>
      <c r="AB377" s="81"/>
      <c r="AC377" s="81"/>
      <c r="AD377" s="81"/>
      <c r="AE377" s="80"/>
      <c r="AF377" s="80"/>
      <c r="AG377" s="80"/>
      <c r="AH377" s="80"/>
      <c r="AI377" s="80"/>
      <c r="AJ377" s="80"/>
      <c r="AK377" s="80"/>
      <c r="AL377" s="81"/>
      <c r="AM377" s="81"/>
      <c r="AN377" s="80"/>
      <c r="AO377" s="80"/>
      <c r="AP377" s="81"/>
      <c r="AQ377" s="81"/>
      <c r="AR377" s="81"/>
      <c r="AS377" s="81"/>
      <c r="AT377" s="81"/>
      <c r="AU377" s="81"/>
      <c r="AV377" s="81"/>
      <c r="AW377" s="81"/>
      <c r="AX377" s="81"/>
      <c r="AY377" s="81"/>
      <c r="AZ377" s="328" t="s">
        <v>46</v>
      </c>
      <c r="BA377" s="108" t="s">
        <v>47</v>
      </c>
      <c r="BB377" s="82">
        <f>BB379+BB378</f>
        <v>369.36</v>
      </c>
      <c r="BC377" s="80" t="s">
        <v>118</v>
      </c>
      <c r="BD377" s="80"/>
      <c r="BE377" s="80"/>
      <c r="BF377" s="80"/>
      <c r="BG377" s="80"/>
      <c r="BH377" s="108" t="s">
        <v>47</v>
      </c>
      <c r="BI377" s="82">
        <f>BI379+BI378</f>
        <v>385.76</v>
      </c>
      <c r="BJ377" s="80" t="s">
        <v>118</v>
      </c>
      <c r="BK377" s="86"/>
      <c r="BL377" s="86"/>
      <c r="BM377" s="86"/>
      <c r="BN377" s="86"/>
      <c r="BO377" s="108" t="s">
        <v>47</v>
      </c>
      <c r="BP377" s="82">
        <f>BP379+BP378</f>
        <v>367.57</v>
      </c>
      <c r="BQ377" s="80" t="s">
        <v>118</v>
      </c>
      <c r="BR377" s="80"/>
      <c r="BS377" s="80"/>
      <c r="BT377" s="80"/>
      <c r="BU377" s="80"/>
      <c r="BV377" s="108" t="s">
        <v>47</v>
      </c>
      <c r="BW377" s="82">
        <f>BW379+BW378</f>
        <v>388.4</v>
      </c>
      <c r="BX377" s="81"/>
      <c r="BY377" s="81"/>
      <c r="BZ377" s="81"/>
      <c r="CA377" s="81"/>
      <c r="CB377" s="81"/>
      <c r="CC377" s="81"/>
    </row>
    <row r="378" spans="1:81" ht="15">
      <c r="A378" s="81"/>
      <c r="B378" s="81"/>
      <c r="C378" s="80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0"/>
      <c r="P378" s="80"/>
      <c r="Q378" s="80"/>
      <c r="R378" s="81"/>
      <c r="S378" s="81"/>
      <c r="T378" s="81"/>
      <c r="U378" s="81"/>
      <c r="V378" s="81"/>
      <c r="X378" s="81"/>
      <c r="Y378" s="81"/>
      <c r="Z378" s="81"/>
      <c r="AA378" s="81"/>
      <c r="AB378" s="81"/>
      <c r="AC378" s="81"/>
      <c r="AD378" s="81"/>
      <c r="AE378" s="80"/>
      <c r="AF378" s="80"/>
      <c r="AG378" s="80"/>
      <c r="AH378" s="80"/>
      <c r="AI378" s="80"/>
      <c r="AJ378" s="80"/>
      <c r="AK378" s="80"/>
      <c r="AL378" s="81"/>
      <c r="AM378" s="81"/>
      <c r="AN378" s="80"/>
      <c r="AO378" s="80"/>
      <c r="AP378" s="81"/>
      <c r="AQ378" s="81"/>
      <c r="AR378" s="81"/>
      <c r="AS378" s="81"/>
      <c r="AT378" s="81"/>
      <c r="AU378" s="81"/>
      <c r="AV378" s="81"/>
      <c r="AW378" s="81"/>
      <c r="AX378" s="81"/>
      <c r="AY378" s="81"/>
      <c r="AZ378" s="328"/>
      <c r="BA378" s="80" t="s">
        <v>48</v>
      </c>
      <c r="BB378" s="86">
        <v>214.97</v>
      </c>
      <c r="BC378" s="80"/>
      <c r="BD378" s="80"/>
      <c r="BE378" s="80"/>
      <c r="BF378" s="80"/>
      <c r="BG378" s="80"/>
      <c r="BH378" s="80" t="s">
        <v>48</v>
      </c>
      <c r="BI378" s="235">
        <v>214.9</v>
      </c>
      <c r="BJ378" s="80"/>
      <c r="BK378" s="86"/>
      <c r="BL378" s="86"/>
      <c r="BM378" s="86"/>
      <c r="BN378" s="86"/>
      <c r="BO378" s="80" t="s">
        <v>48</v>
      </c>
      <c r="BP378" s="80">
        <v>214.79</v>
      </c>
      <c r="BQ378" s="81"/>
      <c r="BR378" s="80"/>
      <c r="BS378" s="80"/>
      <c r="BT378" s="100"/>
      <c r="BU378" s="100"/>
      <c r="BV378" s="80" t="s">
        <v>48</v>
      </c>
      <c r="BW378" s="80">
        <v>214.53</v>
      </c>
      <c r="BX378" s="81"/>
      <c r="BY378" s="81"/>
      <c r="BZ378" s="81"/>
      <c r="CA378" s="81"/>
      <c r="CB378" s="81"/>
      <c r="CC378" s="81"/>
    </row>
    <row r="379" spans="1:81" ht="15">
      <c r="A379" s="81"/>
      <c r="B379" s="81"/>
      <c r="C379" s="80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0"/>
      <c r="P379" s="80"/>
      <c r="Q379" s="80"/>
      <c r="R379" s="81"/>
      <c r="S379" s="81"/>
      <c r="T379" s="81"/>
      <c r="U379" s="81"/>
      <c r="V379" s="81"/>
      <c r="X379" s="81"/>
      <c r="Y379" s="81"/>
      <c r="Z379" s="81"/>
      <c r="AA379" s="81"/>
      <c r="AB379" s="81"/>
      <c r="AC379" s="81"/>
      <c r="AD379" s="81"/>
      <c r="AE379" s="80"/>
      <c r="AF379" s="80"/>
      <c r="AG379" s="80"/>
      <c r="AH379" s="80"/>
      <c r="AI379" s="80"/>
      <c r="AJ379" s="80"/>
      <c r="AK379" s="80"/>
      <c r="AL379" s="81"/>
      <c r="AM379" s="81"/>
      <c r="AN379" s="80"/>
      <c r="AO379" s="80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328"/>
      <c r="BA379" s="80" t="s">
        <v>50</v>
      </c>
      <c r="BB379" s="86">
        <v>154.38999999999999</v>
      </c>
      <c r="BC379" s="80"/>
      <c r="BD379" s="80"/>
      <c r="BE379" s="80"/>
      <c r="BF379" s="80"/>
      <c r="BG379" s="80"/>
      <c r="BH379" s="80" t="s">
        <v>50</v>
      </c>
      <c r="BI379" s="86">
        <v>170.86</v>
      </c>
      <c r="BJ379" s="80"/>
      <c r="BK379" s="86"/>
      <c r="BL379" s="86"/>
      <c r="BM379" s="86"/>
      <c r="BN379" s="86"/>
      <c r="BO379" s="80" t="s">
        <v>50</v>
      </c>
      <c r="BP379" s="80">
        <v>152.78</v>
      </c>
      <c r="BQ379" s="81"/>
      <c r="BR379" s="80"/>
      <c r="BS379" s="80"/>
      <c r="BT379" s="100"/>
      <c r="BU379" s="100"/>
      <c r="BV379" s="80" t="s">
        <v>50</v>
      </c>
      <c r="BW379" s="80">
        <v>173.87</v>
      </c>
      <c r="BX379" s="81"/>
      <c r="BY379" s="81"/>
      <c r="BZ379" s="81"/>
      <c r="CA379" s="81"/>
      <c r="CB379" s="81"/>
      <c r="CC379" s="81"/>
    </row>
    <row r="380" spans="1:81" ht="15">
      <c r="A380" s="81"/>
      <c r="B380" s="81"/>
      <c r="C380" s="80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0"/>
      <c r="P380" s="80"/>
      <c r="Q380" s="80"/>
      <c r="R380" s="81"/>
      <c r="S380" s="81"/>
      <c r="T380" s="81"/>
      <c r="U380" s="81"/>
      <c r="V380" s="81"/>
      <c r="X380" s="81"/>
      <c r="Y380" s="81"/>
      <c r="Z380" s="81"/>
      <c r="AA380" s="81"/>
      <c r="AB380" s="81"/>
      <c r="AC380" s="81"/>
      <c r="AD380" s="81"/>
      <c r="AE380" s="80"/>
      <c r="AF380" s="80"/>
      <c r="AG380" s="80"/>
      <c r="AH380" s="80"/>
      <c r="AI380" s="80"/>
      <c r="AJ380" s="80"/>
      <c r="AK380" s="80"/>
      <c r="AL380" s="81"/>
      <c r="AM380" s="81"/>
      <c r="AN380" s="80"/>
      <c r="AO380" s="80"/>
      <c r="AP380" s="81"/>
      <c r="AQ380" s="81"/>
      <c r="AR380" s="81"/>
      <c r="AS380" s="81"/>
      <c r="AT380" s="81"/>
      <c r="AU380" s="81"/>
      <c r="AV380" s="81"/>
      <c r="AW380" s="81"/>
      <c r="AX380" s="81"/>
      <c r="AY380" s="81"/>
      <c r="AZ380" s="328"/>
      <c r="BA380" s="80" t="s">
        <v>52</v>
      </c>
      <c r="BB380" s="86">
        <v>72.59</v>
      </c>
      <c r="BC380" s="80"/>
      <c r="BD380" s="81"/>
      <c r="BE380" s="81"/>
      <c r="BF380" s="81"/>
      <c r="BG380" s="81"/>
      <c r="BH380" s="80" t="s">
        <v>52</v>
      </c>
      <c r="BI380" s="86">
        <v>73.099999999999994</v>
      </c>
      <c r="BJ380" s="80"/>
      <c r="BK380" s="81"/>
      <c r="BL380" s="81"/>
      <c r="BM380" s="81"/>
      <c r="BN380" s="81"/>
      <c r="BO380" s="80" t="s">
        <v>52</v>
      </c>
      <c r="BP380" s="80">
        <v>72.86</v>
      </c>
      <c r="BQ380" s="81"/>
      <c r="BR380" s="81"/>
      <c r="BS380" s="81"/>
      <c r="BT380" s="81"/>
      <c r="BU380" s="81"/>
      <c r="BV380" s="80" t="s">
        <v>52</v>
      </c>
      <c r="BW380" s="80">
        <v>72.75</v>
      </c>
      <c r="BX380" s="81"/>
      <c r="BY380" s="81"/>
      <c r="BZ380" s="81"/>
      <c r="CA380" s="81"/>
      <c r="CB380" s="81"/>
      <c r="CC380" s="81"/>
    </row>
    <row r="381" spans="1:81" ht="18.75">
      <c r="A381" s="61" t="s">
        <v>122</v>
      </c>
      <c r="B381" s="79"/>
      <c r="C381" s="211"/>
      <c r="D381" s="211"/>
      <c r="E381" s="80"/>
      <c r="F381" s="211"/>
      <c r="G381" s="81"/>
      <c r="H381" s="81"/>
      <c r="I381" s="81"/>
      <c r="J381" s="81"/>
      <c r="K381" s="81"/>
      <c r="L381" s="81"/>
      <c r="M381" s="81"/>
      <c r="N381" s="81"/>
      <c r="O381" s="80"/>
      <c r="P381" s="80"/>
      <c r="Q381" s="80"/>
      <c r="R381" s="81"/>
      <c r="S381" s="81"/>
      <c r="T381" s="81"/>
      <c r="U381" s="81"/>
      <c r="V381" s="81"/>
      <c r="W381" s="61" t="s">
        <v>122</v>
      </c>
      <c r="X381" s="79"/>
      <c r="Y381" s="211"/>
      <c r="Z381" s="211"/>
      <c r="AA381" s="81"/>
      <c r="AB381" s="81"/>
      <c r="AC381" s="81"/>
      <c r="AD381" s="81"/>
      <c r="AE381" s="80"/>
      <c r="AF381" s="80"/>
      <c r="AG381" s="80"/>
      <c r="AH381" s="80"/>
      <c r="AI381" s="80"/>
      <c r="AJ381" s="80"/>
      <c r="AK381" s="80"/>
      <c r="AL381" s="81"/>
      <c r="AM381" s="81"/>
      <c r="AN381" s="80"/>
      <c r="AO381" s="80"/>
      <c r="AP381" s="81"/>
      <c r="AQ381" s="81"/>
      <c r="AR381" s="81"/>
      <c r="AS381" s="81"/>
      <c r="AT381" s="81"/>
      <c r="AU381" s="81"/>
      <c r="AV381" s="81"/>
      <c r="AW381" s="81"/>
      <c r="AX381" s="81"/>
      <c r="AY381" s="81"/>
      <c r="BA381" s="81"/>
      <c r="BB381" s="81"/>
      <c r="BC381" s="80"/>
      <c r="BD381" s="81"/>
      <c r="BE381" s="81"/>
      <c r="BF381" s="81"/>
      <c r="BG381" s="81"/>
      <c r="BH381" s="81"/>
      <c r="BI381" s="81"/>
      <c r="BJ381" s="80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</row>
    <row r="382" spans="1:81" ht="18.75">
      <c r="A382" s="318" t="s">
        <v>120</v>
      </c>
      <c r="B382" s="318"/>
      <c r="C382" s="318"/>
      <c r="D382" s="318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34"/>
      <c r="P382" s="134"/>
      <c r="Q382" s="134"/>
      <c r="R382" s="113"/>
      <c r="S382" s="113"/>
      <c r="T382" s="113"/>
      <c r="U382" s="113"/>
      <c r="V382" s="113"/>
      <c r="W382" s="318" t="s">
        <v>120</v>
      </c>
      <c r="X382" s="318"/>
      <c r="Y382" s="318"/>
      <c r="Z382" s="318"/>
      <c r="AA382" s="113"/>
      <c r="AB382" s="113"/>
      <c r="AC382" s="113"/>
      <c r="AD382" s="113"/>
      <c r="AE382" s="134"/>
      <c r="AF382" s="134"/>
      <c r="AG382" s="134"/>
      <c r="AH382" s="134"/>
      <c r="AI382" s="134"/>
      <c r="AJ382" s="134"/>
      <c r="AK382" s="134"/>
      <c r="AL382" s="113"/>
      <c r="AM382" s="113"/>
      <c r="AN382" s="134"/>
      <c r="AO382" s="134"/>
      <c r="AP382" s="113"/>
      <c r="AQ382" s="113"/>
      <c r="AR382" s="113"/>
      <c r="AS382" s="113"/>
      <c r="AT382" s="113"/>
      <c r="AU382" s="113"/>
      <c r="AV382" s="113"/>
      <c r="AW382" s="113"/>
      <c r="AX382" s="113"/>
      <c r="AY382" s="113"/>
      <c r="AZ382" s="112"/>
      <c r="BA382" s="113"/>
      <c r="BB382" s="113"/>
      <c r="BC382" s="134"/>
      <c r="BD382" s="113"/>
      <c r="BE382" s="113"/>
      <c r="BF382" s="113"/>
      <c r="BG382" s="113"/>
      <c r="BH382" s="113"/>
      <c r="BI382" s="113"/>
      <c r="BJ382" s="134"/>
      <c r="BK382" s="113"/>
      <c r="BL382" s="113"/>
      <c r="BM382" s="113"/>
      <c r="BN382" s="113"/>
      <c r="BO382" s="113"/>
      <c r="BP382" s="113"/>
      <c r="BQ382" s="113"/>
      <c r="BR382" s="113"/>
      <c r="BS382" s="113"/>
      <c r="BT382" s="113"/>
      <c r="BU382" s="113"/>
      <c r="BV382" s="113"/>
      <c r="BW382" s="113"/>
      <c r="BX382" s="113"/>
      <c r="BY382" s="113"/>
      <c r="BZ382" s="113"/>
      <c r="CA382" s="113"/>
      <c r="CB382" s="113"/>
      <c r="CC382" s="81"/>
    </row>
    <row r="383" spans="1:81" ht="15">
      <c r="A383" s="81"/>
      <c r="B383" s="81"/>
      <c r="C383" s="80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0"/>
      <c r="P383" s="80"/>
      <c r="Q383" s="80"/>
      <c r="R383" s="81"/>
      <c r="S383" s="81"/>
      <c r="T383" s="81"/>
      <c r="U383" s="81"/>
      <c r="V383" s="81"/>
      <c r="X383" s="81"/>
      <c r="Y383" s="81"/>
      <c r="Z383" s="81"/>
      <c r="AA383" s="81"/>
      <c r="AB383" s="81"/>
      <c r="AC383" s="81"/>
      <c r="AD383" s="81"/>
      <c r="AE383" s="80"/>
      <c r="AF383" s="80"/>
      <c r="AG383" s="80"/>
      <c r="AH383" s="80"/>
      <c r="AI383" s="80"/>
      <c r="AJ383" s="80"/>
      <c r="AK383" s="80"/>
      <c r="AL383" s="81"/>
      <c r="AM383" s="81"/>
      <c r="AN383" s="80"/>
      <c r="AO383" s="80"/>
      <c r="AP383" s="81"/>
      <c r="AQ383" s="81"/>
      <c r="AR383" s="81"/>
      <c r="AS383" s="81"/>
      <c r="AT383" s="81"/>
      <c r="AU383" s="81"/>
      <c r="AV383" s="81"/>
      <c r="AW383" s="81"/>
      <c r="AX383" s="81"/>
      <c r="AY383" s="81"/>
      <c r="BA383" s="81"/>
      <c r="BB383" s="81"/>
      <c r="BC383" s="80"/>
      <c r="BD383" s="81"/>
      <c r="BE383" s="81"/>
      <c r="BF383" s="81"/>
      <c r="BG383" s="81"/>
      <c r="BH383" s="81"/>
      <c r="BI383" s="81"/>
      <c r="BJ383" s="80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</row>
    <row r="384" spans="1:81" ht="15">
      <c r="A384" s="82" t="s">
        <v>10</v>
      </c>
      <c r="B384" s="83" t="s">
        <v>11</v>
      </c>
      <c r="C384" s="84" t="s">
        <v>12</v>
      </c>
      <c r="D384" s="85" t="s">
        <v>13</v>
      </c>
      <c r="E384" s="86"/>
      <c r="F384" s="86"/>
      <c r="G384" s="87"/>
      <c r="H384" s="83" t="s">
        <v>11</v>
      </c>
      <c r="I384" s="85" t="s">
        <v>12</v>
      </c>
      <c r="J384" s="85" t="s">
        <v>13</v>
      </c>
      <c r="K384" s="86"/>
      <c r="L384" s="86"/>
      <c r="M384" s="130" t="s">
        <v>11</v>
      </c>
      <c r="N384" s="85" t="s">
        <v>12</v>
      </c>
      <c r="O384" s="84" t="s">
        <v>13</v>
      </c>
      <c r="P384" s="80"/>
      <c r="Q384" s="80"/>
      <c r="R384" s="130" t="s">
        <v>11</v>
      </c>
      <c r="S384" s="85" t="s">
        <v>12</v>
      </c>
      <c r="T384" s="85" t="s">
        <v>13</v>
      </c>
      <c r="U384" s="86"/>
      <c r="V384" s="86"/>
      <c r="W384" s="73" t="s">
        <v>15</v>
      </c>
      <c r="X384" s="130" t="s">
        <v>11</v>
      </c>
      <c r="Y384" s="85" t="s">
        <v>12</v>
      </c>
      <c r="Z384" s="85" t="s">
        <v>13</v>
      </c>
      <c r="AA384" s="86"/>
      <c r="AB384" s="86"/>
      <c r="AC384" s="86"/>
      <c r="AD384" s="87"/>
      <c r="AE384" s="83" t="s">
        <v>11</v>
      </c>
      <c r="AF384" s="85" t="s">
        <v>12</v>
      </c>
      <c r="AG384" s="85" t="s">
        <v>13</v>
      </c>
      <c r="AH384" s="86"/>
      <c r="AI384" s="86"/>
      <c r="AJ384" s="86"/>
      <c r="AK384" s="87"/>
      <c r="AL384" s="130" t="s">
        <v>11</v>
      </c>
      <c r="AM384" s="85" t="s">
        <v>12</v>
      </c>
      <c r="AN384" s="85" t="s">
        <v>13</v>
      </c>
      <c r="AO384" s="86"/>
      <c r="AP384" s="86"/>
      <c r="AQ384" s="86"/>
      <c r="AR384" s="157"/>
      <c r="AS384" s="130" t="s">
        <v>11</v>
      </c>
      <c r="AT384" s="85" t="s">
        <v>12</v>
      </c>
      <c r="AU384" s="85" t="s">
        <v>13</v>
      </c>
      <c r="AV384" s="86"/>
      <c r="AW384" s="86"/>
      <c r="AX384" s="86"/>
      <c r="AY384" s="157"/>
      <c r="AZ384" s="73" t="s">
        <v>16</v>
      </c>
      <c r="BA384" s="83" t="s">
        <v>11</v>
      </c>
      <c r="BB384" s="85" t="s">
        <v>12</v>
      </c>
      <c r="BC384" s="85" t="s">
        <v>13</v>
      </c>
      <c r="BD384" s="86"/>
      <c r="BE384" s="86"/>
      <c r="BF384" s="86"/>
      <c r="BG384" s="86"/>
      <c r="BH384" s="83" t="s">
        <v>11</v>
      </c>
      <c r="BI384" s="84" t="s">
        <v>12</v>
      </c>
      <c r="BJ384" s="84" t="s">
        <v>13</v>
      </c>
      <c r="BK384" s="86"/>
      <c r="BL384" s="86"/>
      <c r="BM384" s="86"/>
      <c r="BN384" s="86"/>
      <c r="BO384" s="130" t="s">
        <v>11</v>
      </c>
      <c r="BP384" s="85" t="s">
        <v>12</v>
      </c>
      <c r="BQ384" s="85" t="s">
        <v>13</v>
      </c>
      <c r="BR384" s="81"/>
      <c r="BS384" s="86"/>
      <c r="BT384" s="86"/>
      <c r="BU384" s="86"/>
      <c r="BV384" s="184" t="s">
        <v>11</v>
      </c>
      <c r="BW384" s="84" t="s">
        <v>12</v>
      </c>
      <c r="BX384" s="84" t="s">
        <v>13</v>
      </c>
      <c r="BY384" s="80"/>
      <c r="BZ384" s="80"/>
      <c r="CA384" s="80"/>
      <c r="CB384" s="87"/>
      <c r="CC384" s="81"/>
    </row>
    <row r="385" spans="1:81" ht="15">
      <c r="A385" s="82"/>
      <c r="B385" s="88"/>
      <c r="C385" s="89" t="s">
        <v>123</v>
      </c>
      <c r="D385" s="90" t="s">
        <v>19</v>
      </c>
      <c r="E385" s="86"/>
      <c r="F385" s="86"/>
      <c r="G385" s="87"/>
      <c r="H385" s="88"/>
      <c r="I385" s="89" t="s">
        <v>123</v>
      </c>
      <c r="J385" s="131" t="s">
        <v>20</v>
      </c>
      <c r="K385" s="86"/>
      <c r="L385" s="86"/>
      <c r="M385" s="88"/>
      <c r="N385" s="89" t="s">
        <v>124</v>
      </c>
      <c r="O385" s="135" t="s">
        <v>23</v>
      </c>
      <c r="P385" s="80"/>
      <c r="Q385" s="80"/>
      <c r="R385" s="88"/>
      <c r="S385" s="89" t="s">
        <v>124</v>
      </c>
      <c r="T385" s="131" t="s">
        <v>20</v>
      </c>
      <c r="U385" s="319"/>
      <c r="V385" s="319"/>
      <c r="W385" s="73"/>
      <c r="X385" s="88"/>
      <c r="Y385" s="89" t="s">
        <v>123</v>
      </c>
      <c r="Z385" s="90" t="s">
        <v>19</v>
      </c>
      <c r="AA385" s="86"/>
      <c r="AB385" s="86"/>
      <c r="AC385" s="86"/>
      <c r="AD385" s="87"/>
      <c r="AE385" s="88"/>
      <c r="AF385" s="89" t="s">
        <v>123</v>
      </c>
      <c r="AG385" s="131" t="s">
        <v>20</v>
      </c>
      <c r="AH385" s="86"/>
      <c r="AI385" s="86"/>
      <c r="AJ385" s="86"/>
      <c r="AK385" s="87"/>
      <c r="AL385" s="88"/>
      <c r="AM385" s="89" t="s">
        <v>124</v>
      </c>
      <c r="AN385" s="135" t="s">
        <v>23</v>
      </c>
      <c r="AO385" s="86"/>
      <c r="AP385" s="86"/>
      <c r="AQ385" s="86"/>
      <c r="AR385" s="157"/>
      <c r="AS385" s="88"/>
      <c r="AT385" s="89" t="s">
        <v>124</v>
      </c>
      <c r="AU385" s="131" t="s">
        <v>20</v>
      </c>
      <c r="AV385" s="331"/>
      <c r="AW385" s="331"/>
      <c r="AX385" s="86"/>
      <c r="AY385" s="157"/>
      <c r="AZ385" s="73"/>
      <c r="BA385" s="88"/>
      <c r="BB385" s="89" t="s">
        <v>123</v>
      </c>
      <c r="BC385" s="90" t="s">
        <v>19</v>
      </c>
      <c r="BD385" s="86"/>
      <c r="BE385" s="86"/>
      <c r="BF385" s="86"/>
      <c r="BG385" s="87"/>
      <c r="BH385" s="88"/>
      <c r="BI385" s="89" t="s">
        <v>123</v>
      </c>
      <c r="BJ385" s="131" t="s">
        <v>20</v>
      </c>
      <c r="BK385" s="86"/>
      <c r="BL385" s="86"/>
      <c r="BM385" s="86"/>
      <c r="BN385" s="87"/>
      <c r="BO385" s="88"/>
      <c r="BP385" s="89" t="s">
        <v>124</v>
      </c>
      <c r="BQ385" s="135" t="s">
        <v>23</v>
      </c>
      <c r="BR385" s="86"/>
      <c r="BS385" s="86"/>
      <c r="BT385" s="86"/>
      <c r="BU385" s="157"/>
      <c r="BV385" s="88"/>
      <c r="BW385" s="89" t="s">
        <v>124</v>
      </c>
      <c r="BX385" s="131" t="s">
        <v>20</v>
      </c>
      <c r="BY385" s="331"/>
      <c r="BZ385" s="331"/>
      <c r="CA385" s="86"/>
      <c r="CB385" s="157"/>
      <c r="CC385" s="81"/>
    </row>
    <row r="386" spans="1:81" ht="47.25">
      <c r="A386" s="64"/>
      <c r="B386" s="91" t="s">
        <v>26</v>
      </c>
      <c r="C386" s="92" t="s">
        <v>27</v>
      </c>
      <c r="D386" s="93" t="s">
        <v>56</v>
      </c>
      <c r="E386" s="321" t="s">
        <v>29</v>
      </c>
      <c r="F386" s="321"/>
      <c r="G386" s="322"/>
      <c r="H386" s="94" t="s">
        <v>27</v>
      </c>
      <c r="I386" s="93" t="s">
        <v>56</v>
      </c>
      <c r="J386" s="321" t="s">
        <v>29</v>
      </c>
      <c r="K386" s="321"/>
      <c r="L386" s="322"/>
      <c r="M386" s="94" t="s">
        <v>27</v>
      </c>
      <c r="N386" s="93" t="s">
        <v>56</v>
      </c>
      <c r="O386" s="321" t="s">
        <v>29</v>
      </c>
      <c r="P386" s="321"/>
      <c r="Q386" s="322"/>
      <c r="R386" s="94" t="s">
        <v>27</v>
      </c>
      <c r="S386" s="93" t="s">
        <v>56</v>
      </c>
      <c r="T386" s="321" t="s">
        <v>29</v>
      </c>
      <c r="U386" s="321"/>
      <c r="V386" s="322"/>
      <c r="W386" s="25"/>
      <c r="X386" s="94" t="s">
        <v>27</v>
      </c>
      <c r="Y386" s="148" t="s">
        <v>30</v>
      </c>
      <c r="Z386" s="149" t="s">
        <v>31</v>
      </c>
      <c r="AA386" s="149" t="s">
        <v>32</v>
      </c>
      <c r="AB386" s="149" t="s">
        <v>33</v>
      </c>
      <c r="AC386" s="149" t="s">
        <v>34</v>
      </c>
      <c r="AD386" s="150" t="s">
        <v>35</v>
      </c>
      <c r="AE386" s="94" t="s">
        <v>27</v>
      </c>
      <c r="AF386" s="149" t="s">
        <v>30</v>
      </c>
      <c r="AG386" s="149" t="s">
        <v>31</v>
      </c>
      <c r="AH386" s="149" t="s">
        <v>32</v>
      </c>
      <c r="AI386" s="149" t="s">
        <v>33</v>
      </c>
      <c r="AJ386" s="149" t="s">
        <v>34</v>
      </c>
      <c r="AK386" s="150" t="s">
        <v>35</v>
      </c>
      <c r="AL386" s="94" t="s">
        <v>27</v>
      </c>
      <c r="AM386" s="149" t="s">
        <v>30</v>
      </c>
      <c r="AN386" s="149" t="s">
        <v>31</v>
      </c>
      <c r="AO386" s="149" t="s">
        <v>32</v>
      </c>
      <c r="AP386" s="149" t="s">
        <v>33</v>
      </c>
      <c r="AQ386" s="149" t="s">
        <v>34</v>
      </c>
      <c r="AR386" s="158" t="s">
        <v>35</v>
      </c>
      <c r="AS386" s="94" t="s">
        <v>27</v>
      </c>
      <c r="AT386" s="149" t="s">
        <v>30</v>
      </c>
      <c r="AU386" s="159" t="s">
        <v>31</v>
      </c>
      <c r="AV386" s="159" t="s">
        <v>32</v>
      </c>
      <c r="AW386" s="149" t="s">
        <v>33</v>
      </c>
      <c r="AX386" s="149" t="s">
        <v>34</v>
      </c>
      <c r="AY386" s="158" t="s">
        <v>35</v>
      </c>
      <c r="AZ386" s="166"/>
      <c r="BA386" s="163" t="s">
        <v>27</v>
      </c>
      <c r="BB386" s="149" t="s">
        <v>24</v>
      </c>
      <c r="BC386" s="149" t="s">
        <v>36</v>
      </c>
      <c r="BD386" s="149" t="s">
        <v>37</v>
      </c>
      <c r="BE386" s="149" t="s">
        <v>38</v>
      </c>
      <c r="BF386" s="173" t="s">
        <v>39</v>
      </c>
      <c r="BG386" s="173" t="s">
        <v>40</v>
      </c>
      <c r="BH386" s="163" t="s">
        <v>27</v>
      </c>
      <c r="BI386" s="149" t="s">
        <v>24</v>
      </c>
      <c r="BJ386" s="149" t="s">
        <v>36</v>
      </c>
      <c r="BK386" s="149" t="s">
        <v>37</v>
      </c>
      <c r="BL386" s="149" t="s">
        <v>38</v>
      </c>
      <c r="BM386" s="173" t="s">
        <v>39</v>
      </c>
      <c r="BN386" s="173" t="s">
        <v>40</v>
      </c>
      <c r="BO386" s="163" t="s">
        <v>27</v>
      </c>
      <c r="BP386" s="149" t="s">
        <v>24</v>
      </c>
      <c r="BQ386" s="149" t="s">
        <v>36</v>
      </c>
      <c r="BR386" s="149" t="s">
        <v>37</v>
      </c>
      <c r="BS386" s="149" t="s">
        <v>38</v>
      </c>
      <c r="BT386" s="173" t="s">
        <v>39</v>
      </c>
      <c r="BU386" s="173" t="s">
        <v>40</v>
      </c>
      <c r="BV386" s="163" t="s">
        <v>27</v>
      </c>
      <c r="BW386" s="149" t="s">
        <v>24</v>
      </c>
      <c r="BX386" s="149" t="s">
        <v>36</v>
      </c>
      <c r="BY386" s="149" t="s">
        <v>37</v>
      </c>
      <c r="BZ386" s="149" t="s">
        <v>38</v>
      </c>
      <c r="CA386" s="173" t="s">
        <v>39</v>
      </c>
      <c r="CB386" s="173" t="s">
        <v>40</v>
      </c>
      <c r="CC386" s="81"/>
    </row>
    <row r="387" spans="1:81" ht="15.75">
      <c r="A387" s="64"/>
      <c r="B387" s="95" t="s">
        <v>41</v>
      </c>
      <c r="C387" s="80">
        <v>0</v>
      </c>
      <c r="D387" s="114">
        <f>215.03+0.11+193.15</f>
        <v>408.29</v>
      </c>
      <c r="E387" s="189">
        <v>3.22</v>
      </c>
      <c r="F387" s="189">
        <v>4.13</v>
      </c>
      <c r="G387" s="190">
        <v>4.49</v>
      </c>
      <c r="H387" s="80">
        <v>0</v>
      </c>
      <c r="I387" s="114">
        <f>214.93+0.09+225.99</f>
        <v>441.01</v>
      </c>
      <c r="J387" s="210">
        <v>0</v>
      </c>
      <c r="K387" s="210">
        <v>0</v>
      </c>
      <c r="L387" s="227">
        <v>0</v>
      </c>
      <c r="M387" s="80">
        <v>0</v>
      </c>
      <c r="N387" s="211">
        <f>214.87+0.09+203.46</f>
        <v>418.42</v>
      </c>
      <c r="O387" s="210">
        <v>2</v>
      </c>
      <c r="P387" s="210">
        <v>2.89</v>
      </c>
      <c r="Q387" s="190">
        <v>2.12</v>
      </c>
      <c r="R387" s="80">
        <v>0</v>
      </c>
      <c r="S387" s="211">
        <f>214.65+0.09+206.33</f>
        <v>421.07000000000005</v>
      </c>
      <c r="T387" s="210">
        <v>0</v>
      </c>
      <c r="U387" s="210">
        <v>0</v>
      </c>
      <c r="V387" s="227">
        <v>0</v>
      </c>
      <c r="W387" s="25"/>
      <c r="X387" s="129">
        <v>0</v>
      </c>
      <c r="Y387" s="151">
        <f t="shared" ref="Y387:Y402" si="346">AVERAGE(E387:G387)/10</f>
        <v>0.39466666666666667</v>
      </c>
      <c r="Z387" s="100">
        <v>9.6440000000000001</v>
      </c>
      <c r="AA387" s="100">
        <v>4.5170000000000003</v>
      </c>
      <c r="AB387" s="100">
        <f t="shared" ref="AB387:AB402" si="347">Z387-(AA387+Y387)</f>
        <v>4.7323333333333331</v>
      </c>
      <c r="AC387" s="100">
        <f t="shared" ref="AC387:AC402" si="348">3*Z387+AA387+Y387</f>
        <v>33.843666666666671</v>
      </c>
      <c r="AD387" s="152">
        <f t="shared" ref="AD387:AD402" si="349">1.398*(10^-6)*(X387^2)*AB387*AC387</f>
        <v>0</v>
      </c>
      <c r="AE387" s="129">
        <v>0</v>
      </c>
      <c r="AF387" s="100">
        <f t="shared" ref="AF387:AF402" si="350">AVERAGE(J387:L387)/10</f>
        <v>0</v>
      </c>
      <c r="AG387" s="100">
        <v>9.6440000000000001</v>
      </c>
      <c r="AH387" s="100">
        <v>4.5170000000000003</v>
      </c>
      <c r="AI387" s="100">
        <f t="shared" ref="AI387:AI402" si="351">AG387-(AH387+AF387)</f>
        <v>5.1269999999999998</v>
      </c>
      <c r="AJ387" s="100">
        <f t="shared" ref="AJ387:AJ402" si="352">3*AG387+AH387+AF387</f>
        <v>33.449000000000005</v>
      </c>
      <c r="AK387" s="152">
        <f t="shared" ref="AK387:AK402" si="353">1.398*(10^-6)*(AE387^2)*AI387*AJ387</f>
        <v>0</v>
      </c>
      <c r="AL387" s="129">
        <v>0</v>
      </c>
      <c r="AM387" s="100">
        <f t="shared" ref="AM387:AM395" si="354">AVERAGE(O387:Q387)/10</f>
        <v>0.23366666666666669</v>
      </c>
      <c r="AN387" s="100">
        <v>9.6440000000000001</v>
      </c>
      <c r="AO387" s="100">
        <v>4.5170000000000003</v>
      </c>
      <c r="AP387" s="100">
        <f t="shared" ref="AP387:AP402" si="355">AN387-(AO387+AM387)</f>
        <v>4.8933333333333326</v>
      </c>
      <c r="AQ387" s="100">
        <f t="shared" ref="AQ387:AQ402" si="356">3*AN387+AO387+AM387</f>
        <v>33.68266666666667</v>
      </c>
      <c r="AR387" s="160">
        <f t="shared" ref="AR387:AR402" si="357">1.398*(10^-6)*(AL387^2)*AP387*AQ387</f>
        <v>0</v>
      </c>
      <c r="AS387" s="129">
        <v>0</v>
      </c>
      <c r="AT387" s="100">
        <f t="shared" ref="AT387:AT402" si="358">AVERAGE(T387:V387)/10</f>
        <v>0</v>
      </c>
      <c r="AU387" s="100">
        <v>9.6440000000000001</v>
      </c>
      <c r="AV387" s="100">
        <v>4.5170000000000003</v>
      </c>
      <c r="AW387" s="100">
        <f t="shared" ref="AW387:AW402" si="359">AU387-(AV387+AT387)</f>
        <v>5.1269999999999998</v>
      </c>
      <c r="AX387" s="100">
        <f t="shared" ref="AX387:AX402" si="360">3*AU387+AV387+AT387</f>
        <v>33.449000000000005</v>
      </c>
      <c r="AY387" s="160">
        <f t="shared" ref="AY387:AY402" si="361">1.398*(10^-6)*(AS387^2)*AW387*AX387</f>
        <v>0</v>
      </c>
      <c r="AZ387" s="166"/>
      <c r="BA387" s="129">
        <v>0</v>
      </c>
      <c r="BB387" s="100">
        <v>103.506856070365</v>
      </c>
      <c r="BC387" s="167">
        <f>(BB405-BB406)/BB387</f>
        <v>0.64179323497991503</v>
      </c>
      <c r="BD387" s="167">
        <f>D387-BB403</f>
        <v>53.640000000000043</v>
      </c>
      <c r="BE387" s="164">
        <f>BB405-BB406</f>
        <v>66.430000000000007</v>
      </c>
      <c r="BF387" s="164">
        <f t="shared" ref="BF387:BF402" si="362">BD387/BE387*100</f>
        <v>80.746650609664357</v>
      </c>
      <c r="BG387" s="174">
        <f t="shared" ref="BG387:BG402" si="363">BF387*BC387</f>
        <v>51.822654108569417</v>
      </c>
      <c r="BH387" s="129">
        <v>0</v>
      </c>
      <c r="BI387" s="100">
        <v>103.506856070365</v>
      </c>
      <c r="BJ387" s="167">
        <f>(BI405-BI406)/BI387</f>
        <v>1.0054406437507111</v>
      </c>
      <c r="BK387" s="167">
        <f>I387-BI403</f>
        <v>48.69</v>
      </c>
      <c r="BL387" s="164">
        <f>BI405-BI406</f>
        <v>104.07</v>
      </c>
      <c r="BM387" s="164">
        <f t="shared" ref="BM387:BM402" si="364">BK387/BL387*100</f>
        <v>46.785817238397229</v>
      </c>
      <c r="BN387" s="174">
        <f t="shared" ref="BN387:BN402" si="365">BM387*BJ387</f>
        <v>47.040362202577228</v>
      </c>
      <c r="BO387" s="129">
        <v>0</v>
      </c>
      <c r="BP387" s="180">
        <v>103.506856070365</v>
      </c>
      <c r="BQ387" s="167">
        <f>(BP405-BP406)/BP387</f>
        <v>0.69821461827485265</v>
      </c>
      <c r="BR387" s="167">
        <f>N387-BP403</f>
        <v>58.370000000000005</v>
      </c>
      <c r="BS387" s="164">
        <f>BP405-BP406</f>
        <v>72.27000000000001</v>
      </c>
      <c r="BT387" s="164">
        <f t="shared" ref="BT387:BT402" si="366">BR387/BS387*100</f>
        <v>80.766569807665689</v>
      </c>
      <c r="BU387" s="174">
        <f t="shared" ref="BU387:BU402" si="367">BT387*BQ387</f>
        <v>56.392399707628542</v>
      </c>
      <c r="BV387" s="129">
        <v>0</v>
      </c>
      <c r="BW387" s="100">
        <v>103.506856070365</v>
      </c>
      <c r="BX387" s="167">
        <f>(BW405-BW406)/BW387</f>
        <v>0.73202880346873611</v>
      </c>
      <c r="BY387" s="167">
        <f>S387-BW403</f>
        <v>57.970000000000027</v>
      </c>
      <c r="BZ387" s="164">
        <f>BW405-BW406</f>
        <v>75.769999999999982</v>
      </c>
      <c r="CA387" s="164">
        <f t="shared" ref="CA387:CA402" si="368">BY387/BZ387*100</f>
        <v>76.507852712155255</v>
      </c>
      <c r="CB387" s="174">
        <f t="shared" ref="CB387:CB402" si="369">CA387*BX387</f>
        <v>56.005951876841308</v>
      </c>
      <c r="CC387" s="81"/>
    </row>
    <row r="388" spans="1:81" ht="15.75">
      <c r="A388" s="64"/>
      <c r="B388" s="95" t="s">
        <v>42</v>
      </c>
      <c r="C388" s="80">
        <v>300</v>
      </c>
      <c r="D388" s="114">
        <v>396.21</v>
      </c>
      <c r="E388" s="189">
        <v>5.39</v>
      </c>
      <c r="F388" s="189">
        <v>6.12</v>
      </c>
      <c r="G388" s="190">
        <v>6.5</v>
      </c>
      <c r="H388" s="80">
        <v>300</v>
      </c>
      <c r="I388" s="80">
        <v>435.38</v>
      </c>
      <c r="J388" s="210">
        <v>0</v>
      </c>
      <c r="K388" s="210">
        <v>0</v>
      </c>
      <c r="L388" s="227">
        <v>0</v>
      </c>
      <c r="M388" s="80">
        <v>300</v>
      </c>
      <c r="N388" s="211">
        <v>402.15</v>
      </c>
      <c r="O388" s="210">
        <v>4</v>
      </c>
      <c r="P388" s="189">
        <v>2.91</v>
      </c>
      <c r="Q388" s="80">
        <v>4.45</v>
      </c>
      <c r="R388" s="80">
        <v>300</v>
      </c>
      <c r="S388" s="211">
        <v>411.91</v>
      </c>
      <c r="T388" s="210">
        <v>0</v>
      </c>
      <c r="U388" s="210">
        <v>0</v>
      </c>
      <c r="V388" s="227">
        <v>0</v>
      </c>
      <c r="W388" s="25"/>
      <c r="X388" s="129">
        <v>300</v>
      </c>
      <c r="Y388" s="151">
        <f t="shared" si="346"/>
        <v>0.60033333333333327</v>
      </c>
      <c r="Z388" s="100">
        <v>9.6440000000000001</v>
      </c>
      <c r="AA388" s="100">
        <v>4.5170000000000003</v>
      </c>
      <c r="AB388" s="100">
        <f t="shared" si="347"/>
        <v>4.5266666666666664</v>
      </c>
      <c r="AC388" s="100">
        <f t="shared" si="348"/>
        <v>34.049333333333337</v>
      </c>
      <c r="AD388" s="152">
        <f t="shared" si="349"/>
        <v>19.392634363199996</v>
      </c>
      <c r="AE388" s="129">
        <v>300</v>
      </c>
      <c r="AF388" s="100">
        <f t="shared" si="350"/>
        <v>0</v>
      </c>
      <c r="AG388" s="100">
        <v>9.6440000000000001</v>
      </c>
      <c r="AH388" s="100">
        <v>4.5170000000000003</v>
      </c>
      <c r="AI388" s="100">
        <f t="shared" si="351"/>
        <v>5.1269999999999998</v>
      </c>
      <c r="AJ388" s="100">
        <f t="shared" si="352"/>
        <v>33.449000000000005</v>
      </c>
      <c r="AK388" s="152">
        <f t="shared" si="353"/>
        <v>21.577252153859998</v>
      </c>
      <c r="AL388" s="129">
        <v>300</v>
      </c>
      <c r="AM388" s="100">
        <f t="shared" si="354"/>
        <v>0.37866666666666665</v>
      </c>
      <c r="AN388" s="100">
        <v>9.6440000000000001</v>
      </c>
      <c r="AO388" s="100">
        <v>4.5170000000000003</v>
      </c>
      <c r="AP388" s="100">
        <f t="shared" si="355"/>
        <v>4.7483333333333331</v>
      </c>
      <c r="AQ388" s="100">
        <f t="shared" si="356"/>
        <v>33.827666666666673</v>
      </c>
      <c r="AR388" s="160">
        <f t="shared" si="357"/>
        <v>20.209842183300001</v>
      </c>
      <c r="AS388" s="129">
        <v>300</v>
      </c>
      <c r="AT388" s="100">
        <f t="shared" si="358"/>
        <v>0</v>
      </c>
      <c r="AU388" s="100">
        <v>9.6440000000000001</v>
      </c>
      <c r="AV388" s="100">
        <v>4.5170000000000003</v>
      </c>
      <c r="AW388" s="100">
        <f t="shared" si="359"/>
        <v>5.1269999999999998</v>
      </c>
      <c r="AX388" s="100">
        <f t="shared" si="360"/>
        <v>33.449000000000005</v>
      </c>
      <c r="AY388" s="160">
        <f t="shared" si="361"/>
        <v>21.577252153859998</v>
      </c>
      <c r="AZ388" s="166"/>
      <c r="BA388" s="129">
        <v>300</v>
      </c>
      <c r="BB388" s="100">
        <v>103.506856070365</v>
      </c>
      <c r="BC388" s="167">
        <f>(BB405-BB406)/BB387</f>
        <v>0.64179323497991503</v>
      </c>
      <c r="BD388" s="167">
        <f>D388-BB403</f>
        <v>41.56</v>
      </c>
      <c r="BE388" s="164">
        <f>BB405-BB406</f>
        <v>66.430000000000007</v>
      </c>
      <c r="BF388" s="164">
        <f t="shared" si="362"/>
        <v>62.562095438807766</v>
      </c>
      <c r="BG388" s="174">
        <f t="shared" si="363"/>
        <v>40.151929618794625</v>
      </c>
      <c r="BH388" s="129">
        <v>300</v>
      </c>
      <c r="BI388" s="100">
        <v>103.506856070365</v>
      </c>
      <c r="BJ388" s="167">
        <f>(BI405-BI406)/BI387</f>
        <v>1.0054406437507111</v>
      </c>
      <c r="BK388" s="167">
        <f>I388-BI403</f>
        <v>43.06</v>
      </c>
      <c r="BL388" s="164">
        <f>BI405-BI406</f>
        <v>104.07</v>
      </c>
      <c r="BM388" s="164">
        <f t="shared" si="364"/>
        <v>41.375996925146538</v>
      </c>
      <c r="BN388" s="174">
        <f t="shared" si="365"/>
        <v>41.601108984246778</v>
      </c>
      <c r="BO388" s="129">
        <v>300</v>
      </c>
      <c r="BP388" s="180">
        <v>103.506856070365</v>
      </c>
      <c r="BQ388" s="167">
        <f>(BP405-BP406)/BP387</f>
        <v>0.69821461827485265</v>
      </c>
      <c r="BR388" s="167">
        <f>N388-BP403</f>
        <v>42.099999999999966</v>
      </c>
      <c r="BS388" s="164">
        <f>BP405-BP406</f>
        <v>72.27000000000001</v>
      </c>
      <c r="BT388" s="164">
        <f t="shared" si="366"/>
        <v>58.253770582537648</v>
      </c>
      <c r="BU388" s="174">
        <f t="shared" si="367"/>
        <v>40.673634190357362</v>
      </c>
      <c r="BV388" s="129">
        <v>300</v>
      </c>
      <c r="BW388" s="100">
        <v>103.506856070365</v>
      </c>
      <c r="BX388" s="167">
        <f>(BW405-BW406)/BW387</f>
        <v>0.73202880346873611</v>
      </c>
      <c r="BY388" s="167">
        <f>S388-BW403</f>
        <v>48.81</v>
      </c>
      <c r="BZ388" s="164">
        <f>BW405-BW406</f>
        <v>75.769999999999982</v>
      </c>
      <c r="CA388" s="164">
        <f t="shared" si="368"/>
        <v>64.418635343803629</v>
      </c>
      <c r="CB388" s="174">
        <f t="shared" si="369"/>
        <v>47.156296551813405</v>
      </c>
      <c r="CC388" s="81"/>
    </row>
    <row r="389" spans="1:81" ht="15.75">
      <c r="A389" s="64"/>
      <c r="B389" s="95" t="s">
        <v>42</v>
      </c>
      <c r="C389" s="80">
        <v>350</v>
      </c>
      <c r="D389" s="80">
        <v>393.46</v>
      </c>
      <c r="E389" s="208">
        <v>6.93</v>
      </c>
      <c r="F389" s="208">
        <v>6.61</v>
      </c>
      <c r="G389" s="152">
        <v>6.18</v>
      </c>
      <c r="H389" s="80">
        <v>350</v>
      </c>
      <c r="I389" s="80">
        <v>433.53</v>
      </c>
      <c r="J389" s="189">
        <v>1.55</v>
      </c>
      <c r="K389" s="210">
        <v>1.21</v>
      </c>
      <c r="L389" s="227">
        <v>1.06</v>
      </c>
      <c r="M389" s="80">
        <v>350</v>
      </c>
      <c r="N389" s="211">
        <v>400.8</v>
      </c>
      <c r="O389" s="189">
        <v>4.2</v>
      </c>
      <c r="P389" s="189">
        <v>3.42</v>
      </c>
      <c r="Q389" s="80">
        <v>4.95</v>
      </c>
      <c r="R389" s="80">
        <v>350</v>
      </c>
      <c r="S389" s="211">
        <v>410.15</v>
      </c>
      <c r="T389" s="210">
        <v>0.52</v>
      </c>
      <c r="U389" s="210">
        <v>0</v>
      </c>
      <c r="V389" s="211">
        <v>0</v>
      </c>
      <c r="W389" s="25"/>
      <c r="X389" s="129">
        <v>350</v>
      </c>
      <c r="Y389" s="151">
        <f t="shared" si="346"/>
        <v>0.65733333333333333</v>
      </c>
      <c r="Z389" s="100">
        <v>9.6440000000000001</v>
      </c>
      <c r="AA389" s="100">
        <v>4.5170000000000003</v>
      </c>
      <c r="AB389" s="100">
        <f t="shared" si="347"/>
        <v>4.4696666666666669</v>
      </c>
      <c r="AC389" s="100">
        <f t="shared" si="348"/>
        <v>34.106333333333339</v>
      </c>
      <c r="AD389" s="152">
        <f t="shared" si="349"/>
        <v>26.10678715401167</v>
      </c>
      <c r="AE389" s="129">
        <v>350</v>
      </c>
      <c r="AF389" s="100">
        <f t="shared" si="350"/>
        <v>0.12733333333333333</v>
      </c>
      <c r="AG389" s="100">
        <v>9.6440000000000001</v>
      </c>
      <c r="AH389" s="100">
        <v>4.5170000000000003</v>
      </c>
      <c r="AI389" s="100">
        <f t="shared" si="351"/>
        <v>4.9996666666666663</v>
      </c>
      <c r="AJ389" s="100">
        <f t="shared" si="352"/>
        <v>33.576333333333338</v>
      </c>
      <c r="AK389" s="152">
        <f t="shared" si="353"/>
        <v>28.748658120011662</v>
      </c>
      <c r="AL389" s="129">
        <v>350</v>
      </c>
      <c r="AM389" s="100">
        <f t="shared" si="354"/>
        <v>0.41900000000000004</v>
      </c>
      <c r="AN389" s="100">
        <v>9.6440000000000001</v>
      </c>
      <c r="AO389" s="100">
        <v>4.5170000000000003</v>
      </c>
      <c r="AP389" s="100">
        <f t="shared" si="355"/>
        <v>4.7080000000000002</v>
      </c>
      <c r="AQ389" s="100">
        <f t="shared" si="356"/>
        <v>33.868000000000002</v>
      </c>
      <c r="AR389" s="160">
        <f t="shared" si="357"/>
        <v>27.306702912719995</v>
      </c>
      <c r="AS389" s="129">
        <v>350</v>
      </c>
      <c r="AT389" s="100">
        <f t="shared" si="358"/>
        <v>1.7333333333333333E-2</v>
      </c>
      <c r="AU389" s="100">
        <v>9.6440000000000001</v>
      </c>
      <c r="AV389" s="100">
        <v>4.5170000000000003</v>
      </c>
      <c r="AW389" s="100">
        <f t="shared" si="359"/>
        <v>5.1096666666666666</v>
      </c>
      <c r="AX389" s="100">
        <f t="shared" si="360"/>
        <v>33.466333333333338</v>
      </c>
      <c r="AY389" s="160">
        <f t="shared" si="361"/>
        <v>29.284914610011665</v>
      </c>
      <c r="AZ389" s="166"/>
      <c r="BA389" s="129">
        <v>350</v>
      </c>
      <c r="BB389" s="100">
        <v>103.506856070365</v>
      </c>
      <c r="BC389" s="167">
        <f>(BB405-BB406)/BB387</f>
        <v>0.64179323497991503</v>
      </c>
      <c r="BD389" s="167">
        <f>D389-BB403</f>
        <v>38.81</v>
      </c>
      <c r="BE389" s="164">
        <f>BB405-BB406</f>
        <v>66.430000000000007</v>
      </c>
      <c r="BF389" s="164">
        <f t="shared" si="362"/>
        <v>58.422399518289922</v>
      </c>
      <c r="BG389" s="174">
        <f t="shared" si="363"/>
        <v>37.495100782132319</v>
      </c>
      <c r="BH389" s="129">
        <v>350</v>
      </c>
      <c r="BI389" s="100">
        <v>103.506856070365</v>
      </c>
      <c r="BJ389" s="167">
        <f>(BI405-BI406)/BI387</f>
        <v>1.0054406437507111</v>
      </c>
      <c r="BK389" s="167">
        <f>I389-BI403</f>
        <v>41.20999999999998</v>
      </c>
      <c r="BL389" s="164">
        <f>BI405-BI406</f>
        <v>104.07</v>
      </c>
      <c r="BM389" s="164">
        <f t="shared" si="364"/>
        <v>39.598347266263076</v>
      </c>
      <c r="BN389" s="174">
        <f t="shared" si="365"/>
        <v>39.813787766855754</v>
      </c>
      <c r="BO389" s="129">
        <v>350</v>
      </c>
      <c r="BP389" s="180">
        <v>103.506856070365</v>
      </c>
      <c r="BQ389" s="167">
        <f>(BP405-BP406)/BP387</f>
        <v>0.69821461827485265</v>
      </c>
      <c r="BR389" s="167">
        <f>N389-BP403</f>
        <v>40.75</v>
      </c>
      <c r="BS389" s="164">
        <f>BP405-BP406</f>
        <v>72.27000000000001</v>
      </c>
      <c r="BT389" s="164">
        <f t="shared" si="366"/>
        <v>56.385775563857742</v>
      </c>
      <c r="BU389" s="174">
        <f t="shared" si="367"/>
        <v>39.36937276145045</v>
      </c>
      <c r="BV389" s="129">
        <v>350</v>
      </c>
      <c r="BW389" s="100">
        <v>103.506856070365</v>
      </c>
      <c r="BX389" s="167">
        <f>(BW405-BW406)/BW387</f>
        <v>0.73202880346873611</v>
      </c>
      <c r="BY389" s="167">
        <f>S389-BW403</f>
        <v>47.049999999999955</v>
      </c>
      <c r="BZ389" s="164">
        <f>BW405-BW406</f>
        <v>75.769999999999982</v>
      </c>
      <c r="CA389" s="164">
        <f t="shared" si="368"/>
        <v>62.095816286129036</v>
      </c>
      <c r="CB389" s="174">
        <f t="shared" si="369"/>
        <v>45.455926096349494</v>
      </c>
      <c r="CC389" s="81"/>
    </row>
    <row r="390" spans="1:81" ht="15.75">
      <c r="A390" s="64"/>
      <c r="B390" s="95" t="s">
        <v>42</v>
      </c>
      <c r="C390" s="80">
        <v>450</v>
      </c>
      <c r="D390" s="80">
        <v>390.98</v>
      </c>
      <c r="E390" s="208">
        <v>6.33</v>
      </c>
      <c r="F390" s="208">
        <v>7.39</v>
      </c>
      <c r="G390" s="152">
        <v>6.81</v>
      </c>
      <c r="H390" s="80">
        <v>450</v>
      </c>
      <c r="I390" s="114">
        <v>430.32</v>
      </c>
      <c r="J390" s="210">
        <v>1.83</v>
      </c>
      <c r="K390" s="210">
        <v>1.0900000000000001</v>
      </c>
      <c r="L390" s="190">
        <v>1.19</v>
      </c>
      <c r="M390" s="80">
        <v>450</v>
      </c>
      <c r="N390" s="211">
        <v>397.41</v>
      </c>
      <c r="O390" s="80">
        <v>3.73</v>
      </c>
      <c r="P390" s="80">
        <v>4.3600000000000003</v>
      </c>
      <c r="Q390" s="80">
        <v>5.21</v>
      </c>
      <c r="R390" s="80">
        <v>450</v>
      </c>
      <c r="S390" s="211">
        <v>407.32</v>
      </c>
      <c r="T390" s="211">
        <v>0.51</v>
      </c>
      <c r="U390" s="211">
        <v>0.9</v>
      </c>
      <c r="V390" s="211">
        <v>0.94</v>
      </c>
      <c r="W390" s="25"/>
      <c r="X390" s="129">
        <v>450</v>
      </c>
      <c r="Y390" s="151">
        <f t="shared" si="346"/>
        <v>0.68433333333333324</v>
      </c>
      <c r="Z390" s="100">
        <v>9.6440000000000001</v>
      </c>
      <c r="AA390" s="100">
        <v>4.5170000000000003</v>
      </c>
      <c r="AB390" s="100">
        <f t="shared" si="347"/>
        <v>4.4426666666666668</v>
      </c>
      <c r="AC390" s="100">
        <f t="shared" si="348"/>
        <v>34.13333333333334</v>
      </c>
      <c r="AD390" s="152">
        <f t="shared" si="349"/>
        <v>42.929381376000002</v>
      </c>
      <c r="AE390" s="129">
        <v>450</v>
      </c>
      <c r="AF390" s="100">
        <f t="shared" si="350"/>
        <v>0.13699999999999998</v>
      </c>
      <c r="AG390" s="100">
        <v>9.6440000000000001</v>
      </c>
      <c r="AH390" s="100">
        <v>4.5170000000000003</v>
      </c>
      <c r="AI390" s="100">
        <f t="shared" si="351"/>
        <v>4.99</v>
      </c>
      <c r="AJ390" s="100">
        <f t="shared" si="352"/>
        <v>33.586000000000006</v>
      </c>
      <c r="AK390" s="152">
        <f t="shared" si="353"/>
        <v>47.445063063299997</v>
      </c>
      <c r="AL390" s="129">
        <v>450</v>
      </c>
      <c r="AM390" s="100">
        <f t="shared" si="354"/>
        <v>0.44333333333333336</v>
      </c>
      <c r="AN390" s="100">
        <v>9.6440000000000001</v>
      </c>
      <c r="AO390" s="100">
        <v>4.5170000000000003</v>
      </c>
      <c r="AP390" s="100">
        <f t="shared" si="355"/>
        <v>4.6836666666666664</v>
      </c>
      <c r="AQ390" s="100">
        <f t="shared" si="356"/>
        <v>33.89233333333334</v>
      </c>
      <c r="AR390" s="160">
        <f t="shared" si="357"/>
        <v>44.938611241784997</v>
      </c>
      <c r="AS390" s="129">
        <v>450</v>
      </c>
      <c r="AT390" s="100">
        <f t="shared" si="358"/>
        <v>7.8333333333333338E-2</v>
      </c>
      <c r="AU390" s="100">
        <v>9.6440000000000001</v>
      </c>
      <c r="AV390" s="100">
        <v>4.5170000000000003</v>
      </c>
      <c r="AW390" s="100">
        <f t="shared" si="359"/>
        <v>5.0486666666666666</v>
      </c>
      <c r="AX390" s="100">
        <f t="shared" si="360"/>
        <v>33.527333333333338</v>
      </c>
      <c r="AY390" s="160">
        <f t="shared" si="361"/>
        <v>47.919017944259991</v>
      </c>
      <c r="AZ390" s="166"/>
      <c r="BA390" s="129">
        <v>450</v>
      </c>
      <c r="BB390" s="100">
        <v>103.506856070365</v>
      </c>
      <c r="BC390" s="167">
        <f>(BB405-BB406)/BB387</f>
        <v>0.64179323497991503</v>
      </c>
      <c r="BD390" s="167">
        <f>D390-BB403</f>
        <v>36.330000000000041</v>
      </c>
      <c r="BE390" s="164">
        <f>BB405-BB406</f>
        <v>66.430000000000007</v>
      </c>
      <c r="BF390" s="164">
        <f t="shared" si="362"/>
        <v>54.689146469968442</v>
      </c>
      <c r="BG390" s="174">
        <f t="shared" si="363"/>
        <v>35.099124231251444</v>
      </c>
      <c r="BH390" s="129">
        <v>450</v>
      </c>
      <c r="BI390" s="100">
        <v>103.506856070365</v>
      </c>
      <c r="BJ390" s="167">
        <f>(BI405-BI406)/BI387</f>
        <v>1.0054406437507111</v>
      </c>
      <c r="BK390" s="167">
        <f>I390-BI403</f>
        <v>38</v>
      </c>
      <c r="BL390" s="164">
        <f>BI405-BI406</f>
        <v>104.07</v>
      </c>
      <c r="BM390" s="164">
        <f t="shared" si="364"/>
        <v>36.513884885173439</v>
      </c>
      <c r="BN390" s="174">
        <f t="shared" si="365"/>
        <v>36.712543924788143</v>
      </c>
      <c r="BO390" s="129">
        <v>450</v>
      </c>
      <c r="BP390" s="180">
        <v>103.506856070365</v>
      </c>
      <c r="BQ390" s="167">
        <f>(BP405-BP406)/BP387</f>
        <v>0.69821461827485265</v>
      </c>
      <c r="BR390" s="167">
        <f>N390-BP403</f>
        <v>37.360000000000014</v>
      </c>
      <c r="BS390" s="164">
        <f>BP405-BP406</f>
        <v>72.27000000000001</v>
      </c>
      <c r="BT390" s="164">
        <f t="shared" si="366"/>
        <v>51.695032516950334</v>
      </c>
      <c r="BU390" s="174">
        <f t="shared" si="367"/>
        <v>36.09422739552857</v>
      </c>
      <c r="BV390" s="129">
        <v>450</v>
      </c>
      <c r="BW390" s="100">
        <v>103.506856070365</v>
      </c>
      <c r="BX390" s="167">
        <f>(BW405-BW406)/BW387</f>
        <v>0.73202880346873611</v>
      </c>
      <c r="BY390" s="167">
        <f>S390-BW403</f>
        <v>44.21999999999997</v>
      </c>
      <c r="BZ390" s="164">
        <f>BW405-BW406</f>
        <v>75.769999999999982</v>
      </c>
      <c r="CA390" s="164">
        <f t="shared" si="368"/>
        <v>58.360828824072833</v>
      </c>
      <c r="CB390" s="174">
        <f t="shared" si="369"/>
        <v>42.721807693529762</v>
      </c>
      <c r="CC390" s="81"/>
    </row>
    <row r="391" spans="1:81" ht="15.75">
      <c r="A391" s="64"/>
      <c r="B391" s="95" t="s">
        <v>42</v>
      </c>
      <c r="C391" s="80">
        <v>550</v>
      </c>
      <c r="D391" s="80">
        <v>388.46</v>
      </c>
      <c r="E391" s="208">
        <v>6.74</v>
      </c>
      <c r="F391" s="208">
        <v>7.64</v>
      </c>
      <c r="G391" s="152">
        <v>7.59</v>
      </c>
      <c r="H391" s="80">
        <v>550</v>
      </c>
      <c r="I391" s="80">
        <v>427.59</v>
      </c>
      <c r="J391" s="100">
        <v>2.52</v>
      </c>
      <c r="K391" s="211">
        <v>1.69</v>
      </c>
      <c r="L391" s="98">
        <v>1.98</v>
      </c>
      <c r="M391" s="80">
        <v>550</v>
      </c>
      <c r="N391" s="211">
        <v>395.06</v>
      </c>
      <c r="O391" s="80">
        <v>4.1900000000000004</v>
      </c>
      <c r="P391" s="80">
        <v>4.45</v>
      </c>
      <c r="Q391" s="80">
        <v>5.32</v>
      </c>
      <c r="R391" s="80">
        <v>550</v>
      </c>
      <c r="S391" s="211">
        <v>404.57</v>
      </c>
      <c r="T391" s="211">
        <v>1.34</v>
      </c>
      <c r="U391" s="211">
        <v>1.42</v>
      </c>
      <c r="V391" s="211">
        <v>1.3</v>
      </c>
      <c r="W391" s="25"/>
      <c r="X391" s="129">
        <v>550</v>
      </c>
      <c r="Y391" s="151">
        <f t="shared" si="346"/>
        <v>0.73233333333333328</v>
      </c>
      <c r="Z391" s="100">
        <v>9.6440000000000001</v>
      </c>
      <c r="AA391" s="100">
        <v>4.5170000000000003</v>
      </c>
      <c r="AB391" s="100">
        <f t="shared" si="347"/>
        <v>4.3946666666666667</v>
      </c>
      <c r="AC391" s="100">
        <f t="shared" si="348"/>
        <v>34.181333333333342</v>
      </c>
      <c r="AD391" s="152">
        <f t="shared" si="349"/>
        <v>63.525411877546674</v>
      </c>
      <c r="AE391" s="129">
        <v>550</v>
      </c>
      <c r="AF391" s="100">
        <f t="shared" si="350"/>
        <v>0.20633333333333331</v>
      </c>
      <c r="AG391" s="100">
        <v>9.6440000000000001</v>
      </c>
      <c r="AH391" s="100">
        <v>4.5170000000000003</v>
      </c>
      <c r="AI391" s="100">
        <f t="shared" si="351"/>
        <v>4.9206666666666665</v>
      </c>
      <c r="AJ391" s="100">
        <f t="shared" si="352"/>
        <v>33.655333333333338</v>
      </c>
      <c r="AK391" s="152">
        <f t="shared" si="353"/>
        <v>70.034235622926658</v>
      </c>
      <c r="AL391" s="129">
        <v>550</v>
      </c>
      <c r="AM391" s="100">
        <f t="shared" si="354"/>
        <v>0.46533333333333332</v>
      </c>
      <c r="AN391" s="100">
        <v>9.6440000000000001</v>
      </c>
      <c r="AO391" s="100">
        <v>4.5170000000000003</v>
      </c>
      <c r="AP391" s="100">
        <f t="shared" si="355"/>
        <v>4.6616666666666662</v>
      </c>
      <c r="AQ391" s="100">
        <f t="shared" si="356"/>
        <v>33.914333333333339</v>
      </c>
      <c r="AR391" s="160">
        <f t="shared" si="357"/>
        <v>66.858564966691659</v>
      </c>
      <c r="AS391" s="129">
        <v>550</v>
      </c>
      <c r="AT391" s="100">
        <f t="shared" si="358"/>
        <v>0.13533333333333333</v>
      </c>
      <c r="AU391" s="100">
        <v>9.6440000000000001</v>
      </c>
      <c r="AV391" s="100">
        <v>4.5170000000000003</v>
      </c>
      <c r="AW391" s="100">
        <f t="shared" si="359"/>
        <v>4.9916666666666663</v>
      </c>
      <c r="AX391" s="100">
        <f t="shared" si="360"/>
        <v>33.58433333333334</v>
      </c>
      <c r="AY391" s="160">
        <f t="shared" si="361"/>
        <v>70.89487783629167</v>
      </c>
      <c r="AZ391" s="166"/>
      <c r="BA391" s="129">
        <v>550</v>
      </c>
      <c r="BB391" s="100">
        <v>103.506856070365</v>
      </c>
      <c r="BC391" s="167">
        <f>(BB405-BB406)/BB387</f>
        <v>0.64179323497991503</v>
      </c>
      <c r="BD391" s="167">
        <f>D391-BB403</f>
        <v>33.81</v>
      </c>
      <c r="BE391" s="164">
        <f>BB405-BB406</f>
        <v>66.430000000000007</v>
      </c>
      <c r="BF391" s="164">
        <f t="shared" si="362"/>
        <v>50.895679662802948</v>
      </c>
      <c r="BG391" s="174">
        <f t="shared" si="363"/>
        <v>32.664502897291776</v>
      </c>
      <c r="BH391" s="129">
        <v>550</v>
      </c>
      <c r="BI391" s="100">
        <v>103.506856070365</v>
      </c>
      <c r="BJ391" s="167">
        <f>(BI405-BI406)/BI387</f>
        <v>1.0054406437507111</v>
      </c>
      <c r="BK391" s="167">
        <f>I391-BI403</f>
        <v>35.269999999999982</v>
      </c>
      <c r="BL391" s="164">
        <f>BI405-BI406</f>
        <v>104.07</v>
      </c>
      <c r="BM391" s="164">
        <f t="shared" si="364"/>
        <v>33.89065052368597</v>
      </c>
      <c r="BN391" s="174">
        <f t="shared" si="365"/>
        <v>34.075037479665198</v>
      </c>
      <c r="BO391" s="129">
        <v>550</v>
      </c>
      <c r="BP391" s="180">
        <v>103.506856070365</v>
      </c>
      <c r="BQ391" s="167">
        <f>(BP405-BP406)/BP387</f>
        <v>0.69821461827485265</v>
      </c>
      <c r="BR391" s="167">
        <f>N391-BP403</f>
        <v>35.009999999999991</v>
      </c>
      <c r="BS391" s="164">
        <f>BP405-BP406</f>
        <v>72.27000000000001</v>
      </c>
      <c r="BT391" s="164">
        <f t="shared" si="366"/>
        <v>48.443337484433357</v>
      </c>
      <c r="BU391" s="174">
        <f t="shared" si="367"/>
        <v>33.823846389653497</v>
      </c>
      <c r="BV391" s="129">
        <v>550</v>
      </c>
      <c r="BW391" s="100">
        <v>103.506856070365</v>
      </c>
      <c r="BX391" s="167">
        <f>(BW405-BW406)/BW387</f>
        <v>0.73202880346873611</v>
      </c>
      <c r="BY391" s="167">
        <f>S391-BW403</f>
        <v>41.46999999999997</v>
      </c>
      <c r="BZ391" s="164">
        <f>BW405-BW406</f>
        <v>75.769999999999982</v>
      </c>
      <c r="CA391" s="164">
        <f t="shared" si="368"/>
        <v>54.731424046456354</v>
      </c>
      <c r="CB391" s="174">
        <f t="shared" si="369"/>
        <v>40.064978856867455</v>
      </c>
      <c r="CC391" s="81"/>
    </row>
    <row r="392" spans="1:81" ht="15.75">
      <c r="A392" s="64"/>
      <c r="B392" s="95" t="s">
        <v>42</v>
      </c>
      <c r="C392" s="80">
        <v>650</v>
      </c>
      <c r="D392" s="80">
        <v>386.8</v>
      </c>
      <c r="E392" s="208">
        <v>8.15</v>
      </c>
      <c r="F392" s="208">
        <v>8.73</v>
      </c>
      <c r="G392" s="152">
        <v>7.83</v>
      </c>
      <c r="H392" s="80">
        <v>650</v>
      </c>
      <c r="I392" s="80">
        <v>425.88</v>
      </c>
      <c r="J392" s="100">
        <v>2.89</v>
      </c>
      <c r="K392" s="211">
        <v>2.44</v>
      </c>
      <c r="L392" s="98">
        <v>2.09</v>
      </c>
      <c r="M392" s="80">
        <v>650</v>
      </c>
      <c r="N392" s="211">
        <v>393.55</v>
      </c>
      <c r="O392" s="80">
        <v>5.65</v>
      </c>
      <c r="P392" s="80">
        <v>4.47</v>
      </c>
      <c r="Q392" s="80">
        <v>4.83</v>
      </c>
      <c r="R392" s="80">
        <v>650</v>
      </c>
      <c r="S392" s="211">
        <v>402.69</v>
      </c>
      <c r="T392" s="211">
        <v>2.08</v>
      </c>
      <c r="U392" s="211">
        <v>1.5</v>
      </c>
      <c r="V392" s="211">
        <v>2.08</v>
      </c>
      <c r="W392" s="25"/>
      <c r="X392" s="129">
        <v>650</v>
      </c>
      <c r="Y392" s="151">
        <f t="shared" si="346"/>
        <v>0.82366666666666666</v>
      </c>
      <c r="Z392" s="100">
        <v>9.6440000000000001</v>
      </c>
      <c r="AA392" s="100">
        <v>4.5170000000000003</v>
      </c>
      <c r="AB392" s="100">
        <f t="shared" si="347"/>
        <v>4.3033333333333328</v>
      </c>
      <c r="AC392" s="100">
        <f t="shared" si="348"/>
        <v>34.272666666666673</v>
      </c>
      <c r="AD392" s="152">
        <f t="shared" si="349"/>
        <v>87.113762038766652</v>
      </c>
      <c r="AE392" s="129">
        <v>650</v>
      </c>
      <c r="AF392" s="100">
        <f t="shared" si="350"/>
        <v>0.24733333333333332</v>
      </c>
      <c r="AG392" s="100">
        <v>9.6440000000000001</v>
      </c>
      <c r="AH392" s="100">
        <v>4.5170000000000003</v>
      </c>
      <c r="AI392" s="100">
        <f t="shared" si="351"/>
        <v>4.8796666666666662</v>
      </c>
      <c r="AJ392" s="100">
        <f t="shared" si="352"/>
        <v>33.696333333333335</v>
      </c>
      <c r="AK392" s="152">
        <f t="shared" si="353"/>
        <v>97.119555590611654</v>
      </c>
      <c r="AL392" s="129">
        <v>650</v>
      </c>
      <c r="AM392" s="100">
        <f t="shared" si="354"/>
        <v>0.49833333333333335</v>
      </c>
      <c r="AN392" s="100">
        <v>9.6440000000000001</v>
      </c>
      <c r="AO392" s="100">
        <v>4.5170000000000003</v>
      </c>
      <c r="AP392" s="100">
        <f t="shared" si="355"/>
        <v>4.6286666666666667</v>
      </c>
      <c r="AQ392" s="100">
        <f t="shared" si="356"/>
        <v>33.94733333333334</v>
      </c>
      <c r="AR392" s="160">
        <f t="shared" si="357"/>
        <v>92.810145964206669</v>
      </c>
      <c r="AS392" s="129">
        <v>650</v>
      </c>
      <c r="AT392" s="100">
        <f t="shared" si="358"/>
        <v>0.18866666666666668</v>
      </c>
      <c r="AU392" s="100">
        <v>9.6440000000000001</v>
      </c>
      <c r="AV392" s="100">
        <v>4.5170000000000003</v>
      </c>
      <c r="AW392" s="100">
        <f t="shared" si="359"/>
        <v>4.9383333333333335</v>
      </c>
      <c r="AX392" s="100">
        <f t="shared" si="360"/>
        <v>33.637666666666675</v>
      </c>
      <c r="AY392" s="160">
        <f t="shared" si="361"/>
        <v>98.116070904691668</v>
      </c>
      <c r="AZ392" s="166"/>
      <c r="BA392" s="129">
        <v>650</v>
      </c>
      <c r="BB392" s="100">
        <v>103.506856070365</v>
      </c>
      <c r="BC392" s="167">
        <f>(BB405-BB406)/BB387</f>
        <v>0.64179323497991503</v>
      </c>
      <c r="BD392" s="167">
        <f>D392-BB403</f>
        <v>32.150000000000034</v>
      </c>
      <c r="BE392" s="164">
        <f>BB405-BB406</f>
        <v>66.430000000000007</v>
      </c>
      <c r="BF392" s="164">
        <f t="shared" si="362"/>
        <v>48.396808670781319</v>
      </c>
      <c r="BG392" s="174">
        <f t="shared" si="363"/>
        <v>31.060744399524744</v>
      </c>
      <c r="BH392" s="129">
        <v>650</v>
      </c>
      <c r="BI392" s="100">
        <v>103.506856070365</v>
      </c>
      <c r="BJ392" s="167">
        <f>(BI405-BI406)/BI387</f>
        <v>1.0054406437507111</v>
      </c>
      <c r="BK392" s="167">
        <f>I392-BI403</f>
        <v>33.56</v>
      </c>
      <c r="BL392" s="164">
        <f>BI405-BI406</f>
        <v>104.07</v>
      </c>
      <c r="BM392" s="164">
        <f t="shared" si="364"/>
        <v>32.247525703853178</v>
      </c>
      <c r="BN392" s="174">
        <f t="shared" si="365"/>
        <v>32.422973003049741</v>
      </c>
      <c r="BO392" s="129">
        <v>650</v>
      </c>
      <c r="BP392" s="180">
        <v>103.506856070365</v>
      </c>
      <c r="BQ392" s="167">
        <f>(BP405-BP406)/BP387</f>
        <v>0.69821461827485265</v>
      </c>
      <c r="BR392" s="167">
        <f>N392-BP403</f>
        <v>33.5</v>
      </c>
      <c r="BS392" s="164">
        <f>BP405-BP406</f>
        <v>72.27000000000001</v>
      </c>
      <c r="BT392" s="164">
        <f t="shared" si="366"/>
        <v>46.353950463539498</v>
      </c>
      <c r="BU392" s="174">
        <f t="shared" si="367"/>
        <v>32.365005828431663</v>
      </c>
      <c r="BV392" s="129">
        <v>650</v>
      </c>
      <c r="BW392" s="100">
        <v>103.506856070365</v>
      </c>
      <c r="BX392" s="167">
        <f>(BW405-BW406)/BW387</f>
        <v>0.73202880346873611</v>
      </c>
      <c r="BY392" s="167">
        <f>S392-BW403</f>
        <v>39.589999999999975</v>
      </c>
      <c r="BZ392" s="164">
        <f>BW405-BW406</f>
        <v>75.769999999999982</v>
      </c>
      <c r="CA392" s="164">
        <f t="shared" si="368"/>
        <v>52.250230962122188</v>
      </c>
      <c r="CB392" s="174">
        <f t="shared" si="369"/>
        <v>38.248674052167416</v>
      </c>
      <c r="CC392" s="81"/>
    </row>
    <row r="393" spans="1:81" ht="15.75">
      <c r="A393" s="64"/>
      <c r="B393" s="95" t="s">
        <v>42</v>
      </c>
      <c r="C393" s="80">
        <v>750</v>
      </c>
      <c r="D393" s="80">
        <v>385.42</v>
      </c>
      <c r="E393" s="208">
        <v>8.99</v>
      </c>
      <c r="F393" s="208">
        <v>9</v>
      </c>
      <c r="G393" s="152">
        <v>8.07</v>
      </c>
      <c r="H393" s="80">
        <v>750</v>
      </c>
      <c r="I393" s="80">
        <v>424.39</v>
      </c>
      <c r="J393" s="100">
        <v>3.11</v>
      </c>
      <c r="K393" s="211">
        <v>2.74</v>
      </c>
      <c r="L393" s="98">
        <v>2.25</v>
      </c>
      <c r="M393" s="80">
        <v>750</v>
      </c>
      <c r="N393" s="211">
        <v>392.36</v>
      </c>
      <c r="O393" s="80">
        <v>5.29</v>
      </c>
      <c r="P393" s="80">
        <v>6.16</v>
      </c>
      <c r="Q393" s="80">
        <v>4.62</v>
      </c>
      <c r="R393" s="80">
        <v>750</v>
      </c>
      <c r="S393" s="211">
        <v>401.17</v>
      </c>
      <c r="T393" s="211">
        <v>3.07</v>
      </c>
      <c r="U393" s="211">
        <v>2.1</v>
      </c>
      <c r="V393" s="211">
        <v>2.04</v>
      </c>
      <c r="W393" s="25"/>
      <c r="X393" s="129">
        <v>750</v>
      </c>
      <c r="Y393" s="151">
        <f t="shared" si="346"/>
        <v>0.8686666666666667</v>
      </c>
      <c r="Z393" s="100">
        <v>9.6440000000000001</v>
      </c>
      <c r="AA393" s="100">
        <v>4.5170000000000003</v>
      </c>
      <c r="AB393" s="100">
        <f t="shared" si="347"/>
        <v>4.2583333333333329</v>
      </c>
      <c r="AC393" s="100">
        <f t="shared" si="348"/>
        <v>34.317666666666675</v>
      </c>
      <c r="AD393" s="152">
        <f t="shared" si="349"/>
        <v>114.91774724062499</v>
      </c>
      <c r="AE393" s="129">
        <v>750</v>
      </c>
      <c r="AF393" s="100">
        <f t="shared" si="350"/>
        <v>0.26999999999999996</v>
      </c>
      <c r="AG393" s="100">
        <v>9.6440000000000001</v>
      </c>
      <c r="AH393" s="100">
        <v>4.5170000000000003</v>
      </c>
      <c r="AI393" s="100">
        <f t="shared" si="351"/>
        <v>4.8570000000000002</v>
      </c>
      <c r="AJ393" s="100">
        <f t="shared" si="352"/>
        <v>33.719000000000008</v>
      </c>
      <c r="AK393" s="152">
        <f t="shared" si="353"/>
        <v>128.78713678162504</v>
      </c>
      <c r="AL393" s="129">
        <v>750</v>
      </c>
      <c r="AM393" s="100">
        <f t="shared" si="354"/>
        <v>0.53566666666666662</v>
      </c>
      <c r="AN393" s="100">
        <v>9.6440000000000001</v>
      </c>
      <c r="AO393" s="100">
        <v>4.5170000000000003</v>
      </c>
      <c r="AP393" s="100">
        <f t="shared" si="355"/>
        <v>4.591333333333333</v>
      </c>
      <c r="AQ393" s="100">
        <f t="shared" si="356"/>
        <v>33.984666666666669</v>
      </c>
      <c r="AR393" s="160">
        <f t="shared" si="357"/>
        <v>122.70197035049999</v>
      </c>
      <c r="AS393" s="129">
        <v>750</v>
      </c>
      <c r="AT393" s="100">
        <f t="shared" si="358"/>
        <v>0.24033333333333334</v>
      </c>
      <c r="AU393" s="100">
        <v>9.6440000000000001</v>
      </c>
      <c r="AV393" s="100">
        <v>4.5170000000000003</v>
      </c>
      <c r="AW393" s="100">
        <f t="shared" si="359"/>
        <v>4.8866666666666667</v>
      </c>
      <c r="AX393" s="100">
        <f t="shared" si="360"/>
        <v>33.689333333333337</v>
      </c>
      <c r="AY393" s="160">
        <f t="shared" si="361"/>
        <v>129.45976988999999</v>
      </c>
      <c r="AZ393" s="166"/>
      <c r="BA393" s="129">
        <v>750</v>
      </c>
      <c r="BB393" s="100">
        <v>103.506856070365</v>
      </c>
      <c r="BC393" s="167">
        <f>(BB405-BB406)/BB387</f>
        <v>0.64179323497991503</v>
      </c>
      <c r="BD393" s="167">
        <f>D393-BB403</f>
        <v>30.770000000000039</v>
      </c>
      <c r="BE393" s="164">
        <f>BB405-BB406</f>
        <v>66.430000000000007</v>
      </c>
      <c r="BF393" s="164">
        <f t="shared" si="362"/>
        <v>46.319433990666923</v>
      </c>
      <c r="BG393" s="174">
        <f t="shared" si="363"/>
        <v>29.727499383308761</v>
      </c>
      <c r="BH393" s="129">
        <v>750</v>
      </c>
      <c r="BI393" s="100">
        <v>103.506856070365</v>
      </c>
      <c r="BJ393" s="167">
        <f>(BI405-BI406)/BI387</f>
        <v>1.0054406437507111</v>
      </c>
      <c r="BK393" s="167">
        <f>I393-BI403</f>
        <v>32.069999999999993</v>
      </c>
      <c r="BL393" s="164">
        <f>BI405-BI406</f>
        <v>104.07</v>
      </c>
      <c r="BM393" s="164">
        <f t="shared" si="364"/>
        <v>30.815797059671368</v>
      </c>
      <c r="BN393" s="174">
        <f t="shared" si="365"/>
        <v>30.983454833367251</v>
      </c>
      <c r="BO393" s="129">
        <v>750</v>
      </c>
      <c r="BP393" s="180">
        <v>103.506856070365</v>
      </c>
      <c r="BQ393" s="167">
        <f>(BP405-BP406)/BP387</f>
        <v>0.69821461827485265</v>
      </c>
      <c r="BR393" s="167">
        <f>N393-BP403</f>
        <v>32.31</v>
      </c>
      <c r="BS393" s="164">
        <f>BP405-BP406</f>
        <v>72.27000000000001</v>
      </c>
      <c r="BT393" s="164">
        <f t="shared" si="366"/>
        <v>44.707347447073467</v>
      </c>
      <c r="BU393" s="174">
        <f t="shared" si="367"/>
        <v>31.215323531839609</v>
      </c>
      <c r="BV393" s="129">
        <v>750</v>
      </c>
      <c r="BW393" s="100">
        <v>103.506856070365</v>
      </c>
      <c r="BX393" s="167">
        <f>(BW405-BW406)/BW387</f>
        <v>0.73202880346873611</v>
      </c>
      <c r="BY393" s="167">
        <f>S393-BW403</f>
        <v>38.069999999999993</v>
      </c>
      <c r="BZ393" s="164">
        <f>BW405-BW406</f>
        <v>75.769999999999982</v>
      </c>
      <c r="CA393" s="164">
        <f t="shared" si="368"/>
        <v>50.244159957766932</v>
      </c>
      <c r="CB393" s="174">
        <f t="shared" si="369"/>
        <v>36.780172295175909</v>
      </c>
      <c r="CC393" s="81"/>
    </row>
    <row r="394" spans="1:81" ht="15.75">
      <c r="A394" s="64"/>
      <c r="B394" s="95" t="s">
        <v>42</v>
      </c>
      <c r="C394" s="80">
        <v>850</v>
      </c>
      <c r="D394" s="80">
        <v>384.29</v>
      </c>
      <c r="E394" s="208">
        <v>8.11</v>
      </c>
      <c r="F394" s="208">
        <v>9.14</v>
      </c>
      <c r="G394" s="152">
        <v>9.02</v>
      </c>
      <c r="H394" s="80">
        <v>850</v>
      </c>
      <c r="I394" s="80">
        <v>423.14</v>
      </c>
      <c r="J394" s="100">
        <v>3.93</v>
      </c>
      <c r="K394" s="211">
        <v>3.27</v>
      </c>
      <c r="L394" s="98">
        <v>3.41</v>
      </c>
      <c r="M394" s="80">
        <v>850</v>
      </c>
      <c r="N394" s="211">
        <v>391.34</v>
      </c>
      <c r="O394" s="80">
        <v>5.55</v>
      </c>
      <c r="P394" s="80">
        <v>5.54</v>
      </c>
      <c r="Q394" s="80">
        <v>6.33</v>
      </c>
      <c r="R394" s="80">
        <v>850</v>
      </c>
      <c r="S394" s="211">
        <v>399.96</v>
      </c>
      <c r="T394" s="211">
        <v>3.31</v>
      </c>
      <c r="U394" s="211">
        <v>3.18</v>
      </c>
      <c r="V394" s="211">
        <v>2.65</v>
      </c>
      <c r="W394" s="25"/>
      <c r="X394" s="129">
        <v>850</v>
      </c>
      <c r="Y394" s="151">
        <f t="shared" si="346"/>
        <v>0.87566666666666659</v>
      </c>
      <c r="Z394" s="100">
        <v>9.6440000000000001</v>
      </c>
      <c r="AA394" s="100">
        <v>4.5170000000000003</v>
      </c>
      <c r="AB394" s="100">
        <f t="shared" si="347"/>
        <v>4.2513333333333332</v>
      </c>
      <c r="AC394" s="100">
        <f t="shared" si="348"/>
        <v>34.324666666666673</v>
      </c>
      <c r="AD394" s="152">
        <f t="shared" si="349"/>
        <v>147.39288145908668</v>
      </c>
      <c r="AE394" s="129">
        <v>850</v>
      </c>
      <c r="AF394" s="100">
        <f t="shared" si="350"/>
        <v>0.35366666666666668</v>
      </c>
      <c r="AG394" s="100">
        <v>9.6440000000000001</v>
      </c>
      <c r="AH394" s="100">
        <v>4.5170000000000003</v>
      </c>
      <c r="AI394" s="100">
        <f t="shared" si="351"/>
        <v>4.7733333333333334</v>
      </c>
      <c r="AJ394" s="100">
        <f t="shared" si="352"/>
        <v>33.802666666666674</v>
      </c>
      <c r="AK394" s="152">
        <f t="shared" si="353"/>
        <v>162.9737838378667</v>
      </c>
      <c r="AL394" s="129">
        <v>850</v>
      </c>
      <c r="AM394" s="100">
        <f t="shared" si="354"/>
        <v>0.58066666666666678</v>
      </c>
      <c r="AN394" s="100">
        <v>9.6440000000000001</v>
      </c>
      <c r="AO394" s="100">
        <v>4.5170000000000003</v>
      </c>
      <c r="AP394" s="100">
        <f t="shared" si="355"/>
        <v>4.5463333333333331</v>
      </c>
      <c r="AQ394" s="100">
        <f t="shared" si="356"/>
        <v>34.029666666666671</v>
      </c>
      <c r="AR394" s="160">
        <f t="shared" si="357"/>
        <v>156.26581902921166</v>
      </c>
      <c r="AS394" s="129">
        <v>850</v>
      </c>
      <c r="AT394" s="100">
        <f t="shared" si="358"/>
        <v>0.3046666666666667</v>
      </c>
      <c r="AU394" s="100">
        <v>9.6440000000000001</v>
      </c>
      <c r="AV394" s="100">
        <v>4.5170000000000003</v>
      </c>
      <c r="AW394" s="100">
        <f t="shared" si="359"/>
        <v>4.8223333333333329</v>
      </c>
      <c r="AX394" s="100">
        <f t="shared" si="360"/>
        <v>33.753666666666675</v>
      </c>
      <c r="AY394" s="160">
        <f t="shared" si="361"/>
        <v>164.40809863653166</v>
      </c>
      <c r="AZ394" s="166"/>
      <c r="BA394" s="129">
        <v>850</v>
      </c>
      <c r="BB394" s="100">
        <v>103.506856070365</v>
      </c>
      <c r="BC394" s="167">
        <f>(BB405-BB406)/BB387</f>
        <v>0.64179323497991503</v>
      </c>
      <c r="BD394" s="167">
        <f>D394-BB403</f>
        <v>29.640000000000043</v>
      </c>
      <c r="BE394" s="164">
        <f>BB405-BB406</f>
        <v>66.430000000000007</v>
      </c>
      <c r="BF394" s="164">
        <f t="shared" si="362"/>
        <v>44.618395303326871</v>
      </c>
      <c r="BG394" s="174">
        <f t="shared" si="363"/>
        <v>28.635784261334798</v>
      </c>
      <c r="BH394" s="129">
        <v>850</v>
      </c>
      <c r="BI394" s="100">
        <v>103.506856070365</v>
      </c>
      <c r="BJ394" s="167">
        <f>(BI405-BI406)/BI387</f>
        <v>1.0054406437507111</v>
      </c>
      <c r="BK394" s="167">
        <f>I394-BI403</f>
        <v>30.819999999999993</v>
      </c>
      <c r="BL394" s="164">
        <f>BI405-BI406</f>
        <v>104.07</v>
      </c>
      <c r="BM394" s="164">
        <f t="shared" si="364"/>
        <v>29.614682425290667</v>
      </c>
      <c r="BN394" s="174">
        <f t="shared" si="365"/>
        <v>29.775805362157119</v>
      </c>
      <c r="BO394" s="129">
        <v>850</v>
      </c>
      <c r="BP394" s="180">
        <v>103.506856070365</v>
      </c>
      <c r="BQ394" s="167">
        <f>(BP405-BP406)/BP387</f>
        <v>0.69821461827485265</v>
      </c>
      <c r="BR394" s="167">
        <f>N394-BP403</f>
        <v>31.289999999999964</v>
      </c>
      <c r="BS394" s="164">
        <f>BP405-BP406</f>
        <v>72.27000000000001</v>
      </c>
      <c r="BT394" s="164">
        <f t="shared" si="366"/>
        <v>43.295973432959677</v>
      </c>
      <c r="BU394" s="174">
        <f t="shared" si="367"/>
        <v>30.229881563332103</v>
      </c>
      <c r="BV394" s="129">
        <v>850</v>
      </c>
      <c r="BW394" s="100">
        <v>103.506856070365</v>
      </c>
      <c r="BX394" s="167">
        <f>(BW405-BW406)/BW387</f>
        <v>0.73202880346873611</v>
      </c>
      <c r="BY394" s="167">
        <f>S394-BW403</f>
        <v>36.859999999999957</v>
      </c>
      <c r="BZ394" s="164">
        <f>BW405-BW406</f>
        <v>75.769999999999982</v>
      </c>
      <c r="CA394" s="164">
        <f t="shared" si="368"/>
        <v>48.647221855615634</v>
      </c>
      <c r="CB394" s="174">
        <f t="shared" si="369"/>
        <v>35.611167607044457</v>
      </c>
      <c r="CC394" s="81"/>
    </row>
    <row r="395" spans="1:81" ht="15.75">
      <c r="A395" s="64"/>
      <c r="B395" s="95" t="s">
        <v>42</v>
      </c>
      <c r="C395" s="80">
        <v>950</v>
      </c>
      <c r="D395" s="80">
        <v>383.51</v>
      </c>
      <c r="E395" s="208">
        <v>10.130000000000001</v>
      </c>
      <c r="F395" s="208">
        <v>9.73</v>
      </c>
      <c r="G395" s="152">
        <v>7.5</v>
      </c>
      <c r="H395" s="80">
        <v>950</v>
      </c>
      <c r="I395" s="80">
        <v>422.33</v>
      </c>
      <c r="J395" s="100">
        <v>3.84</v>
      </c>
      <c r="K395" s="211">
        <v>3.03</v>
      </c>
      <c r="L395" s="98">
        <v>3.01</v>
      </c>
      <c r="M395" s="80">
        <v>950</v>
      </c>
      <c r="N395" s="211">
        <v>390.57</v>
      </c>
      <c r="O395" s="80">
        <v>5.52</v>
      </c>
      <c r="P395" s="80">
        <v>6.65</v>
      </c>
      <c r="Q395" s="80">
        <v>4.17</v>
      </c>
      <c r="R395" s="80">
        <v>950</v>
      </c>
      <c r="S395" s="211">
        <v>399.04</v>
      </c>
      <c r="T395" s="211">
        <v>3.5</v>
      </c>
      <c r="U395" s="211">
        <v>2.69</v>
      </c>
      <c r="V395" s="211">
        <v>1.51</v>
      </c>
      <c r="W395" s="25"/>
      <c r="X395" s="129">
        <v>950</v>
      </c>
      <c r="Y395" s="151">
        <f t="shared" si="346"/>
        <v>0.91199999999999992</v>
      </c>
      <c r="Z395" s="100">
        <v>9.6440000000000001</v>
      </c>
      <c r="AA395" s="100">
        <v>4.5170000000000003</v>
      </c>
      <c r="AB395" s="100">
        <f t="shared" si="347"/>
        <v>4.2149999999999999</v>
      </c>
      <c r="AC395" s="100">
        <f t="shared" si="348"/>
        <v>34.361000000000004</v>
      </c>
      <c r="AD395" s="152">
        <f t="shared" si="349"/>
        <v>182.73332448742499</v>
      </c>
      <c r="AE395" s="129">
        <v>950</v>
      </c>
      <c r="AF395" s="100">
        <f t="shared" si="350"/>
        <v>0.32933333333333331</v>
      </c>
      <c r="AG395" s="100">
        <v>9.6440000000000001</v>
      </c>
      <c r="AH395" s="100">
        <v>4.5170000000000003</v>
      </c>
      <c r="AI395" s="100">
        <f t="shared" si="351"/>
        <v>4.7976666666666663</v>
      </c>
      <c r="AJ395" s="100">
        <f t="shared" si="352"/>
        <v>33.778333333333336</v>
      </c>
      <c r="AK395" s="152">
        <f t="shared" si="353"/>
        <v>204.46673862669164</v>
      </c>
      <c r="AL395" s="129">
        <v>950</v>
      </c>
      <c r="AM395" s="100">
        <f t="shared" si="354"/>
        <v>0.54466666666666663</v>
      </c>
      <c r="AN395" s="100">
        <v>9.6440000000000001</v>
      </c>
      <c r="AO395" s="100">
        <v>4.5170000000000003</v>
      </c>
      <c r="AP395" s="100">
        <f t="shared" si="355"/>
        <v>4.5823333333333327</v>
      </c>
      <c r="AQ395" s="100">
        <f t="shared" si="356"/>
        <v>33.99366666666667</v>
      </c>
      <c r="AR395" s="160">
        <f t="shared" si="357"/>
        <v>196.53462365865161</v>
      </c>
      <c r="AS395" s="129">
        <v>950</v>
      </c>
      <c r="AT395" s="100">
        <f t="shared" si="358"/>
        <v>0.25666666666666665</v>
      </c>
      <c r="AU395" s="100">
        <v>9.6440000000000001</v>
      </c>
      <c r="AV395" s="100">
        <v>4.5170000000000003</v>
      </c>
      <c r="AW395" s="100">
        <f t="shared" si="359"/>
        <v>4.870333333333333</v>
      </c>
      <c r="AX395" s="100">
        <f t="shared" si="360"/>
        <v>33.705666666666673</v>
      </c>
      <c r="AY395" s="160">
        <f t="shared" si="361"/>
        <v>207.11711570505165</v>
      </c>
      <c r="AZ395" s="166"/>
      <c r="BA395" s="129">
        <v>950</v>
      </c>
      <c r="BB395" s="100">
        <v>103.506856070365</v>
      </c>
      <c r="BC395" s="167">
        <f>(BB405-BB406)/BB387</f>
        <v>0.64179323497991503</v>
      </c>
      <c r="BD395" s="167">
        <f>D395-BB403</f>
        <v>28.860000000000014</v>
      </c>
      <c r="BE395" s="164">
        <f>BB405-BB406</f>
        <v>66.430000000000007</v>
      </c>
      <c r="BF395" s="164">
        <f t="shared" si="362"/>
        <v>43.444227005870857</v>
      </c>
      <c r="BG395" s="174">
        <f t="shared" si="363"/>
        <v>27.882210991299644</v>
      </c>
      <c r="BH395" s="129">
        <v>950</v>
      </c>
      <c r="BI395" s="100">
        <v>103.506856070365</v>
      </c>
      <c r="BJ395" s="167">
        <f>(BI405-BI406)/BI387</f>
        <v>1.0054406437507111</v>
      </c>
      <c r="BK395" s="167">
        <f>I395-BI403</f>
        <v>30.009999999999991</v>
      </c>
      <c r="BL395" s="164">
        <f>BI405-BI406</f>
        <v>104.07</v>
      </c>
      <c r="BM395" s="164">
        <f t="shared" si="364"/>
        <v>28.836360142211966</v>
      </c>
      <c r="BN395" s="174">
        <f t="shared" si="365"/>
        <v>28.993248504812946</v>
      </c>
      <c r="BO395" s="129">
        <v>950</v>
      </c>
      <c r="BP395" s="180">
        <v>103.506856070365</v>
      </c>
      <c r="BQ395" s="167">
        <f>(BP405-BP406)/BP387</f>
        <v>0.69821461827485265</v>
      </c>
      <c r="BR395" s="167">
        <f>N395-BP403</f>
        <v>30.519999999999982</v>
      </c>
      <c r="BS395" s="164">
        <f>BP405-BP406</f>
        <v>72.27000000000001</v>
      </c>
      <c r="BT395" s="164">
        <f t="shared" si="366"/>
        <v>42.230524422305216</v>
      </c>
      <c r="BU395" s="174">
        <f t="shared" si="367"/>
        <v>29.485969489066679</v>
      </c>
      <c r="BV395" s="129">
        <v>950</v>
      </c>
      <c r="BW395" s="100">
        <v>103.506856070365</v>
      </c>
      <c r="BX395" s="167">
        <f>(BW405-BW406)/BW387</f>
        <v>0.73202880346873611</v>
      </c>
      <c r="BY395" s="167">
        <f>S395-BW403</f>
        <v>35.94</v>
      </c>
      <c r="BZ395" s="164">
        <f>BW405-BW406</f>
        <v>75.769999999999982</v>
      </c>
      <c r="CA395" s="164">
        <f t="shared" si="368"/>
        <v>47.433020984558539</v>
      </c>
      <c r="CB395" s="174">
        <f t="shared" si="369"/>
        <v>34.722337596233835</v>
      </c>
      <c r="CC395" s="81"/>
    </row>
    <row r="396" spans="1:81" ht="15.75">
      <c r="A396" s="64"/>
      <c r="B396" s="95" t="s">
        <v>42</v>
      </c>
      <c r="C396" s="80">
        <v>1000</v>
      </c>
      <c r="D396" s="80">
        <v>383.04</v>
      </c>
      <c r="E396" s="208">
        <v>10.97</v>
      </c>
      <c r="F396" s="208">
        <v>9.9700000000000006</v>
      </c>
      <c r="G396" s="152">
        <v>9.51</v>
      </c>
      <c r="H396" s="80">
        <v>1000</v>
      </c>
      <c r="I396" s="80">
        <v>421.77</v>
      </c>
      <c r="J396" s="80">
        <v>3.72</v>
      </c>
      <c r="K396" s="211">
        <v>3.32</v>
      </c>
      <c r="L396" s="236">
        <v>2.9</v>
      </c>
      <c r="M396" s="80">
        <v>1000</v>
      </c>
      <c r="N396" s="80">
        <v>390.05</v>
      </c>
      <c r="O396" s="211">
        <v>5.57</v>
      </c>
      <c r="P396" s="80">
        <v>6.15</v>
      </c>
      <c r="Q396" s="80">
        <v>7.1</v>
      </c>
      <c r="R396" s="80">
        <v>1000</v>
      </c>
      <c r="S396" s="211">
        <v>398.46</v>
      </c>
      <c r="T396" s="211">
        <v>3.71</v>
      </c>
      <c r="U396" s="211">
        <v>2.99</v>
      </c>
      <c r="V396" s="211">
        <v>3.6</v>
      </c>
      <c r="W396" s="25"/>
      <c r="X396" s="129">
        <v>1000</v>
      </c>
      <c r="Y396" s="151">
        <f t="shared" si="346"/>
        <v>1.0150000000000001</v>
      </c>
      <c r="Z396" s="100">
        <v>9.6440000000000001</v>
      </c>
      <c r="AA396" s="100">
        <v>4.5170000000000003</v>
      </c>
      <c r="AB396" s="100">
        <f t="shared" si="347"/>
        <v>4.1120000000000001</v>
      </c>
      <c r="AC396" s="100">
        <f t="shared" si="348"/>
        <v>34.464000000000006</v>
      </c>
      <c r="AD396" s="152">
        <f t="shared" si="349"/>
        <v>198.11892326399999</v>
      </c>
      <c r="AE396" s="129">
        <v>1000</v>
      </c>
      <c r="AF396" s="100">
        <f t="shared" si="350"/>
        <v>0.33133333333333331</v>
      </c>
      <c r="AG396" s="100">
        <v>9.6440000000000001</v>
      </c>
      <c r="AH396" s="100">
        <v>4.5170000000000003</v>
      </c>
      <c r="AI396" s="100">
        <f t="shared" si="351"/>
        <v>4.7956666666666665</v>
      </c>
      <c r="AJ396" s="100">
        <f t="shared" si="352"/>
        <v>33.780333333333338</v>
      </c>
      <c r="AK396" s="152">
        <f t="shared" si="353"/>
        <v>226.47490754066666</v>
      </c>
      <c r="AL396" s="129">
        <v>1000</v>
      </c>
      <c r="AM396" s="100">
        <f>AVERAGE(P396:Q396)/10</f>
        <v>0.66249999999999998</v>
      </c>
      <c r="AN396" s="100">
        <v>9.6440000000000001</v>
      </c>
      <c r="AO396" s="100">
        <v>4.5170000000000003</v>
      </c>
      <c r="AP396" s="100">
        <f t="shared" si="355"/>
        <v>4.4645000000000001</v>
      </c>
      <c r="AQ396" s="100">
        <f t="shared" si="356"/>
        <v>34.111500000000007</v>
      </c>
      <c r="AR396" s="160">
        <f t="shared" si="357"/>
        <v>212.90252686650001</v>
      </c>
      <c r="AS396" s="129">
        <v>1000</v>
      </c>
      <c r="AT396" s="100">
        <f t="shared" si="358"/>
        <v>0.34333333333333338</v>
      </c>
      <c r="AU396" s="100">
        <v>9.6440000000000001</v>
      </c>
      <c r="AV396" s="100">
        <v>4.5170000000000003</v>
      </c>
      <c r="AW396" s="100">
        <f t="shared" si="359"/>
        <v>4.7836666666666661</v>
      </c>
      <c r="AX396" s="100">
        <f t="shared" si="360"/>
        <v>33.792333333333339</v>
      </c>
      <c r="AY396" s="160">
        <f t="shared" si="361"/>
        <v>225.98845946066663</v>
      </c>
      <c r="AZ396" s="166"/>
      <c r="BA396" s="129">
        <v>1000</v>
      </c>
      <c r="BB396" s="100">
        <v>103.506856070365</v>
      </c>
      <c r="BC396" s="167">
        <f>(BB405-BB406)/BB387</f>
        <v>0.64179323497991503</v>
      </c>
      <c r="BD396" s="167">
        <f>D396-BB403</f>
        <v>28.390000000000043</v>
      </c>
      <c r="BE396" s="164">
        <f>BB405-BB406</f>
        <v>66.430000000000007</v>
      </c>
      <c r="BF396" s="164">
        <f t="shared" si="362"/>
        <v>42.736715339455131</v>
      </c>
      <c r="BG396" s="174">
        <f t="shared" si="363"/>
        <v>27.428134790124666</v>
      </c>
      <c r="BH396" s="129">
        <v>1000</v>
      </c>
      <c r="BI396" s="100">
        <v>103.506856070365</v>
      </c>
      <c r="BJ396" s="167">
        <f>(BI405-BI406)/BI387</f>
        <v>1.0054406437507111</v>
      </c>
      <c r="BK396" s="167">
        <f>I396-BI403</f>
        <v>29.449999999999989</v>
      </c>
      <c r="BL396" s="164">
        <f>BI405-BI406</f>
        <v>104.07</v>
      </c>
      <c r="BM396" s="164">
        <f t="shared" si="364"/>
        <v>28.298260786009411</v>
      </c>
      <c r="BN396" s="174">
        <f t="shared" si="365"/>
        <v>28.452221541710806</v>
      </c>
      <c r="BO396" s="129">
        <v>1000</v>
      </c>
      <c r="BP396" s="180">
        <v>103.506856070365</v>
      </c>
      <c r="BQ396" s="167">
        <f>(BP405-BP406)/BP387</f>
        <v>0.69821461827485265</v>
      </c>
      <c r="BR396" s="167">
        <f>N396-BP403</f>
        <v>30</v>
      </c>
      <c r="BS396" s="164">
        <f>BP405-BP406</f>
        <v>72.27000000000001</v>
      </c>
      <c r="BT396" s="164">
        <f t="shared" si="366"/>
        <v>41.511000415109997</v>
      </c>
      <c r="BU396" s="174">
        <f t="shared" si="367"/>
        <v>28.983587309043276</v>
      </c>
      <c r="BV396" s="129">
        <v>1000</v>
      </c>
      <c r="BW396" s="100">
        <v>103.506856070365</v>
      </c>
      <c r="BX396" s="167">
        <f>(BW405-BW406)/BW387</f>
        <v>0.73202880346873611</v>
      </c>
      <c r="BY396" s="167">
        <f>S396-BW403</f>
        <v>35.359999999999957</v>
      </c>
      <c r="BZ396" s="164">
        <f>BW405-BW406</f>
        <v>75.769999999999982</v>
      </c>
      <c r="CA396" s="164">
        <f t="shared" si="368"/>
        <v>46.667546522370287</v>
      </c>
      <c r="CB396" s="174">
        <f t="shared" si="369"/>
        <v>34.161988241592297</v>
      </c>
      <c r="CC396" s="81"/>
    </row>
    <row r="397" spans="1:81" ht="15.75">
      <c r="A397" s="64"/>
      <c r="B397" s="95" t="s">
        <v>42</v>
      </c>
      <c r="C397" s="80">
        <v>1350</v>
      </c>
      <c r="D397" s="80">
        <v>381.59</v>
      </c>
      <c r="E397" s="208">
        <v>12.12</v>
      </c>
      <c r="F397" s="208">
        <v>11.25</v>
      </c>
      <c r="G397" s="152">
        <v>10.57</v>
      </c>
      <c r="H397" s="80">
        <v>1350</v>
      </c>
      <c r="I397" s="80">
        <v>420.3</v>
      </c>
      <c r="J397" s="100">
        <v>4.07</v>
      </c>
      <c r="K397" s="211">
        <v>4.09</v>
      </c>
      <c r="L397" s="98">
        <v>4.0199999999999996</v>
      </c>
      <c r="M397" s="80">
        <v>1350</v>
      </c>
      <c r="N397" s="211">
        <v>388.7</v>
      </c>
      <c r="O397" s="80">
        <v>7.16</v>
      </c>
      <c r="P397" s="80">
        <v>7.59</v>
      </c>
      <c r="Q397" s="80">
        <v>6.2</v>
      </c>
      <c r="R397" s="80">
        <v>1350</v>
      </c>
      <c r="S397" s="211">
        <v>396.94</v>
      </c>
      <c r="T397" s="211">
        <v>4.09</v>
      </c>
      <c r="U397" s="211">
        <v>4.18</v>
      </c>
      <c r="V397" s="211">
        <v>4.28</v>
      </c>
      <c r="W397" s="25"/>
      <c r="X397" s="129">
        <v>1350</v>
      </c>
      <c r="Y397" s="151">
        <f t="shared" si="346"/>
        <v>1.1313333333333333</v>
      </c>
      <c r="Z397" s="100">
        <v>9.6440000000000001</v>
      </c>
      <c r="AA397" s="100">
        <v>4.5170000000000003</v>
      </c>
      <c r="AB397" s="100">
        <f t="shared" si="347"/>
        <v>3.9956666666666667</v>
      </c>
      <c r="AC397" s="100">
        <f t="shared" si="348"/>
        <v>34.580333333333336</v>
      </c>
      <c r="AD397" s="152">
        <f t="shared" si="349"/>
        <v>352.04090948086503</v>
      </c>
      <c r="AE397" s="129">
        <v>1350</v>
      </c>
      <c r="AF397" s="100">
        <f t="shared" si="350"/>
        <v>0.40599999999999997</v>
      </c>
      <c r="AG397" s="100">
        <v>9.6440000000000001</v>
      </c>
      <c r="AH397" s="100">
        <v>4.5170000000000003</v>
      </c>
      <c r="AI397" s="100">
        <f t="shared" si="351"/>
        <v>4.7210000000000001</v>
      </c>
      <c r="AJ397" s="100">
        <f t="shared" si="352"/>
        <v>33.855000000000004</v>
      </c>
      <c r="AK397" s="152">
        <f t="shared" si="353"/>
        <v>407.22227606902499</v>
      </c>
      <c r="AL397" s="129">
        <v>1350</v>
      </c>
      <c r="AM397" s="100">
        <f t="shared" ref="AM397:AM402" si="370">AVERAGE(O397:Q397)/10</f>
        <v>0.69833333333333336</v>
      </c>
      <c r="AN397" s="100">
        <v>9.6440000000000001</v>
      </c>
      <c r="AO397" s="100">
        <v>4.5170000000000003</v>
      </c>
      <c r="AP397" s="100">
        <f t="shared" si="355"/>
        <v>4.4286666666666665</v>
      </c>
      <c r="AQ397" s="100">
        <f t="shared" si="356"/>
        <v>34.147333333333336</v>
      </c>
      <c r="AR397" s="160">
        <f t="shared" si="357"/>
        <v>385.30486781514003</v>
      </c>
      <c r="AS397" s="129">
        <v>1350</v>
      </c>
      <c r="AT397" s="100">
        <f t="shared" si="358"/>
        <v>0.41833333333333333</v>
      </c>
      <c r="AU397" s="100">
        <v>9.6440000000000001</v>
      </c>
      <c r="AV397" s="100">
        <v>4.5170000000000003</v>
      </c>
      <c r="AW397" s="100">
        <f t="shared" si="359"/>
        <v>4.7086666666666668</v>
      </c>
      <c r="AX397" s="100">
        <f t="shared" si="360"/>
        <v>33.867333333333342</v>
      </c>
      <c r="AY397" s="160">
        <f t="shared" si="361"/>
        <v>406.30639495194009</v>
      </c>
      <c r="AZ397" s="166"/>
      <c r="BA397" s="129">
        <v>1350</v>
      </c>
      <c r="BB397" s="100">
        <v>103.506856070365</v>
      </c>
      <c r="BC397" s="167">
        <f>(BB405-BB406)/BB387</f>
        <v>0.64179323497991503</v>
      </c>
      <c r="BD397" s="167">
        <f>D397-BB403</f>
        <v>26.939999999999998</v>
      </c>
      <c r="BE397" s="164">
        <f>BB405-BB406</f>
        <v>66.430000000000007</v>
      </c>
      <c r="BF397" s="164">
        <f t="shared" si="362"/>
        <v>40.553966581363831</v>
      </c>
      <c r="BG397" s="174">
        <f t="shared" si="363"/>
        <v>26.027261403520857</v>
      </c>
      <c r="BH397" s="129">
        <v>1350</v>
      </c>
      <c r="BI397" s="100">
        <v>103.506856070365</v>
      </c>
      <c r="BJ397" s="167">
        <f>(BI405-BI406)/BI387</f>
        <v>1.0054406437507111</v>
      </c>
      <c r="BK397" s="167">
        <f>I397-BI403</f>
        <v>27.980000000000018</v>
      </c>
      <c r="BL397" s="164">
        <f>BI405-BI406</f>
        <v>104.07</v>
      </c>
      <c r="BM397" s="164">
        <f t="shared" si="364"/>
        <v>26.885749975977724</v>
      </c>
      <c r="BN397" s="174">
        <f t="shared" si="365"/>
        <v>27.032025763567706</v>
      </c>
      <c r="BO397" s="129">
        <v>1350</v>
      </c>
      <c r="BP397" s="180">
        <v>103.506856070365</v>
      </c>
      <c r="BQ397" s="167">
        <f>(BP405-BP406)/BP387</f>
        <v>0.69821461827485265</v>
      </c>
      <c r="BR397" s="167">
        <f>N397-BP403</f>
        <v>28.649999999999977</v>
      </c>
      <c r="BS397" s="164">
        <f>BP405-BP406</f>
        <v>72.27000000000001</v>
      </c>
      <c r="BT397" s="164">
        <f t="shared" si="366"/>
        <v>39.643005396430013</v>
      </c>
      <c r="BU397" s="174">
        <f t="shared" si="367"/>
        <v>27.679325880136304</v>
      </c>
      <c r="BV397" s="129">
        <v>1350</v>
      </c>
      <c r="BW397" s="100">
        <v>103.506856070365</v>
      </c>
      <c r="BX397" s="167">
        <f>(BW405-BW406)/BW387</f>
        <v>0.73202880346873611</v>
      </c>
      <c r="BY397" s="167">
        <f>S397-BW403</f>
        <v>33.839999999999975</v>
      </c>
      <c r="BZ397" s="164">
        <f>BW405-BW406</f>
        <v>75.769999999999982</v>
      </c>
      <c r="CA397" s="164">
        <f t="shared" si="368"/>
        <v>44.661475518015024</v>
      </c>
      <c r="CB397" s="174">
        <f t="shared" si="369"/>
        <v>32.69348648460079</v>
      </c>
      <c r="CC397" s="81"/>
    </row>
    <row r="398" spans="1:81" ht="15.75">
      <c r="A398" s="64"/>
      <c r="B398" s="95" t="s">
        <v>42</v>
      </c>
      <c r="C398" s="80">
        <v>2500</v>
      </c>
      <c r="D398" s="80">
        <v>378.51</v>
      </c>
      <c r="E398" s="208">
        <v>16.88</v>
      </c>
      <c r="F398" s="208">
        <v>16.29</v>
      </c>
      <c r="G398" s="152">
        <v>15.79</v>
      </c>
      <c r="H398" s="80">
        <v>2500</v>
      </c>
      <c r="I398" s="80">
        <v>417.31</v>
      </c>
      <c r="J398" s="80">
        <v>8.51</v>
      </c>
      <c r="K398" s="211">
        <v>7.92</v>
      </c>
      <c r="L398" s="98">
        <v>7.6</v>
      </c>
      <c r="M398" s="80">
        <v>2500</v>
      </c>
      <c r="N398" s="211">
        <v>385.94</v>
      </c>
      <c r="O398" s="80">
        <v>11.23</v>
      </c>
      <c r="P398" s="80">
        <v>12.38</v>
      </c>
      <c r="Q398" s="80">
        <v>10.16</v>
      </c>
      <c r="R398" s="80">
        <v>2500</v>
      </c>
      <c r="S398" s="211">
        <v>393.86</v>
      </c>
      <c r="T398" s="211">
        <v>8.14</v>
      </c>
      <c r="U398" s="211">
        <v>7.14</v>
      </c>
      <c r="V398" s="211">
        <v>7.78</v>
      </c>
      <c r="W398" s="25"/>
      <c r="X398" s="129">
        <v>2500</v>
      </c>
      <c r="Y398" s="151">
        <f t="shared" si="346"/>
        <v>1.6320000000000001</v>
      </c>
      <c r="Z398" s="100">
        <v>9.6440000000000001</v>
      </c>
      <c r="AA398" s="100">
        <v>4.5170000000000003</v>
      </c>
      <c r="AB398" s="100">
        <f t="shared" si="347"/>
        <v>3.4949999999999992</v>
      </c>
      <c r="AC398" s="100">
        <f t="shared" si="348"/>
        <v>35.081000000000003</v>
      </c>
      <c r="AD398" s="152">
        <f t="shared" si="349"/>
        <v>1071.2882300624997</v>
      </c>
      <c r="AE398" s="129">
        <v>2500</v>
      </c>
      <c r="AF398" s="100">
        <f t="shared" si="350"/>
        <v>0.80099999999999993</v>
      </c>
      <c r="AG398" s="100">
        <v>9.6440000000000001</v>
      </c>
      <c r="AH398" s="100">
        <v>4.5170000000000003</v>
      </c>
      <c r="AI398" s="100">
        <f t="shared" si="351"/>
        <v>4.3259999999999996</v>
      </c>
      <c r="AJ398" s="100">
        <f t="shared" si="352"/>
        <v>34.250000000000007</v>
      </c>
      <c r="AK398" s="152">
        <f t="shared" si="353"/>
        <v>1294.5960562500002</v>
      </c>
      <c r="AL398" s="129">
        <v>2500</v>
      </c>
      <c r="AM398" s="100">
        <f t="shared" si="370"/>
        <v>1.1256666666666666</v>
      </c>
      <c r="AN398" s="100">
        <v>9.6440000000000001</v>
      </c>
      <c r="AO398" s="100">
        <v>4.5170000000000003</v>
      </c>
      <c r="AP398" s="100">
        <f t="shared" si="355"/>
        <v>4.0013333333333332</v>
      </c>
      <c r="AQ398" s="100">
        <f t="shared" si="356"/>
        <v>34.574666666666673</v>
      </c>
      <c r="AR398" s="160">
        <f t="shared" si="357"/>
        <v>1208.7873948666665</v>
      </c>
      <c r="AS398" s="129">
        <v>2500</v>
      </c>
      <c r="AT398" s="100">
        <f t="shared" si="358"/>
        <v>0.76866666666666672</v>
      </c>
      <c r="AU398" s="100">
        <v>9.6440000000000001</v>
      </c>
      <c r="AV398" s="100">
        <v>4.5170000000000003</v>
      </c>
      <c r="AW398" s="100">
        <f t="shared" si="359"/>
        <v>4.3583333333333334</v>
      </c>
      <c r="AX398" s="100">
        <f t="shared" si="360"/>
        <v>34.217666666666673</v>
      </c>
      <c r="AY398" s="160">
        <f t="shared" si="361"/>
        <v>1303.0408257291667</v>
      </c>
      <c r="AZ398" s="166"/>
      <c r="BA398" s="129">
        <v>2500</v>
      </c>
      <c r="BB398" s="100">
        <v>103.506856070365</v>
      </c>
      <c r="BC398" s="167">
        <f>(BB405-BB406)/BB387</f>
        <v>0.64179323497991503</v>
      </c>
      <c r="BD398" s="167">
        <f>D398-BB403</f>
        <v>23.860000000000014</v>
      </c>
      <c r="BE398" s="164">
        <f>BB405-BB406</f>
        <v>66.430000000000007</v>
      </c>
      <c r="BF398" s="164">
        <f t="shared" si="362"/>
        <v>35.917507150383884</v>
      </c>
      <c r="BG398" s="174">
        <f t="shared" si="363"/>
        <v>23.051613106459101</v>
      </c>
      <c r="BH398" s="129">
        <v>2500</v>
      </c>
      <c r="BI398" s="100">
        <v>103.506856070365</v>
      </c>
      <c r="BJ398" s="167">
        <f>(BI405-BI406)/BI387</f>
        <v>1.0054406437507111</v>
      </c>
      <c r="BK398" s="167">
        <f>I398-BI403</f>
        <v>24.990000000000009</v>
      </c>
      <c r="BL398" s="164">
        <f>BI405-BI406</f>
        <v>104.07</v>
      </c>
      <c r="BM398" s="164">
        <f t="shared" si="364"/>
        <v>24.01268377053907</v>
      </c>
      <c r="BN398" s="174">
        <f t="shared" si="365"/>
        <v>24.143328228433056</v>
      </c>
      <c r="BO398" s="129">
        <v>2500</v>
      </c>
      <c r="BP398" s="180">
        <v>103.506856070365</v>
      </c>
      <c r="BQ398" s="167">
        <f>(BP405-BP406)/BP387</f>
        <v>0.69821461827485265</v>
      </c>
      <c r="BR398" s="167">
        <f>N398-BP403</f>
        <v>25.889999999999986</v>
      </c>
      <c r="BS398" s="164">
        <f>BP405-BP406</f>
        <v>72.27000000000001</v>
      </c>
      <c r="BT398" s="164">
        <f t="shared" si="366"/>
        <v>35.82399335823991</v>
      </c>
      <c r="BU398" s="174">
        <f t="shared" si="367"/>
        <v>25.012835847704334</v>
      </c>
      <c r="BV398" s="129">
        <v>2500</v>
      </c>
      <c r="BW398" s="100">
        <v>103.506856070365</v>
      </c>
      <c r="BX398" s="167">
        <f>(BW405-BW406)/BW387</f>
        <v>0.73202880346873611</v>
      </c>
      <c r="BY398" s="167">
        <f>S398-BW403</f>
        <v>30.759999999999991</v>
      </c>
      <c r="BZ398" s="164">
        <f>BW405-BW406</f>
        <v>75.769999999999982</v>
      </c>
      <c r="CA398" s="164">
        <f t="shared" si="368"/>
        <v>40.5965421670846</v>
      </c>
      <c r="CB398" s="174">
        <f t="shared" si="369"/>
        <v>29.71783818753903</v>
      </c>
      <c r="CC398" s="81"/>
    </row>
    <row r="399" spans="1:81" ht="15.75">
      <c r="A399" s="64"/>
      <c r="B399" s="95" t="s">
        <v>42</v>
      </c>
      <c r="C399" s="80">
        <v>5000</v>
      </c>
      <c r="D399" s="80">
        <v>374.79</v>
      </c>
      <c r="E399" s="208">
        <v>20.149999999999999</v>
      </c>
      <c r="F399" s="208">
        <v>20.32</v>
      </c>
      <c r="G399" s="152">
        <v>20.46</v>
      </c>
      <c r="H399" s="80">
        <v>5000</v>
      </c>
      <c r="I399" s="80">
        <v>413.82</v>
      </c>
      <c r="J399" s="80">
        <v>13.84</v>
      </c>
      <c r="K399" s="211">
        <v>12.75</v>
      </c>
      <c r="L399" s="98">
        <v>13.24</v>
      </c>
      <c r="M399" s="80">
        <v>5000</v>
      </c>
      <c r="N399" s="211">
        <v>382.23</v>
      </c>
      <c r="O399" s="80">
        <v>16.7</v>
      </c>
      <c r="P399" s="80">
        <v>16.579999999999998</v>
      </c>
      <c r="Q399" s="80">
        <v>17.3</v>
      </c>
      <c r="R399" s="80">
        <v>5000</v>
      </c>
      <c r="S399" s="211">
        <v>389.62</v>
      </c>
      <c r="T399" s="211">
        <v>14.1</v>
      </c>
      <c r="U399" s="211">
        <v>13.88</v>
      </c>
      <c r="V399" s="211">
        <v>13.94</v>
      </c>
      <c r="W399" s="25"/>
      <c r="X399" s="129">
        <v>5000</v>
      </c>
      <c r="Y399" s="151">
        <f t="shared" si="346"/>
        <v>2.0309999999999997</v>
      </c>
      <c r="Z399" s="100">
        <v>9.6440000000000001</v>
      </c>
      <c r="AA399" s="100">
        <v>4.5170000000000003</v>
      </c>
      <c r="AB399" s="100">
        <f t="shared" si="347"/>
        <v>3.0960000000000001</v>
      </c>
      <c r="AC399" s="100">
        <f t="shared" si="348"/>
        <v>35.480000000000004</v>
      </c>
      <c r="AD399" s="152">
        <f t="shared" si="349"/>
        <v>3839.120496</v>
      </c>
      <c r="AE399" s="129">
        <v>5000</v>
      </c>
      <c r="AF399" s="100">
        <f t="shared" si="350"/>
        <v>1.3276666666666666</v>
      </c>
      <c r="AG399" s="100">
        <v>9.6440000000000001</v>
      </c>
      <c r="AH399" s="100">
        <v>4.5170000000000003</v>
      </c>
      <c r="AI399" s="100">
        <f t="shared" si="351"/>
        <v>3.7993333333333332</v>
      </c>
      <c r="AJ399" s="100">
        <f t="shared" si="352"/>
        <v>34.776666666666671</v>
      </c>
      <c r="AK399" s="152">
        <f t="shared" si="353"/>
        <v>4617.8788036666665</v>
      </c>
      <c r="AL399" s="129">
        <v>5000</v>
      </c>
      <c r="AM399" s="100">
        <f t="shared" si="370"/>
        <v>1.6859999999999999</v>
      </c>
      <c r="AN399" s="100">
        <v>9.6440000000000001</v>
      </c>
      <c r="AO399" s="100">
        <v>4.5170000000000003</v>
      </c>
      <c r="AP399" s="100">
        <f t="shared" si="355"/>
        <v>3.4409999999999998</v>
      </c>
      <c r="AQ399" s="100">
        <f t="shared" si="356"/>
        <v>35.135000000000005</v>
      </c>
      <c r="AR399" s="160">
        <f t="shared" si="357"/>
        <v>4225.4387482499997</v>
      </c>
      <c r="AS399" s="129">
        <v>5000</v>
      </c>
      <c r="AT399" s="100">
        <f t="shared" si="358"/>
        <v>1.3973333333333335</v>
      </c>
      <c r="AU399" s="100">
        <v>9.6440000000000001</v>
      </c>
      <c r="AV399" s="100">
        <v>4.5170000000000003</v>
      </c>
      <c r="AW399" s="100">
        <f t="shared" si="359"/>
        <v>3.7296666666666667</v>
      </c>
      <c r="AX399" s="100">
        <f t="shared" si="360"/>
        <v>34.846333333333341</v>
      </c>
      <c r="AY399" s="160">
        <f t="shared" si="361"/>
        <v>4542.2840157166675</v>
      </c>
      <c r="AZ399" s="166"/>
      <c r="BA399" s="129">
        <v>5000</v>
      </c>
      <c r="BB399" s="100">
        <v>103.506856070365</v>
      </c>
      <c r="BC399" s="167">
        <f>(BB405-BB406)/BB387</f>
        <v>0.64179323497991503</v>
      </c>
      <c r="BD399" s="167">
        <f>D399-BB403</f>
        <v>20.140000000000043</v>
      </c>
      <c r="BE399" s="164">
        <f>BB405-BB406</f>
        <v>66.430000000000007</v>
      </c>
      <c r="BF399" s="164">
        <f t="shared" si="362"/>
        <v>30.317627577901611</v>
      </c>
      <c r="BG399" s="174">
        <f t="shared" si="363"/>
        <v>19.457648280137761</v>
      </c>
      <c r="BH399" s="129">
        <v>5000</v>
      </c>
      <c r="BI399" s="100">
        <v>103.506856070365</v>
      </c>
      <c r="BJ399" s="167">
        <f>(BI405-BI406)/BI387</f>
        <v>1.0054406437507111</v>
      </c>
      <c r="BK399" s="167">
        <f>I399-BI403</f>
        <v>21.5</v>
      </c>
      <c r="BL399" s="164">
        <f>BI405-BI406</f>
        <v>104.07</v>
      </c>
      <c r="BM399" s="164">
        <f t="shared" si="364"/>
        <v>20.659171711348133</v>
      </c>
      <c r="BN399" s="174">
        <f t="shared" si="365"/>
        <v>20.771570904814347</v>
      </c>
      <c r="BO399" s="129">
        <v>5000</v>
      </c>
      <c r="BP399" s="180">
        <v>103.506856070365</v>
      </c>
      <c r="BQ399" s="167">
        <f>(BP405-BP406)/BP387</f>
        <v>0.69821461827485265</v>
      </c>
      <c r="BR399" s="167">
        <f>N399-BP403</f>
        <v>22.180000000000007</v>
      </c>
      <c r="BS399" s="164">
        <f>BP405-BP406</f>
        <v>72.27000000000001</v>
      </c>
      <c r="BT399" s="164">
        <f t="shared" si="366"/>
        <v>30.690466306904668</v>
      </c>
      <c r="BU399" s="174">
        <f t="shared" si="367"/>
        <v>21.428532217152668</v>
      </c>
      <c r="BV399" s="129">
        <v>5000</v>
      </c>
      <c r="BW399" s="100">
        <v>103.506856070365</v>
      </c>
      <c r="BX399" s="167">
        <f>(BW405-BW406)/BW387</f>
        <v>0.73202880346873611</v>
      </c>
      <c r="BY399" s="167">
        <f>S399-BW403</f>
        <v>26.519999999999982</v>
      </c>
      <c r="BZ399" s="164">
        <f>BW405-BW406</f>
        <v>75.769999999999982</v>
      </c>
      <c r="CA399" s="164">
        <f t="shared" si="368"/>
        <v>35.00065989177773</v>
      </c>
      <c r="CB399" s="174">
        <f t="shared" si="369"/>
        <v>25.621491181194234</v>
      </c>
      <c r="CC399" s="81"/>
    </row>
    <row r="400" spans="1:81" ht="15.75">
      <c r="A400" s="64"/>
      <c r="B400" s="95" t="s">
        <v>42</v>
      </c>
      <c r="C400" s="80">
        <v>7000</v>
      </c>
      <c r="D400" s="80">
        <v>372.93</v>
      </c>
      <c r="E400" s="208">
        <v>22.26</v>
      </c>
      <c r="F400" s="208">
        <v>23.2</v>
      </c>
      <c r="G400" s="152">
        <v>22.91</v>
      </c>
      <c r="H400" s="80">
        <v>7000</v>
      </c>
      <c r="I400" s="80">
        <v>411.94</v>
      </c>
      <c r="J400" s="80">
        <v>15.36</v>
      </c>
      <c r="K400" s="211">
        <v>14.91</v>
      </c>
      <c r="L400" s="98">
        <v>15.51</v>
      </c>
      <c r="M400" s="80">
        <v>7000</v>
      </c>
      <c r="N400" s="211">
        <v>380.26</v>
      </c>
      <c r="O400" s="80">
        <v>18.899999999999999</v>
      </c>
      <c r="P400" s="80">
        <v>19.100000000000001</v>
      </c>
      <c r="Q400" s="80">
        <v>19.739999999999998</v>
      </c>
      <c r="R400" s="80">
        <v>7000</v>
      </c>
      <c r="S400" s="211">
        <v>387.06</v>
      </c>
      <c r="T400" s="211">
        <v>17.420000000000002</v>
      </c>
      <c r="U400" s="211">
        <v>16.66</v>
      </c>
      <c r="V400" s="211">
        <v>17.52</v>
      </c>
      <c r="W400" s="25"/>
      <c r="X400" s="129">
        <v>7000</v>
      </c>
      <c r="Y400" s="151">
        <f t="shared" si="346"/>
        <v>2.2790000000000004</v>
      </c>
      <c r="Z400" s="100">
        <v>9.6440000000000001</v>
      </c>
      <c r="AA400" s="100">
        <v>4.5170000000000003</v>
      </c>
      <c r="AB400" s="100">
        <f t="shared" si="347"/>
        <v>2.847999999999999</v>
      </c>
      <c r="AC400" s="100">
        <f t="shared" si="348"/>
        <v>35.728000000000009</v>
      </c>
      <c r="AD400" s="152">
        <f t="shared" si="349"/>
        <v>6970.3075706879981</v>
      </c>
      <c r="AE400" s="129">
        <v>7000</v>
      </c>
      <c r="AF400" s="100">
        <f t="shared" si="350"/>
        <v>1.526</v>
      </c>
      <c r="AG400" s="100">
        <v>9.6440000000000001</v>
      </c>
      <c r="AH400" s="100">
        <v>4.5170000000000003</v>
      </c>
      <c r="AI400" s="100">
        <f t="shared" si="351"/>
        <v>3.601</v>
      </c>
      <c r="AJ400" s="100">
        <f t="shared" si="352"/>
        <v>34.975000000000009</v>
      </c>
      <c r="AK400" s="152">
        <f t="shared" si="353"/>
        <v>8627.4826774500016</v>
      </c>
      <c r="AL400" s="129">
        <v>7000</v>
      </c>
      <c r="AM400" s="100">
        <f t="shared" si="370"/>
        <v>1.9246666666666665</v>
      </c>
      <c r="AN400" s="100">
        <v>9.6440000000000001</v>
      </c>
      <c r="AO400" s="100">
        <v>4.5170000000000003</v>
      </c>
      <c r="AP400" s="100">
        <f t="shared" si="355"/>
        <v>3.2023333333333337</v>
      </c>
      <c r="AQ400" s="100">
        <f t="shared" si="356"/>
        <v>35.373666666666672</v>
      </c>
      <c r="AR400" s="160">
        <f t="shared" si="357"/>
        <v>7759.7881809326682</v>
      </c>
      <c r="AS400" s="129">
        <v>7000</v>
      </c>
      <c r="AT400" s="100">
        <f t="shared" si="358"/>
        <v>1.72</v>
      </c>
      <c r="AU400" s="100">
        <v>9.6440000000000001</v>
      </c>
      <c r="AV400" s="100">
        <v>4.5170000000000003</v>
      </c>
      <c r="AW400" s="100">
        <f t="shared" si="359"/>
        <v>3.407</v>
      </c>
      <c r="AX400" s="100">
        <f t="shared" si="360"/>
        <v>35.169000000000004</v>
      </c>
      <c r="AY400" s="160">
        <f t="shared" si="361"/>
        <v>8207.963277066001</v>
      </c>
      <c r="AZ400" s="166"/>
      <c r="BA400" s="129">
        <v>7000</v>
      </c>
      <c r="BB400" s="100">
        <v>103.506856070365</v>
      </c>
      <c r="BC400" s="167">
        <f>(BB405-BB406)/BB387</f>
        <v>0.64179323497991503</v>
      </c>
      <c r="BD400" s="167">
        <f>D400-BB403</f>
        <v>18.28000000000003</v>
      </c>
      <c r="BE400" s="164">
        <f>BB405-BB406</f>
        <v>66.430000000000007</v>
      </c>
      <c r="BF400" s="164">
        <f t="shared" si="362"/>
        <v>27.517687791660432</v>
      </c>
      <c r="BG400" s="174">
        <f t="shared" si="363"/>
        <v>17.660665866977062</v>
      </c>
      <c r="BH400" s="129">
        <v>7000</v>
      </c>
      <c r="BI400" s="100">
        <v>103.506856070365</v>
      </c>
      <c r="BJ400" s="167">
        <f>(BI405-BI406)/BI387</f>
        <v>1.0054406437507111</v>
      </c>
      <c r="BK400" s="167">
        <f>I400-BI403</f>
        <v>19.620000000000005</v>
      </c>
      <c r="BL400" s="164">
        <f>BI405-BI406</f>
        <v>104.07</v>
      </c>
      <c r="BM400" s="164">
        <f t="shared" si="364"/>
        <v>18.852695301239557</v>
      </c>
      <c r="BN400" s="174">
        <f t="shared" si="365"/>
        <v>18.955266100114304</v>
      </c>
      <c r="BO400" s="129">
        <v>7000</v>
      </c>
      <c r="BP400" s="180">
        <v>103.506856070365</v>
      </c>
      <c r="BQ400" s="167">
        <f>(BP405-BP406)/BP387</f>
        <v>0.69821461827485265</v>
      </c>
      <c r="BR400" s="167">
        <f>N400-BP403</f>
        <v>20.20999999999998</v>
      </c>
      <c r="BS400" s="164">
        <f>BP405-BP406</f>
        <v>72.27000000000001</v>
      </c>
      <c r="BT400" s="164">
        <f t="shared" si="366"/>
        <v>27.964577279645741</v>
      </c>
      <c r="BU400" s="174">
        <f t="shared" si="367"/>
        <v>19.52527665052547</v>
      </c>
      <c r="BV400" s="129">
        <v>7000</v>
      </c>
      <c r="BW400" s="100">
        <v>103.506856070365</v>
      </c>
      <c r="BX400" s="167">
        <f>(BW405-BW406)/BW387</f>
        <v>0.73202880346873611</v>
      </c>
      <c r="BY400" s="167">
        <f>S400-BW403</f>
        <v>23.95999999999998</v>
      </c>
      <c r="BZ400" s="164">
        <f>BW405-BW406</f>
        <v>75.769999999999982</v>
      </c>
      <c r="CA400" s="164">
        <f t="shared" si="368"/>
        <v>31.622013989705668</v>
      </c>
      <c r="CB400" s="174">
        <f t="shared" si="369"/>
        <v>23.148225064155874</v>
      </c>
      <c r="CC400" s="81"/>
    </row>
    <row r="401" spans="1:81" ht="15.75">
      <c r="A401" s="64"/>
      <c r="B401" s="95" t="s">
        <v>42</v>
      </c>
      <c r="C401" s="80">
        <v>9000</v>
      </c>
      <c r="D401" s="80">
        <v>371.45</v>
      </c>
      <c r="E401" s="189">
        <v>23.64</v>
      </c>
      <c r="F401" s="189">
        <v>23.45</v>
      </c>
      <c r="G401" s="190">
        <v>24.09</v>
      </c>
      <c r="H401" s="80">
        <v>9000</v>
      </c>
      <c r="I401" s="80">
        <v>410.47</v>
      </c>
      <c r="J401" s="80">
        <v>16.2</v>
      </c>
      <c r="K401" s="211">
        <v>16</v>
      </c>
      <c r="L401" s="98">
        <v>15.24</v>
      </c>
      <c r="M401" s="80">
        <v>9000</v>
      </c>
      <c r="N401" s="211">
        <v>378.8</v>
      </c>
      <c r="O401" s="80">
        <v>20.350000000000001</v>
      </c>
      <c r="P401" s="80">
        <v>19.739999999999998</v>
      </c>
      <c r="Q401" s="80">
        <v>22.1</v>
      </c>
      <c r="R401" s="80">
        <v>9000</v>
      </c>
      <c r="S401" s="211">
        <v>385.42</v>
      </c>
      <c r="T401" s="211">
        <v>18.05</v>
      </c>
      <c r="U401" s="211">
        <v>18.3</v>
      </c>
      <c r="V401" s="211">
        <v>19.43</v>
      </c>
      <c r="W401" s="25"/>
      <c r="X401" s="129">
        <v>9000</v>
      </c>
      <c r="Y401" s="151">
        <f t="shared" si="346"/>
        <v>2.3726666666666669</v>
      </c>
      <c r="Z401" s="100">
        <v>9.6440000000000001</v>
      </c>
      <c r="AA401" s="100">
        <v>4.5170000000000003</v>
      </c>
      <c r="AB401" s="100">
        <f t="shared" si="347"/>
        <v>2.7543333333333333</v>
      </c>
      <c r="AC401" s="100">
        <f t="shared" si="348"/>
        <v>35.821666666666673</v>
      </c>
      <c r="AD401" s="152">
        <f t="shared" si="349"/>
        <v>11172.605817689999</v>
      </c>
      <c r="AE401" s="129">
        <v>9000</v>
      </c>
      <c r="AF401" s="100">
        <f t="shared" si="350"/>
        <v>1.5813333333333335</v>
      </c>
      <c r="AG401" s="100">
        <v>9.6440000000000001</v>
      </c>
      <c r="AH401" s="100">
        <v>4.5170000000000003</v>
      </c>
      <c r="AI401" s="100">
        <f t="shared" si="351"/>
        <v>3.5456666666666665</v>
      </c>
      <c r="AJ401" s="100">
        <f t="shared" si="352"/>
        <v>35.030333333333338</v>
      </c>
      <c r="AK401" s="152">
        <f t="shared" si="353"/>
        <v>14064.826030793998</v>
      </c>
      <c r="AL401" s="129">
        <v>9000</v>
      </c>
      <c r="AM401" s="100">
        <f t="shared" si="370"/>
        <v>2.073</v>
      </c>
      <c r="AN401" s="100">
        <v>9.6440000000000001</v>
      </c>
      <c r="AO401" s="100">
        <v>4.5170000000000003</v>
      </c>
      <c r="AP401" s="100">
        <f t="shared" si="355"/>
        <v>3.0540000000000003</v>
      </c>
      <c r="AQ401" s="100">
        <f t="shared" si="356"/>
        <v>35.522000000000006</v>
      </c>
      <c r="AR401" s="160">
        <f t="shared" si="357"/>
        <v>12284.532480744001</v>
      </c>
      <c r="AS401" s="129">
        <v>9000</v>
      </c>
      <c r="AT401" s="100">
        <f t="shared" si="358"/>
        <v>1.8593333333333333</v>
      </c>
      <c r="AU401" s="100">
        <v>9.6440000000000001</v>
      </c>
      <c r="AV401" s="100">
        <v>4.5170000000000003</v>
      </c>
      <c r="AW401" s="100">
        <f t="shared" si="359"/>
        <v>3.2676666666666669</v>
      </c>
      <c r="AX401" s="100">
        <f t="shared" si="360"/>
        <v>35.308333333333337</v>
      </c>
      <c r="AY401" s="160">
        <f t="shared" si="361"/>
        <v>13064.932075049999</v>
      </c>
      <c r="AZ401" s="166"/>
      <c r="BA401" s="129">
        <v>9000</v>
      </c>
      <c r="BB401" s="100">
        <v>103.506856070365</v>
      </c>
      <c r="BC401" s="167">
        <f>(BB405-BB406)/BB387</f>
        <v>0.64179323497991503</v>
      </c>
      <c r="BD401" s="167">
        <f>D401-BB403</f>
        <v>16.800000000000011</v>
      </c>
      <c r="BE401" s="164">
        <f>BB405-BB406</f>
        <v>66.430000000000007</v>
      </c>
      <c r="BF401" s="164">
        <f t="shared" si="362"/>
        <v>25.289778714436263</v>
      </c>
      <c r="BG401" s="174">
        <f t="shared" si="363"/>
        <v>16.230808893064246</v>
      </c>
      <c r="BH401" s="129">
        <v>9000</v>
      </c>
      <c r="BI401" s="100">
        <v>103.506856070365</v>
      </c>
      <c r="BJ401" s="167">
        <f>(BI405-BI406)/BI387</f>
        <v>1.0054406437507111</v>
      </c>
      <c r="BK401" s="167">
        <f>I401-BI403</f>
        <v>18.150000000000034</v>
      </c>
      <c r="BL401" s="164">
        <f>BI405-BI406</f>
        <v>104.07</v>
      </c>
      <c r="BM401" s="164">
        <f t="shared" si="364"/>
        <v>17.440184491207873</v>
      </c>
      <c r="BN401" s="174">
        <f t="shared" si="365"/>
        <v>17.535070321971212</v>
      </c>
      <c r="BO401" s="129">
        <v>9000</v>
      </c>
      <c r="BP401" s="180">
        <v>103.506856070365</v>
      </c>
      <c r="BQ401" s="167">
        <f>(BP405-BP406)/BP387</f>
        <v>0.69821461827485265</v>
      </c>
      <c r="BR401" s="167">
        <f>N401-BP403</f>
        <v>18.75</v>
      </c>
      <c r="BS401" s="164">
        <f>BP405-BP406</f>
        <v>72.27000000000001</v>
      </c>
      <c r="BT401" s="164">
        <f t="shared" si="366"/>
        <v>25.944375259443746</v>
      </c>
      <c r="BU401" s="174">
        <f t="shared" si="367"/>
        <v>18.114742068152047</v>
      </c>
      <c r="BV401" s="129">
        <v>9000</v>
      </c>
      <c r="BW401" s="100">
        <v>103.506856070365</v>
      </c>
      <c r="BX401" s="167">
        <f>(BW405-BW406)/BW387</f>
        <v>0.73202880346873611</v>
      </c>
      <c r="BY401" s="167">
        <f>S401-BW403</f>
        <v>22.319999999999993</v>
      </c>
      <c r="BZ401" s="164">
        <f>BW405-BW406</f>
        <v>75.769999999999982</v>
      </c>
      <c r="CA401" s="164">
        <f t="shared" si="368"/>
        <v>29.457568958690771</v>
      </c>
      <c r="CB401" s="174">
        <f t="shared" si="369"/>
        <v>21.563788957928189</v>
      </c>
      <c r="CC401" s="81"/>
    </row>
    <row r="402" spans="1:81" ht="15.75">
      <c r="A402" s="64"/>
      <c r="B402" s="102" t="s">
        <v>42</v>
      </c>
      <c r="C402" s="104">
        <v>10000</v>
      </c>
      <c r="D402" s="104">
        <v>370.48</v>
      </c>
      <c r="E402" s="220">
        <v>24.77</v>
      </c>
      <c r="F402" s="220">
        <v>25.39</v>
      </c>
      <c r="G402" s="221">
        <v>24.82</v>
      </c>
      <c r="H402" s="104">
        <v>10000</v>
      </c>
      <c r="I402" s="104">
        <v>409.43</v>
      </c>
      <c r="J402" s="104">
        <v>17.29</v>
      </c>
      <c r="K402" s="234">
        <v>16.71</v>
      </c>
      <c r="L402" s="145">
        <v>17.61</v>
      </c>
      <c r="M402" s="104">
        <v>10000</v>
      </c>
      <c r="N402" s="211">
        <v>377.87</v>
      </c>
      <c r="O402" s="80">
        <v>21.61</v>
      </c>
      <c r="P402" s="80">
        <v>22.02</v>
      </c>
      <c r="Q402" s="80">
        <v>22.48</v>
      </c>
      <c r="R402" s="104">
        <v>10000</v>
      </c>
      <c r="S402" s="211">
        <v>384.29</v>
      </c>
      <c r="T402" s="211">
        <v>19.89</v>
      </c>
      <c r="U402" s="211">
        <v>19.399999999999999</v>
      </c>
      <c r="V402" s="211">
        <v>20.02</v>
      </c>
      <c r="W402" s="25"/>
      <c r="X402" s="137">
        <v>10000</v>
      </c>
      <c r="Y402" s="153">
        <f t="shared" si="346"/>
        <v>2.499333333333333</v>
      </c>
      <c r="Z402" s="105">
        <v>9.6440000000000001</v>
      </c>
      <c r="AA402" s="105">
        <v>4.5170000000000003</v>
      </c>
      <c r="AB402" s="105">
        <f t="shared" si="347"/>
        <v>2.6276666666666664</v>
      </c>
      <c r="AC402" s="105">
        <f t="shared" si="348"/>
        <v>35.948333333333338</v>
      </c>
      <c r="AD402" s="154">
        <f t="shared" si="349"/>
        <v>13205.541163666665</v>
      </c>
      <c r="AE402" s="137">
        <v>10000</v>
      </c>
      <c r="AF402" s="105">
        <f t="shared" si="350"/>
        <v>1.7203333333333333</v>
      </c>
      <c r="AG402" s="105">
        <v>9.6440000000000001</v>
      </c>
      <c r="AH402" s="105">
        <v>4.5170000000000003</v>
      </c>
      <c r="AI402" s="105">
        <f t="shared" si="351"/>
        <v>3.4066666666666663</v>
      </c>
      <c r="AJ402" s="105">
        <f t="shared" si="352"/>
        <v>35.169333333333341</v>
      </c>
      <c r="AK402" s="154">
        <f t="shared" si="353"/>
        <v>16749.465338666665</v>
      </c>
      <c r="AL402" s="137">
        <v>10000</v>
      </c>
      <c r="AM402" s="105">
        <f t="shared" si="370"/>
        <v>2.2036666666666664</v>
      </c>
      <c r="AN402" s="105">
        <v>9.6440000000000001</v>
      </c>
      <c r="AO402" s="105">
        <v>4.5170000000000003</v>
      </c>
      <c r="AP402" s="105">
        <f t="shared" si="355"/>
        <v>2.9233333333333338</v>
      </c>
      <c r="AQ402" s="105">
        <f t="shared" si="356"/>
        <v>35.652666666666669</v>
      </c>
      <c r="AR402" s="161">
        <f t="shared" si="357"/>
        <v>14570.603118666668</v>
      </c>
      <c r="AS402" s="137">
        <v>10000</v>
      </c>
      <c r="AT402" s="105">
        <f t="shared" si="358"/>
        <v>1.9769999999999999</v>
      </c>
      <c r="AU402" s="105">
        <v>9.6440000000000001</v>
      </c>
      <c r="AV402" s="105">
        <v>4.5170000000000003</v>
      </c>
      <c r="AW402" s="105">
        <f t="shared" si="359"/>
        <v>3.1500000000000004</v>
      </c>
      <c r="AX402" s="105">
        <f t="shared" si="360"/>
        <v>35.426000000000002</v>
      </c>
      <c r="AY402" s="161">
        <f t="shared" si="361"/>
        <v>15600.547620000001</v>
      </c>
      <c r="AZ402" s="166"/>
      <c r="BA402" s="137">
        <v>10000</v>
      </c>
      <c r="BB402" s="105">
        <v>103.506856070365</v>
      </c>
      <c r="BC402" s="167">
        <f>(BB405-BB406)/BB387</f>
        <v>0.64179323497991503</v>
      </c>
      <c r="BD402" s="167">
        <f>D402-BB403</f>
        <v>15.830000000000041</v>
      </c>
      <c r="BE402" s="165">
        <f>BB405-BB406</f>
        <v>66.430000000000007</v>
      </c>
      <c r="BF402" s="165">
        <f t="shared" si="362"/>
        <v>23.829595062471835</v>
      </c>
      <c r="BG402" s="175">
        <f t="shared" si="363"/>
        <v>15.293672903405209</v>
      </c>
      <c r="BH402" s="137">
        <v>10000</v>
      </c>
      <c r="BI402" s="105">
        <v>103.506856070365</v>
      </c>
      <c r="BJ402" s="167">
        <f>(BI405-BI406)/BI387</f>
        <v>1.0054406437507111</v>
      </c>
      <c r="BK402" s="167">
        <f>I402-BI403</f>
        <v>17.110000000000014</v>
      </c>
      <c r="BL402" s="165">
        <f>BI405-BI406</f>
        <v>104.07</v>
      </c>
      <c r="BM402" s="165">
        <f t="shared" si="364"/>
        <v>16.440857115403105</v>
      </c>
      <c r="BN402" s="175">
        <f t="shared" si="365"/>
        <v>16.530305961924356</v>
      </c>
      <c r="BO402" s="137">
        <v>10000</v>
      </c>
      <c r="BP402" s="181">
        <v>103.506856070365</v>
      </c>
      <c r="BQ402" s="167">
        <f>(BP405-BP406)/BP387</f>
        <v>0.69821461827485265</v>
      </c>
      <c r="BR402" s="167">
        <f>N402-BP403</f>
        <v>17.819999999999993</v>
      </c>
      <c r="BS402" s="165">
        <f>BP405-BP406</f>
        <v>72.27000000000001</v>
      </c>
      <c r="BT402" s="165">
        <f t="shared" si="366"/>
        <v>24.657534246575331</v>
      </c>
      <c r="BU402" s="175">
        <f t="shared" si="367"/>
        <v>17.216250861571702</v>
      </c>
      <c r="BV402" s="137">
        <v>10000</v>
      </c>
      <c r="BW402" s="105">
        <v>103.506856070365</v>
      </c>
      <c r="BX402" s="167">
        <f>(BW405-BW406)/BW387</f>
        <v>0.73202880346873611</v>
      </c>
      <c r="BY402" s="167">
        <f>S402-BW403</f>
        <v>21.189999999999998</v>
      </c>
      <c r="BZ402" s="165">
        <f>BW405-BW406</f>
        <v>75.769999999999982</v>
      </c>
      <c r="CA402" s="165">
        <f t="shared" si="368"/>
        <v>27.966213540979286</v>
      </c>
      <c r="CB402" s="175">
        <f t="shared" si="369"/>
        <v>20.472073835954234</v>
      </c>
      <c r="CC402" s="81"/>
    </row>
    <row r="403" spans="1:81" ht="30">
      <c r="A403" s="81"/>
      <c r="B403" s="81"/>
      <c r="C403" s="80"/>
      <c r="D403" s="80"/>
      <c r="E403" s="81"/>
      <c r="F403" s="81"/>
      <c r="G403" s="81"/>
      <c r="H403" s="81"/>
      <c r="I403" s="81"/>
      <c r="J403" s="81"/>
      <c r="K403" s="81"/>
      <c r="L403" s="81"/>
      <c r="M403" s="81"/>
      <c r="N403" s="226"/>
      <c r="O403" s="80"/>
      <c r="P403" s="80"/>
      <c r="Q403" s="80"/>
      <c r="R403" s="81"/>
      <c r="S403" s="226"/>
      <c r="T403" s="81"/>
      <c r="U403" s="81"/>
      <c r="V403" s="81"/>
      <c r="X403" s="81"/>
      <c r="Y403" s="81"/>
      <c r="Z403" s="81"/>
      <c r="AA403" s="81"/>
      <c r="AB403" s="81"/>
      <c r="AC403" s="81"/>
      <c r="AD403" s="81"/>
      <c r="AE403" s="80"/>
      <c r="AF403" s="80"/>
      <c r="AG403" s="80"/>
      <c r="AH403" s="80"/>
      <c r="AI403" s="80"/>
      <c r="AJ403" s="80"/>
      <c r="AK403" s="80"/>
      <c r="AL403" s="81"/>
      <c r="AM403" s="81"/>
      <c r="AN403" s="80"/>
      <c r="AO403" s="80"/>
      <c r="AP403" s="81"/>
      <c r="AQ403" s="81"/>
      <c r="AR403" s="81"/>
      <c r="AS403" s="81"/>
      <c r="AT403" s="81"/>
      <c r="AU403" s="81"/>
      <c r="AV403" s="81"/>
      <c r="AW403" s="81"/>
      <c r="AX403" s="81"/>
      <c r="AY403" s="81"/>
      <c r="AZ403" s="328" t="s">
        <v>46</v>
      </c>
      <c r="BA403" s="108" t="s">
        <v>47</v>
      </c>
      <c r="BB403" s="82">
        <f>BB405+BB404</f>
        <v>354.65</v>
      </c>
      <c r="BC403" s="80" t="s">
        <v>118</v>
      </c>
      <c r="BD403" s="80"/>
      <c r="BE403" s="80"/>
      <c r="BF403" s="80"/>
      <c r="BG403" s="80"/>
      <c r="BH403" s="108" t="s">
        <v>47</v>
      </c>
      <c r="BI403" s="82">
        <f>BI405+BI404</f>
        <v>392.32</v>
      </c>
      <c r="BJ403" s="80" t="s">
        <v>118</v>
      </c>
      <c r="BK403" s="86"/>
      <c r="BL403" s="86"/>
      <c r="BM403" s="86"/>
      <c r="BN403" s="86"/>
      <c r="BO403" s="108" t="s">
        <v>47</v>
      </c>
      <c r="BP403" s="82">
        <f>BP405+BP404</f>
        <v>360.05</v>
      </c>
      <c r="BQ403" s="80" t="s">
        <v>118</v>
      </c>
      <c r="BR403" s="80"/>
      <c r="BS403" s="80"/>
      <c r="BT403" s="80"/>
      <c r="BU403" s="80"/>
      <c r="BV403" s="108" t="s">
        <v>47</v>
      </c>
      <c r="BW403" s="82">
        <f>BW405+BW404</f>
        <v>363.1</v>
      </c>
      <c r="BX403" s="80" t="s">
        <v>118</v>
      </c>
      <c r="BY403" s="81"/>
      <c r="BZ403" s="81"/>
      <c r="CA403" s="81"/>
      <c r="CB403" s="81"/>
      <c r="CC403" s="81"/>
    </row>
    <row r="404" spans="1:81" ht="15">
      <c r="A404" s="81"/>
      <c r="B404" s="81"/>
      <c r="C404" s="80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0"/>
      <c r="P404" s="80"/>
      <c r="Q404" s="80"/>
      <c r="R404" s="81"/>
      <c r="S404" s="81"/>
      <c r="T404" s="81"/>
      <c r="U404" s="81"/>
      <c r="V404" s="81"/>
      <c r="X404" s="81"/>
      <c r="Y404" s="81"/>
      <c r="Z404" s="81"/>
      <c r="AA404" s="81"/>
      <c r="AB404" s="81"/>
      <c r="AC404" s="81"/>
      <c r="AD404" s="81"/>
      <c r="AE404" s="80"/>
      <c r="AF404" s="80"/>
      <c r="AG404" s="80"/>
      <c r="AH404" s="80"/>
      <c r="AI404" s="80"/>
      <c r="AJ404" s="80"/>
      <c r="AK404" s="80"/>
      <c r="AL404" s="81"/>
      <c r="AM404" s="81"/>
      <c r="AN404" s="80"/>
      <c r="AO404" s="80"/>
      <c r="AP404" s="81"/>
      <c r="AQ404" s="81"/>
      <c r="AR404" s="81"/>
      <c r="AS404" s="81"/>
      <c r="AT404" s="81"/>
      <c r="AU404" s="81"/>
      <c r="AV404" s="81"/>
      <c r="AW404" s="81"/>
      <c r="AX404" s="81"/>
      <c r="AY404" s="81"/>
      <c r="AZ404" s="328"/>
      <c r="BA404" s="183" t="s">
        <v>48</v>
      </c>
      <c r="BB404" s="63">
        <v>215.03</v>
      </c>
      <c r="BC404" s="183"/>
      <c r="BD404" s="183"/>
      <c r="BE404" s="183"/>
      <c r="BF404" s="183"/>
      <c r="BG404" s="183"/>
      <c r="BH404" s="183" t="s">
        <v>48</v>
      </c>
      <c r="BI404" s="237">
        <v>214.93</v>
      </c>
      <c r="BJ404" s="183"/>
      <c r="BK404" s="63"/>
      <c r="BL404" s="63"/>
      <c r="BM404" s="63"/>
      <c r="BN404" s="63"/>
      <c r="BO404" s="183" t="s">
        <v>48</v>
      </c>
      <c r="BP404" s="183">
        <v>214.87</v>
      </c>
      <c r="BQ404" s="62"/>
      <c r="BR404" s="183"/>
      <c r="BS404" s="183"/>
      <c r="BT404" s="231"/>
      <c r="BU404" s="231"/>
      <c r="BV404" s="183" t="s">
        <v>48</v>
      </c>
      <c r="BW404" s="80">
        <v>214.65</v>
      </c>
      <c r="BX404" s="81"/>
      <c r="BY404" s="81" t="s">
        <v>125</v>
      </c>
      <c r="BZ404" s="81"/>
      <c r="CA404" s="81"/>
      <c r="CB404" s="81"/>
      <c r="CC404" s="81"/>
    </row>
    <row r="405" spans="1:81" ht="15">
      <c r="A405" s="81"/>
      <c r="B405" s="81"/>
      <c r="C405" s="80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0"/>
      <c r="P405" s="80"/>
      <c r="Q405" s="80"/>
      <c r="R405" s="81"/>
      <c r="S405" s="81"/>
      <c r="T405" s="81"/>
      <c r="U405" s="81"/>
      <c r="V405" s="81"/>
      <c r="X405" s="81"/>
      <c r="Y405" s="81"/>
      <c r="Z405" s="81"/>
      <c r="AA405" s="81"/>
      <c r="AB405" s="81"/>
      <c r="AC405" s="81"/>
      <c r="AD405" s="81"/>
      <c r="AE405" s="80"/>
      <c r="AF405" s="80"/>
      <c r="AG405" s="80"/>
      <c r="AH405" s="80"/>
      <c r="AI405" s="80"/>
      <c r="AJ405" s="80"/>
      <c r="AK405" s="80"/>
      <c r="AL405" s="81"/>
      <c r="AM405" s="81"/>
      <c r="AN405" s="80"/>
      <c r="AO405" s="80"/>
      <c r="AP405" s="81"/>
      <c r="AQ405" s="81"/>
      <c r="AR405" s="81"/>
      <c r="AS405" s="81"/>
      <c r="AT405" s="81"/>
      <c r="AU405" s="81"/>
      <c r="AV405" s="81"/>
      <c r="AW405" s="81"/>
      <c r="AX405" s="81"/>
      <c r="AY405" s="81"/>
      <c r="AZ405" s="328"/>
      <c r="BA405" s="80" t="s">
        <v>50</v>
      </c>
      <c r="BB405" s="86">
        <v>139.62</v>
      </c>
      <c r="BC405" s="80"/>
      <c r="BD405" s="80"/>
      <c r="BE405" s="80"/>
      <c r="BF405" s="80"/>
      <c r="BG405" s="80"/>
      <c r="BH405" s="80" t="s">
        <v>50</v>
      </c>
      <c r="BI405" s="86">
        <v>177.39</v>
      </c>
      <c r="BJ405" s="80"/>
      <c r="BK405" s="86"/>
      <c r="BL405" s="86"/>
      <c r="BM405" s="86"/>
      <c r="BN405" s="86"/>
      <c r="BO405" s="80" t="s">
        <v>50</v>
      </c>
      <c r="BP405" s="80">
        <v>145.18</v>
      </c>
      <c r="BQ405" s="81"/>
      <c r="BR405" s="80"/>
      <c r="BS405" s="80"/>
      <c r="BT405" s="100"/>
      <c r="BU405" s="100"/>
      <c r="BV405" s="80" t="s">
        <v>50</v>
      </c>
      <c r="BW405" s="80">
        <v>148.44999999999999</v>
      </c>
      <c r="BX405" s="81"/>
      <c r="BY405" s="81"/>
      <c r="BZ405" s="81"/>
      <c r="CA405" s="81"/>
      <c r="CB405" s="81"/>
      <c r="CC405" s="81"/>
    </row>
    <row r="406" spans="1:81" ht="15">
      <c r="A406" s="81"/>
      <c r="B406" s="81"/>
      <c r="C406" s="80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0"/>
      <c r="P406" s="80"/>
      <c r="Q406" s="80"/>
      <c r="R406" s="81"/>
      <c r="S406" s="81"/>
      <c r="T406" s="81"/>
      <c r="U406" s="81"/>
      <c r="V406" s="81"/>
      <c r="X406" s="81"/>
      <c r="Y406" s="81"/>
      <c r="Z406" s="81"/>
      <c r="AA406" s="81"/>
      <c r="AB406" s="81"/>
      <c r="AC406" s="81"/>
      <c r="AD406" s="81"/>
      <c r="AE406" s="80"/>
      <c r="AF406" s="80"/>
      <c r="AG406" s="80"/>
      <c r="AH406" s="80"/>
      <c r="AI406" s="80"/>
      <c r="AJ406" s="80"/>
      <c r="AK406" s="80"/>
      <c r="AL406" s="81"/>
      <c r="AM406" s="81"/>
      <c r="AN406" s="80"/>
      <c r="AO406" s="80"/>
      <c r="AP406" s="81"/>
      <c r="AQ406" s="81"/>
      <c r="AR406" s="81"/>
      <c r="AS406" s="81"/>
      <c r="AT406" s="81"/>
      <c r="AU406" s="81"/>
      <c r="AV406" s="81"/>
      <c r="AW406" s="81"/>
      <c r="AX406" s="81"/>
      <c r="AY406" s="81"/>
      <c r="AZ406" s="328"/>
      <c r="BA406" s="80" t="s">
        <v>52</v>
      </c>
      <c r="BB406" s="86">
        <v>73.19</v>
      </c>
      <c r="BC406" s="80"/>
      <c r="BD406" s="81"/>
      <c r="BE406" s="81"/>
      <c r="BF406" s="81"/>
      <c r="BG406" s="81"/>
      <c r="BH406" s="80" t="s">
        <v>52</v>
      </c>
      <c r="BI406" s="86">
        <v>73.319999999999993</v>
      </c>
      <c r="BJ406" s="80"/>
      <c r="BK406" s="81"/>
      <c r="BL406" s="81"/>
      <c r="BM406" s="81"/>
      <c r="BN406" s="81"/>
      <c r="BO406" s="80" t="s">
        <v>52</v>
      </c>
      <c r="BP406" s="80">
        <v>72.91</v>
      </c>
      <c r="BQ406" s="81"/>
      <c r="BR406" s="81"/>
      <c r="BS406" s="81"/>
      <c r="BT406" s="81"/>
      <c r="BU406" s="81"/>
      <c r="BV406" s="80" t="s">
        <v>52</v>
      </c>
      <c r="BW406" s="80">
        <v>72.680000000000007</v>
      </c>
      <c r="BX406" s="81"/>
      <c r="BY406" s="81"/>
      <c r="BZ406" s="81"/>
      <c r="CA406" s="81"/>
      <c r="CB406" s="81"/>
      <c r="CC406" s="81"/>
    </row>
    <row r="407" spans="1:81" ht="18.75">
      <c r="A407" s="61" t="s">
        <v>126</v>
      </c>
      <c r="B407" s="79"/>
      <c r="C407" s="211"/>
      <c r="D407" s="211"/>
      <c r="E407" s="80"/>
      <c r="F407" s="211"/>
      <c r="G407" s="81"/>
      <c r="H407" s="81"/>
      <c r="I407" s="81"/>
      <c r="J407" s="81"/>
      <c r="K407" s="81"/>
      <c r="L407" s="81"/>
      <c r="M407" s="81"/>
      <c r="N407" s="81"/>
      <c r="O407" s="80"/>
      <c r="P407" s="80"/>
      <c r="Q407" s="80"/>
      <c r="R407" s="81"/>
      <c r="S407" s="81"/>
      <c r="T407" s="81"/>
      <c r="U407" s="81"/>
      <c r="V407" s="81"/>
      <c r="W407" s="61" t="s">
        <v>126</v>
      </c>
      <c r="X407" s="79"/>
      <c r="Y407" s="211"/>
      <c r="Z407" s="211"/>
      <c r="AA407" s="81"/>
      <c r="AB407" s="81"/>
      <c r="AC407" s="81"/>
      <c r="AD407" s="81"/>
      <c r="AE407" s="80"/>
      <c r="AF407" s="80"/>
      <c r="AG407" s="80"/>
      <c r="AH407" s="80"/>
      <c r="AI407" s="80"/>
      <c r="AJ407" s="80"/>
      <c r="AK407" s="80"/>
      <c r="AL407" s="81"/>
      <c r="AM407" s="81"/>
      <c r="AN407" s="80"/>
      <c r="AO407" s="80"/>
      <c r="AP407" s="81"/>
      <c r="AQ407" s="81"/>
      <c r="AR407" s="81"/>
      <c r="AS407" s="81"/>
      <c r="AT407" s="81"/>
      <c r="AU407" s="81"/>
      <c r="AV407" s="81"/>
      <c r="AW407" s="81"/>
      <c r="AX407" s="81"/>
      <c r="AY407" s="81"/>
      <c r="BA407" s="81"/>
      <c r="BB407" s="81"/>
      <c r="BC407" s="80"/>
      <c r="BD407" s="81"/>
      <c r="BE407" s="81"/>
      <c r="BF407" s="81"/>
      <c r="BG407" s="81"/>
      <c r="BH407" s="81"/>
      <c r="BI407" s="81"/>
      <c r="BJ407" s="80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</row>
    <row r="408" spans="1:81" ht="18.75" customHeight="1">
      <c r="A408" s="318" t="s">
        <v>127</v>
      </c>
      <c r="B408" s="318"/>
      <c r="C408" s="318"/>
      <c r="D408" s="318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34"/>
      <c r="P408" s="134"/>
      <c r="Q408" s="134"/>
      <c r="R408" s="113"/>
      <c r="S408" s="113"/>
      <c r="T408" s="113"/>
      <c r="U408" s="113"/>
      <c r="V408" s="113"/>
      <c r="W408" s="318" t="s">
        <v>127</v>
      </c>
      <c r="X408" s="318"/>
      <c r="Y408" s="318"/>
      <c r="Z408" s="318"/>
      <c r="AA408" s="113"/>
      <c r="AB408" s="113"/>
      <c r="AC408" s="113"/>
      <c r="AD408" s="113"/>
      <c r="AE408" s="134"/>
      <c r="AF408" s="134"/>
      <c r="AG408" s="134"/>
      <c r="AH408" s="134"/>
      <c r="AI408" s="134"/>
      <c r="AJ408" s="134"/>
      <c r="AK408" s="134"/>
      <c r="AL408" s="113"/>
      <c r="AM408" s="113"/>
      <c r="AN408" s="134"/>
      <c r="AO408" s="134"/>
      <c r="AP408" s="113"/>
      <c r="AQ408" s="113"/>
      <c r="AR408" s="113"/>
      <c r="AS408" s="113"/>
      <c r="AT408" s="113"/>
      <c r="AU408" s="113"/>
      <c r="AV408" s="113"/>
      <c r="AW408" s="113"/>
      <c r="AX408" s="113"/>
      <c r="AY408" s="113"/>
      <c r="AZ408" s="112"/>
      <c r="BA408" s="113"/>
      <c r="BB408" s="113"/>
      <c r="BC408" s="134"/>
      <c r="BD408" s="113"/>
      <c r="BE408" s="113"/>
      <c r="BF408" s="113"/>
      <c r="BG408" s="113"/>
      <c r="BH408" s="113"/>
      <c r="BI408" s="113"/>
      <c r="BJ408" s="134"/>
      <c r="BK408" s="113"/>
      <c r="BL408" s="113"/>
      <c r="BM408" s="113"/>
      <c r="BN408" s="113"/>
      <c r="BO408" s="113"/>
      <c r="BP408" s="113"/>
      <c r="BQ408" s="113"/>
      <c r="BR408" s="113"/>
      <c r="BS408" s="113"/>
      <c r="BT408" s="113"/>
      <c r="BU408" s="113"/>
      <c r="BV408" s="113"/>
      <c r="BW408" s="113"/>
      <c r="BX408" s="113"/>
      <c r="BY408" s="113"/>
      <c r="BZ408" s="113"/>
      <c r="CA408" s="113"/>
      <c r="CB408" s="113"/>
      <c r="CC408" s="81"/>
    </row>
    <row r="409" spans="1:81" ht="15">
      <c r="A409" s="81"/>
      <c r="B409" s="81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0"/>
      <c r="P409" s="80"/>
      <c r="Q409" s="80"/>
      <c r="R409" s="81"/>
      <c r="S409" s="81"/>
      <c r="T409" s="81"/>
      <c r="U409" s="81"/>
      <c r="V409" s="81"/>
      <c r="X409" s="81"/>
      <c r="Y409" s="81"/>
      <c r="Z409" s="81"/>
      <c r="AA409" s="81"/>
      <c r="AB409" s="81"/>
      <c r="AC409" s="81"/>
      <c r="AD409" s="81"/>
      <c r="AE409" s="80"/>
      <c r="AF409" s="80"/>
      <c r="AG409" s="80"/>
      <c r="AH409" s="80"/>
      <c r="AI409" s="80"/>
      <c r="AJ409" s="80"/>
      <c r="AK409" s="80"/>
      <c r="AL409" s="81"/>
      <c r="AM409" s="81"/>
      <c r="AN409" s="80"/>
      <c r="AO409" s="80"/>
      <c r="AP409" s="81"/>
      <c r="AQ409" s="81"/>
      <c r="AR409" s="81"/>
      <c r="AS409" s="81"/>
      <c r="AT409" s="81"/>
      <c r="AU409" s="81"/>
      <c r="AV409" s="81"/>
      <c r="AW409" s="81"/>
      <c r="AX409" s="81"/>
      <c r="AY409" s="81"/>
      <c r="BA409" s="81"/>
      <c r="BB409" s="81"/>
      <c r="BC409" s="80"/>
      <c r="BD409" s="81"/>
      <c r="BE409" s="81"/>
      <c r="BF409" s="81"/>
      <c r="BG409" s="81"/>
      <c r="BH409" s="81"/>
      <c r="BI409" s="81"/>
      <c r="BJ409" s="80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239"/>
      <c r="BW409" s="239"/>
      <c r="BX409" s="239"/>
      <c r="BY409" s="81"/>
      <c r="BZ409" s="81"/>
      <c r="CA409" s="81"/>
      <c r="CB409" s="81"/>
      <c r="CC409" s="81"/>
    </row>
    <row r="410" spans="1:81" ht="15">
      <c r="A410" s="82" t="s">
        <v>10</v>
      </c>
      <c r="B410" s="83" t="s">
        <v>11</v>
      </c>
      <c r="C410" s="84" t="s">
        <v>12</v>
      </c>
      <c r="D410" s="85" t="s">
        <v>13</v>
      </c>
      <c r="E410" s="86"/>
      <c r="F410" s="86"/>
      <c r="G410" s="87"/>
      <c r="H410" s="83" t="s">
        <v>11</v>
      </c>
      <c r="I410" s="85" t="s">
        <v>12</v>
      </c>
      <c r="J410" s="85" t="s">
        <v>13</v>
      </c>
      <c r="K410" s="86"/>
      <c r="L410" s="86"/>
      <c r="M410" s="130" t="s">
        <v>11</v>
      </c>
      <c r="N410" s="85" t="s">
        <v>12</v>
      </c>
      <c r="O410" s="84" t="s">
        <v>13</v>
      </c>
      <c r="P410" s="80"/>
      <c r="Q410" s="80"/>
      <c r="R410" s="130" t="s">
        <v>11</v>
      </c>
      <c r="S410" s="85" t="s">
        <v>12</v>
      </c>
      <c r="T410" s="85" t="s">
        <v>13</v>
      </c>
      <c r="U410" s="86"/>
      <c r="V410" s="86"/>
      <c r="W410" s="73" t="s">
        <v>15</v>
      </c>
      <c r="X410" s="130" t="s">
        <v>11</v>
      </c>
      <c r="Y410" s="85" t="s">
        <v>12</v>
      </c>
      <c r="Z410" s="85" t="s">
        <v>13</v>
      </c>
      <c r="AA410" s="86"/>
      <c r="AB410" s="86"/>
      <c r="AC410" s="86"/>
      <c r="AD410" s="87"/>
      <c r="AE410" s="83" t="s">
        <v>11</v>
      </c>
      <c r="AF410" s="85" t="s">
        <v>12</v>
      </c>
      <c r="AG410" s="85" t="s">
        <v>13</v>
      </c>
      <c r="AH410" s="86"/>
      <c r="AI410" s="86"/>
      <c r="AJ410" s="86"/>
      <c r="AK410" s="87"/>
      <c r="AL410" s="130" t="s">
        <v>11</v>
      </c>
      <c r="AM410" s="85" t="s">
        <v>12</v>
      </c>
      <c r="AN410" s="85" t="s">
        <v>13</v>
      </c>
      <c r="AO410" s="86"/>
      <c r="AP410" s="86"/>
      <c r="AQ410" s="86"/>
      <c r="AR410" s="157"/>
      <c r="AS410" s="130" t="s">
        <v>11</v>
      </c>
      <c r="AT410" s="85" t="s">
        <v>12</v>
      </c>
      <c r="AU410" s="85" t="s">
        <v>13</v>
      </c>
      <c r="AV410" s="86"/>
      <c r="AW410" s="86"/>
      <c r="AX410" s="86"/>
      <c r="AY410" s="157"/>
      <c r="AZ410" s="73" t="s">
        <v>16</v>
      </c>
      <c r="BA410" s="83" t="s">
        <v>11</v>
      </c>
      <c r="BB410" s="85" t="s">
        <v>12</v>
      </c>
      <c r="BC410" s="85" t="s">
        <v>13</v>
      </c>
      <c r="BD410" s="86"/>
      <c r="BE410" s="86"/>
      <c r="BF410" s="86"/>
      <c r="BG410" s="86"/>
      <c r="BH410" s="83" t="s">
        <v>11</v>
      </c>
      <c r="BI410" s="84" t="s">
        <v>12</v>
      </c>
      <c r="BJ410" s="84" t="s">
        <v>13</v>
      </c>
      <c r="BK410" s="86"/>
      <c r="BL410" s="86"/>
      <c r="BM410" s="86"/>
      <c r="BN410" s="86"/>
      <c r="BO410" s="130" t="s">
        <v>11</v>
      </c>
      <c r="BP410" s="85" t="s">
        <v>12</v>
      </c>
      <c r="BQ410" s="85" t="s">
        <v>13</v>
      </c>
      <c r="BR410" s="81"/>
      <c r="BS410" s="86"/>
      <c r="BT410" s="86"/>
      <c r="BU410" s="86"/>
      <c r="BV410" s="240" t="s">
        <v>11</v>
      </c>
      <c r="BW410" s="241" t="s">
        <v>12</v>
      </c>
      <c r="BX410" s="241" t="s">
        <v>13</v>
      </c>
      <c r="BY410" s="80"/>
      <c r="BZ410" s="80"/>
      <c r="CA410" s="80"/>
      <c r="CB410" s="87"/>
      <c r="CC410" s="81"/>
    </row>
    <row r="411" spans="1:81" ht="15">
      <c r="A411" s="82"/>
      <c r="B411" s="88"/>
      <c r="C411" s="89" t="s">
        <v>128</v>
      </c>
      <c r="D411" s="90" t="s">
        <v>19</v>
      </c>
      <c r="E411" s="86"/>
      <c r="F411" s="86"/>
      <c r="G411" s="87"/>
      <c r="H411" s="88"/>
      <c r="I411" s="89" t="s">
        <v>128</v>
      </c>
      <c r="J411" s="131" t="s">
        <v>20</v>
      </c>
      <c r="K411" s="86"/>
      <c r="L411" s="86"/>
      <c r="M411" s="88"/>
      <c r="N411" s="89" t="s">
        <v>129</v>
      </c>
      <c r="O411" s="135" t="s">
        <v>23</v>
      </c>
      <c r="P411" s="80"/>
      <c r="Q411" s="80"/>
      <c r="R411" s="88"/>
      <c r="S411" s="89" t="s">
        <v>129</v>
      </c>
      <c r="T411" s="131" t="s">
        <v>20</v>
      </c>
      <c r="U411" s="319"/>
      <c r="V411" s="319"/>
      <c r="W411" s="73"/>
      <c r="X411" s="88"/>
      <c r="Y411" s="89" t="s">
        <v>128</v>
      </c>
      <c r="Z411" s="90" t="s">
        <v>19</v>
      </c>
      <c r="AA411" s="86"/>
      <c r="AB411" s="86"/>
      <c r="AC411" s="86"/>
      <c r="AD411" s="87"/>
      <c r="AE411" s="88"/>
      <c r="AF411" s="89" t="s">
        <v>128</v>
      </c>
      <c r="AG411" s="131" t="s">
        <v>20</v>
      </c>
      <c r="AH411" s="86"/>
      <c r="AI411" s="86"/>
      <c r="AJ411" s="86"/>
      <c r="AK411" s="87"/>
      <c r="AL411" s="88"/>
      <c r="AM411" s="89" t="s">
        <v>129</v>
      </c>
      <c r="AN411" s="135" t="s">
        <v>23</v>
      </c>
      <c r="AO411" s="86"/>
      <c r="AP411" s="86"/>
      <c r="AQ411" s="86"/>
      <c r="AR411" s="157"/>
      <c r="AS411" s="88"/>
      <c r="AT411" s="89" t="s">
        <v>129</v>
      </c>
      <c r="AU411" s="131" t="s">
        <v>20</v>
      </c>
      <c r="AV411" s="331"/>
      <c r="AW411" s="331"/>
      <c r="AX411" s="86"/>
      <c r="AY411" s="157"/>
      <c r="AZ411" s="73"/>
      <c r="BA411" s="88"/>
      <c r="BB411" s="89" t="s">
        <v>128</v>
      </c>
      <c r="BC411" s="90" t="s">
        <v>19</v>
      </c>
      <c r="BD411" s="86"/>
      <c r="BE411" s="86"/>
      <c r="BF411" s="86"/>
      <c r="BG411" s="87"/>
      <c r="BH411" s="88"/>
      <c r="BI411" s="89" t="s">
        <v>128</v>
      </c>
      <c r="BJ411" s="131" t="s">
        <v>20</v>
      </c>
      <c r="BK411" s="86"/>
      <c r="BL411" s="86"/>
      <c r="BM411" s="86"/>
      <c r="BN411" s="87"/>
      <c r="BO411" s="88"/>
      <c r="BP411" s="89" t="s">
        <v>129</v>
      </c>
      <c r="BQ411" s="135" t="s">
        <v>23</v>
      </c>
      <c r="BR411" s="86"/>
      <c r="BS411" s="86"/>
      <c r="BT411" s="86"/>
      <c r="BU411" s="157"/>
      <c r="BV411" s="242"/>
      <c r="BW411" s="243" t="s">
        <v>129</v>
      </c>
      <c r="BX411" s="244" t="s">
        <v>20</v>
      </c>
      <c r="BY411" s="331"/>
      <c r="BZ411" s="331"/>
      <c r="CA411" s="86"/>
      <c r="CB411" s="157"/>
      <c r="CC411" s="81"/>
    </row>
    <row r="412" spans="1:81" ht="47.25">
      <c r="A412" s="64"/>
      <c r="B412" s="91" t="s">
        <v>26</v>
      </c>
      <c r="C412" s="92" t="s">
        <v>27</v>
      </c>
      <c r="D412" s="93" t="s">
        <v>56</v>
      </c>
      <c r="E412" s="321" t="s">
        <v>29</v>
      </c>
      <c r="F412" s="321"/>
      <c r="G412" s="322"/>
      <c r="H412" s="94" t="s">
        <v>27</v>
      </c>
      <c r="I412" s="93" t="s">
        <v>56</v>
      </c>
      <c r="J412" s="321" t="s">
        <v>29</v>
      </c>
      <c r="K412" s="321"/>
      <c r="L412" s="322"/>
      <c r="M412" s="94" t="s">
        <v>27</v>
      </c>
      <c r="N412" s="93" t="s">
        <v>56</v>
      </c>
      <c r="O412" s="321" t="s">
        <v>29</v>
      </c>
      <c r="P412" s="321"/>
      <c r="Q412" s="322"/>
      <c r="R412" s="94" t="s">
        <v>27</v>
      </c>
      <c r="S412" s="93" t="s">
        <v>56</v>
      </c>
      <c r="T412" s="321" t="s">
        <v>29</v>
      </c>
      <c r="U412" s="321"/>
      <c r="V412" s="322"/>
      <c r="W412" s="25"/>
      <c r="X412" s="94" t="s">
        <v>27</v>
      </c>
      <c r="Y412" s="148" t="s">
        <v>30</v>
      </c>
      <c r="Z412" s="149" t="s">
        <v>31</v>
      </c>
      <c r="AA412" s="149" t="s">
        <v>32</v>
      </c>
      <c r="AB412" s="149" t="s">
        <v>33</v>
      </c>
      <c r="AC412" s="149" t="s">
        <v>34</v>
      </c>
      <c r="AD412" s="150" t="s">
        <v>35</v>
      </c>
      <c r="AE412" s="94" t="s">
        <v>27</v>
      </c>
      <c r="AF412" s="149" t="s">
        <v>30</v>
      </c>
      <c r="AG412" s="149" t="s">
        <v>31</v>
      </c>
      <c r="AH412" s="149" t="s">
        <v>32</v>
      </c>
      <c r="AI412" s="149" t="s">
        <v>33</v>
      </c>
      <c r="AJ412" s="149" t="s">
        <v>34</v>
      </c>
      <c r="AK412" s="150" t="s">
        <v>35</v>
      </c>
      <c r="AL412" s="94" t="s">
        <v>27</v>
      </c>
      <c r="AM412" s="149" t="s">
        <v>30</v>
      </c>
      <c r="AN412" s="149" t="s">
        <v>31</v>
      </c>
      <c r="AO412" s="149" t="s">
        <v>32</v>
      </c>
      <c r="AP412" s="149" t="s">
        <v>33</v>
      </c>
      <c r="AQ412" s="149" t="s">
        <v>34</v>
      </c>
      <c r="AR412" s="158" t="s">
        <v>35</v>
      </c>
      <c r="AS412" s="94" t="s">
        <v>27</v>
      </c>
      <c r="AT412" s="149" t="s">
        <v>30</v>
      </c>
      <c r="AU412" s="159" t="s">
        <v>31</v>
      </c>
      <c r="AV412" s="159" t="s">
        <v>32</v>
      </c>
      <c r="AW412" s="149" t="s">
        <v>33</v>
      </c>
      <c r="AX412" s="149" t="s">
        <v>34</v>
      </c>
      <c r="AY412" s="158" t="s">
        <v>35</v>
      </c>
      <c r="AZ412" s="166"/>
      <c r="BA412" s="163" t="s">
        <v>27</v>
      </c>
      <c r="BB412" s="149" t="s">
        <v>24</v>
      </c>
      <c r="BC412" s="149" t="s">
        <v>36</v>
      </c>
      <c r="BD412" s="149" t="s">
        <v>37</v>
      </c>
      <c r="BE412" s="149" t="s">
        <v>38</v>
      </c>
      <c r="BF412" s="173" t="s">
        <v>39</v>
      </c>
      <c r="BG412" s="173" t="s">
        <v>40</v>
      </c>
      <c r="BH412" s="163" t="s">
        <v>27</v>
      </c>
      <c r="BI412" s="149" t="s">
        <v>24</v>
      </c>
      <c r="BJ412" s="149" t="s">
        <v>36</v>
      </c>
      <c r="BK412" s="149" t="s">
        <v>37</v>
      </c>
      <c r="BL412" s="149" t="s">
        <v>38</v>
      </c>
      <c r="BM412" s="173" t="s">
        <v>39</v>
      </c>
      <c r="BN412" s="173" t="s">
        <v>40</v>
      </c>
      <c r="BO412" s="163" t="s">
        <v>27</v>
      </c>
      <c r="BP412" s="149" t="s">
        <v>24</v>
      </c>
      <c r="BQ412" s="149" t="s">
        <v>36</v>
      </c>
      <c r="BR412" s="149" t="s">
        <v>37</v>
      </c>
      <c r="BS412" s="149" t="s">
        <v>38</v>
      </c>
      <c r="BT412" s="173" t="s">
        <v>39</v>
      </c>
      <c r="BU412" s="173" t="s">
        <v>40</v>
      </c>
      <c r="BV412" s="163" t="s">
        <v>27</v>
      </c>
      <c r="BW412" s="149" t="s">
        <v>24</v>
      </c>
      <c r="BX412" s="149" t="s">
        <v>36</v>
      </c>
      <c r="BY412" s="149" t="s">
        <v>37</v>
      </c>
      <c r="BZ412" s="149" t="s">
        <v>38</v>
      </c>
      <c r="CA412" s="173" t="s">
        <v>39</v>
      </c>
      <c r="CB412" s="173" t="s">
        <v>40</v>
      </c>
      <c r="CC412" s="81"/>
    </row>
    <row r="413" spans="1:81" ht="15.75">
      <c r="A413" s="64"/>
      <c r="B413" s="95" t="s">
        <v>41</v>
      </c>
      <c r="C413" s="80">
        <v>0</v>
      </c>
      <c r="D413" s="114">
        <v>448.7</v>
      </c>
      <c r="E413" s="189">
        <v>0</v>
      </c>
      <c r="F413" s="189">
        <v>0</v>
      </c>
      <c r="G413" s="190">
        <v>0</v>
      </c>
      <c r="H413" s="80">
        <v>0</v>
      </c>
      <c r="I413" s="114">
        <v>480.96</v>
      </c>
      <c r="J413" s="210">
        <v>0</v>
      </c>
      <c r="K413" s="210">
        <v>0</v>
      </c>
      <c r="L413" s="227">
        <v>0</v>
      </c>
      <c r="M413" s="80">
        <v>0</v>
      </c>
      <c r="N413" s="211">
        <v>472.4</v>
      </c>
      <c r="O413" s="210">
        <v>0</v>
      </c>
      <c r="P413" s="210">
        <v>0</v>
      </c>
      <c r="Q413" s="190">
        <v>0</v>
      </c>
      <c r="R413" s="80">
        <v>0</v>
      </c>
      <c r="S413" s="211">
        <v>454.15</v>
      </c>
      <c r="T413" s="210">
        <v>0</v>
      </c>
      <c r="U413" s="210">
        <v>0</v>
      </c>
      <c r="V413" s="190">
        <v>0</v>
      </c>
      <c r="W413" s="25"/>
      <c r="X413" s="129">
        <v>0</v>
      </c>
      <c r="Y413" s="151">
        <f t="shared" ref="Y413:Y428" si="371">AVERAGE(E413:G413)/10</f>
        <v>0</v>
      </c>
      <c r="Z413" s="100">
        <v>9.6440000000000001</v>
      </c>
      <c r="AA413" s="100">
        <v>4.5170000000000003</v>
      </c>
      <c r="AB413" s="100">
        <f t="shared" ref="AB413:AB428" si="372">Z413-(AA413+Y413)</f>
        <v>5.1269999999999998</v>
      </c>
      <c r="AC413" s="100">
        <f t="shared" ref="AC413:AC428" si="373">3*Z413+AA413+Y413</f>
        <v>33.449000000000005</v>
      </c>
      <c r="AD413" s="152">
        <f t="shared" ref="AD413:AD428" si="374">1.398*(10^-6)*(X413^2)*AB413*AC413</f>
        <v>0</v>
      </c>
      <c r="AE413" s="129">
        <v>0</v>
      </c>
      <c r="AF413" s="100">
        <f t="shared" ref="AF413:AF428" si="375">AVERAGE(J413:L413)/10</f>
        <v>0</v>
      </c>
      <c r="AG413" s="100">
        <v>9.6440000000000001</v>
      </c>
      <c r="AH413" s="100">
        <v>4.5170000000000003</v>
      </c>
      <c r="AI413" s="100">
        <f t="shared" ref="AI413:AI428" si="376">AG413-(AH413+AF413)</f>
        <v>5.1269999999999998</v>
      </c>
      <c r="AJ413" s="100">
        <f t="shared" ref="AJ413:AJ428" si="377">3*AG413+AH413+AF413</f>
        <v>33.449000000000005</v>
      </c>
      <c r="AK413" s="152">
        <f t="shared" ref="AK413:AK428" si="378">1.398*(10^-6)*(AE413^2)*AI413*AJ413</f>
        <v>0</v>
      </c>
      <c r="AL413" s="129">
        <v>0</v>
      </c>
      <c r="AM413" s="100">
        <f t="shared" ref="AM413:AM421" si="379">AVERAGE(O413:Q413)/10</f>
        <v>0</v>
      </c>
      <c r="AN413" s="100">
        <v>9.6440000000000001</v>
      </c>
      <c r="AO413" s="100">
        <v>4.5170000000000003</v>
      </c>
      <c r="AP413" s="100">
        <f t="shared" ref="AP413:AP428" si="380">AN413-(AO413+AM413)</f>
        <v>5.1269999999999998</v>
      </c>
      <c r="AQ413" s="100">
        <f t="shared" ref="AQ413:AQ428" si="381">3*AN413+AO413+AM413</f>
        <v>33.449000000000005</v>
      </c>
      <c r="AR413" s="160">
        <f t="shared" ref="AR413:AR428" si="382">1.398*(10^-6)*(AL413^2)*AP413*AQ413</f>
        <v>0</v>
      </c>
      <c r="AS413" s="129">
        <v>0</v>
      </c>
      <c r="AT413" s="100">
        <f t="shared" ref="AT413:AT428" si="383">AVERAGE(T413:V413)/10</f>
        <v>0</v>
      </c>
      <c r="AU413" s="100">
        <v>9.6440000000000001</v>
      </c>
      <c r="AV413" s="100">
        <v>4.5170000000000003</v>
      </c>
      <c r="AW413" s="100">
        <f t="shared" ref="AW413:AW428" si="384">AU413-(AV413+AT413)</f>
        <v>5.1269999999999998</v>
      </c>
      <c r="AX413" s="100">
        <f t="shared" ref="AX413:AX428" si="385">3*AU413+AV413+AT413</f>
        <v>33.449000000000005</v>
      </c>
      <c r="AY413" s="160">
        <f t="shared" ref="AY413:AY428" si="386">1.398*(10^-6)*(AS413^2)*AW413*AX413</f>
        <v>0</v>
      </c>
      <c r="AZ413" s="166"/>
      <c r="BA413" s="129">
        <v>0</v>
      </c>
      <c r="BB413" s="100">
        <v>103.506856070365</v>
      </c>
      <c r="BC413" s="167">
        <f>(BB431-BB432)/BB413</f>
        <v>1.1103612298094478</v>
      </c>
      <c r="BD413" s="167">
        <f>D413-BB429</f>
        <v>45.199999999999989</v>
      </c>
      <c r="BE413" s="164">
        <f>BB431-BB432</f>
        <v>114.93</v>
      </c>
      <c r="BF413" s="164">
        <f t="shared" ref="BF413:BF428" si="387">BD413/BE413*100</f>
        <v>39.328286783259365</v>
      </c>
      <c r="BG413" s="174">
        <f t="shared" ref="BG413:BG428" si="388">BF413*BC413</f>
        <v>43.668604878958526</v>
      </c>
      <c r="BH413" s="129">
        <v>0</v>
      </c>
      <c r="BI413" s="100">
        <v>103.506856070365</v>
      </c>
      <c r="BJ413" s="167">
        <f>(BI431-BI432)/BI413</f>
        <v>1.5563220265379267</v>
      </c>
      <c r="BK413" s="167">
        <f>I413-BI429</f>
        <v>31.430000000000007</v>
      </c>
      <c r="BL413" s="164">
        <f>BI431-BI432</f>
        <v>161.08999999999997</v>
      </c>
      <c r="BM413" s="164">
        <f t="shared" ref="BM413:BM428" si="389">BK413/BL413*100</f>
        <v>19.51083245390776</v>
      </c>
      <c r="BN413" s="174">
        <f t="shared" ref="BN413:BN428" si="390">BM413*BJ413</f>
        <v>30.365138304107674</v>
      </c>
      <c r="BO413" s="129">
        <v>0</v>
      </c>
      <c r="BP413" s="180">
        <v>103.506856070365</v>
      </c>
      <c r="BQ413" s="167">
        <f>(BP431-BP432)/BP413</f>
        <v>1.4550726948716695</v>
      </c>
      <c r="BR413" s="167">
        <f>N413-BP429</f>
        <v>33.71999999999997</v>
      </c>
      <c r="BS413" s="164">
        <f>BP431-BP432</f>
        <v>150.61000000000001</v>
      </c>
      <c r="BT413" s="164">
        <f t="shared" ref="BT413:BT428" si="391">BR413/BS413*100</f>
        <v>22.388951596839497</v>
      </c>
      <c r="BU413" s="174">
        <f t="shared" ref="BU413:BU428" si="392">BT413*BQ413</f>
        <v>32.577552135364613</v>
      </c>
      <c r="BV413" s="129">
        <v>0</v>
      </c>
      <c r="BW413" s="100">
        <v>103.506856070365</v>
      </c>
      <c r="BX413" s="167">
        <f>(BW431-BW432)/BW413</f>
        <v>1.2259091312148338</v>
      </c>
      <c r="BY413" s="167">
        <f>S413-BW429</f>
        <v>39.860000000000014</v>
      </c>
      <c r="BZ413" s="164">
        <f>BW431-BW432</f>
        <v>126.89</v>
      </c>
      <c r="CA413" s="164">
        <f t="shared" ref="CA413:CA428" si="393">BY413/BZ413*100</f>
        <v>31.413034912128623</v>
      </c>
      <c r="CB413" s="174">
        <f t="shared" ref="CB413:CB428" si="394">CA413*BX413</f>
        <v>38.509526337948842</v>
      </c>
      <c r="CC413" s="81"/>
    </row>
    <row r="414" spans="1:81" ht="15.75">
      <c r="A414" s="64"/>
      <c r="B414" s="95" t="s">
        <v>42</v>
      </c>
      <c r="C414" s="80">
        <v>300</v>
      </c>
      <c r="D414" s="114">
        <v>448.63</v>
      </c>
      <c r="E414" s="189">
        <v>0</v>
      </c>
      <c r="F414" s="189">
        <v>0</v>
      </c>
      <c r="G414" s="190">
        <v>0</v>
      </c>
      <c r="H414" s="80">
        <v>300</v>
      </c>
      <c r="I414" s="80">
        <v>480.92</v>
      </c>
      <c r="J414" s="210">
        <v>0</v>
      </c>
      <c r="K414" s="210">
        <v>0</v>
      </c>
      <c r="L414" s="227">
        <v>0</v>
      </c>
      <c r="M414" s="80">
        <v>300</v>
      </c>
      <c r="N414" s="211">
        <v>472.4</v>
      </c>
      <c r="O414" s="210">
        <v>0</v>
      </c>
      <c r="P414" s="210">
        <v>0</v>
      </c>
      <c r="Q414" s="190">
        <v>0</v>
      </c>
      <c r="R414" s="80">
        <v>300</v>
      </c>
      <c r="S414" s="211">
        <v>454.14</v>
      </c>
      <c r="T414" s="210">
        <v>0</v>
      </c>
      <c r="U414" s="210">
        <v>0</v>
      </c>
      <c r="V414" s="190">
        <v>0</v>
      </c>
      <c r="W414" s="25"/>
      <c r="X414" s="129">
        <v>300</v>
      </c>
      <c r="Y414" s="151">
        <f t="shared" si="371"/>
        <v>0</v>
      </c>
      <c r="Z414" s="100">
        <v>9.6440000000000001</v>
      </c>
      <c r="AA414" s="100">
        <v>4.5170000000000003</v>
      </c>
      <c r="AB414" s="100">
        <f t="shared" si="372"/>
        <v>5.1269999999999998</v>
      </c>
      <c r="AC414" s="100">
        <f t="shared" si="373"/>
        <v>33.449000000000005</v>
      </c>
      <c r="AD414" s="152">
        <f t="shared" si="374"/>
        <v>21.577252153859998</v>
      </c>
      <c r="AE414" s="129">
        <v>300</v>
      </c>
      <c r="AF414" s="100">
        <f t="shared" si="375"/>
        <v>0</v>
      </c>
      <c r="AG414" s="100">
        <v>9.6440000000000001</v>
      </c>
      <c r="AH414" s="100">
        <v>4.5170000000000003</v>
      </c>
      <c r="AI414" s="100">
        <f t="shared" si="376"/>
        <v>5.1269999999999998</v>
      </c>
      <c r="AJ414" s="100">
        <f t="shared" si="377"/>
        <v>33.449000000000005</v>
      </c>
      <c r="AK414" s="152">
        <f t="shared" si="378"/>
        <v>21.577252153859998</v>
      </c>
      <c r="AL414" s="129">
        <v>300</v>
      </c>
      <c r="AM414" s="100">
        <f t="shared" si="379"/>
        <v>0</v>
      </c>
      <c r="AN414" s="100">
        <v>9.6440000000000001</v>
      </c>
      <c r="AO414" s="100">
        <v>4.5170000000000003</v>
      </c>
      <c r="AP414" s="100">
        <f t="shared" si="380"/>
        <v>5.1269999999999998</v>
      </c>
      <c r="AQ414" s="100">
        <f t="shared" si="381"/>
        <v>33.449000000000005</v>
      </c>
      <c r="AR414" s="160">
        <f t="shared" si="382"/>
        <v>21.577252153859998</v>
      </c>
      <c r="AS414" s="129">
        <v>300</v>
      </c>
      <c r="AT414" s="100">
        <f t="shared" si="383"/>
        <v>0</v>
      </c>
      <c r="AU414" s="100">
        <v>9.6440000000000001</v>
      </c>
      <c r="AV414" s="100">
        <v>4.5170000000000003</v>
      </c>
      <c r="AW414" s="100">
        <f t="shared" si="384"/>
        <v>5.1269999999999998</v>
      </c>
      <c r="AX414" s="100">
        <f t="shared" si="385"/>
        <v>33.449000000000005</v>
      </c>
      <c r="AY414" s="160">
        <f t="shared" si="386"/>
        <v>21.577252153859998</v>
      </c>
      <c r="AZ414" s="166"/>
      <c r="BA414" s="129">
        <v>300</v>
      </c>
      <c r="BB414" s="100">
        <v>103.506856070365</v>
      </c>
      <c r="BC414" s="167">
        <f>(BB431-BB432)/BB413</f>
        <v>1.1103612298094478</v>
      </c>
      <c r="BD414" s="167">
        <f>D414-BB429</f>
        <v>45.129999999999995</v>
      </c>
      <c r="BE414" s="164">
        <f>BB431-BB432</f>
        <v>114.93</v>
      </c>
      <c r="BF414" s="164">
        <f t="shared" si="387"/>
        <v>39.267380144435734</v>
      </c>
      <c r="BG414" s="174">
        <f t="shared" si="388"/>
        <v>43.600976508570753</v>
      </c>
      <c r="BH414" s="129">
        <v>300</v>
      </c>
      <c r="BI414" s="100">
        <v>103.506856070365</v>
      </c>
      <c r="BJ414" s="167">
        <f>(BI431-BI432)/BI413</f>
        <v>1.5563220265379267</v>
      </c>
      <c r="BK414" s="167">
        <f>I414-BI429</f>
        <v>31.390000000000043</v>
      </c>
      <c r="BL414" s="164">
        <f>BI431-BI432</f>
        <v>161.08999999999997</v>
      </c>
      <c r="BM414" s="164">
        <f t="shared" si="389"/>
        <v>19.486001614004621</v>
      </c>
      <c r="BN414" s="174">
        <f t="shared" si="390"/>
        <v>30.326493521028983</v>
      </c>
      <c r="BO414" s="129">
        <v>300</v>
      </c>
      <c r="BP414" s="180">
        <v>103.506856070365</v>
      </c>
      <c r="BQ414" s="167">
        <f>(BP431-BP432)/BP413</f>
        <v>1.4550726948716695</v>
      </c>
      <c r="BR414" s="167">
        <f>N414-BP429</f>
        <v>33.71999999999997</v>
      </c>
      <c r="BS414" s="164">
        <f>BP431-BP432</f>
        <v>150.61000000000001</v>
      </c>
      <c r="BT414" s="164">
        <f t="shared" si="391"/>
        <v>22.388951596839497</v>
      </c>
      <c r="BU414" s="174">
        <f t="shared" si="392"/>
        <v>32.577552135364613</v>
      </c>
      <c r="BV414" s="129">
        <v>300</v>
      </c>
      <c r="BW414" s="100">
        <v>103.506856070365</v>
      </c>
      <c r="BX414" s="167">
        <f>(BW431-BW432)/BW413</f>
        <v>1.2259091312148338</v>
      </c>
      <c r="BY414" s="167">
        <f>S414-BW429</f>
        <v>39.850000000000023</v>
      </c>
      <c r="BZ414" s="164">
        <f>BW431-BW432</f>
        <v>126.89</v>
      </c>
      <c r="CA414" s="164">
        <f t="shared" si="393"/>
        <v>31.405154070454742</v>
      </c>
      <c r="CB414" s="174">
        <f t="shared" si="394"/>
        <v>38.499865142179175</v>
      </c>
      <c r="CC414" s="81"/>
    </row>
    <row r="415" spans="1:81" ht="15.75">
      <c r="A415" s="64"/>
      <c r="B415" s="95" t="s">
        <v>42</v>
      </c>
      <c r="C415" s="80">
        <v>350</v>
      </c>
      <c r="D415" s="80">
        <v>447.3</v>
      </c>
      <c r="E415" s="189">
        <v>0</v>
      </c>
      <c r="F415" s="189">
        <v>0</v>
      </c>
      <c r="G415" s="190">
        <v>0</v>
      </c>
      <c r="H415" s="80">
        <v>350</v>
      </c>
      <c r="I415" s="80">
        <v>480.94</v>
      </c>
      <c r="J415" s="210">
        <v>0</v>
      </c>
      <c r="K415" s="210">
        <v>0</v>
      </c>
      <c r="L415" s="227">
        <v>0</v>
      </c>
      <c r="M415" s="80">
        <v>350</v>
      </c>
      <c r="N415" s="211">
        <v>472.35</v>
      </c>
      <c r="O415" s="210">
        <v>0</v>
      </c>
      <c r="P415" s="210">
        <v>0</v>
      </c>
      <c r="Q415" s="190">
        <v>0</v>
      </c>
      <c r="R415" s="80">
        <v>350</v>
      </c>
      <c r="S415" s="211">
        <v>454.12</v>
      </c>
      <c r="T415" s="210">
        <v>0</v>
      </c>
      <c r="U415" s="210">
        <v>0</v>
      </c>
      <c r="V415" s="190">
        <v>0</v>
      </c>
      <c r="W415" s="25"/>
      <c r="X415" s="129">
        <v>350</v>
      </c>
      <c r="Y415" s="151">
        <f t="shared" si="371"/>
        <v>0</v>
      </c>
      <c r="Z415" s="100">
        <v>9.6440000000000001</v>
      </c>
      <c r="AA415" s="100">
        <v>4.5170000000000003</v>
      </c>
      <c r="AB415" s="100">
        <f t="shared" si="372"/>
        <v>5.1269999999999998</v>
      </c>
      <c r="AC415" s="100">
        <f t="shared" si="373"/>
        <v>33.449000000000005</v>
      </c>
      <c r="AD415" s="152">
        <f t="shared" si="374"/>
        <v>29.369037653864996</v>
      </c>
      <c r="AE415" s="129">
        <v>350</v>
      </c>
      <c r="AF415" s="100">
        <f t="shared" si="375"/>
        <v>0</v>
      </c>
      <c r="AG415" s="100">
        <v>9.6440000000000001</v>
      </c>
      <c r="AH415" s="100">
        <v>4.5170000000000003</v>
      </c>
      <c r="AI415" s="100">
        <f t="shared" si="376"/>
        <v>5.1269999999999998</v>
      </c>
      <c r="AJ415" s="100">
        <f t="shared" si="377"/>
        <v>33.449000000000005</v>
      </c>
      <c r="AK415" s="152">
        <f t="shared" si="378"/>
        <v>29.369037653864996</v>
      </c>
      <c r="AL415" s="129">
        <v>350</v>
      </c>
      <c r="AM415" s="100">
        <f t="shared" si="379"/>
        <v>0</v>
      </c>
      <c r="AN415" s="100">
        <v>9.6440000000000001</v>
      </c>
      <c r="AO415" s="100">
        <v>4.5170000000000003</v>
      </c>
      <c r="AP415" s="100">
        <f t="shared" si="380"/>
        <v>5.1269999999999998</v>
      </c>
      <c r="AQ415" s="100">
        <f t="shared" si="381"/>
        <v>33.449000000000005</v>
      </c>
      <c r="AR415" s="160">
        <f t="shared" si="382"/>
        <v>29.369037653864996</v>
      </c>
      <c r="AS415" s="129">
        <v>350</v>
      </c>
      <c r="AT415" s="100">
        <f t="shared" si="383"/>
        <v>0</v>
      </c>
      <c r="AU415" s="100">
        <v>9.6440000000000001</v>
      </c>
      <c r="AV415" s="100">
        <v>4.5170000000000003</v>
      </c>
      <c r="AW415" s="100">
        <f t="shared" si="384"/>
        <v>5.1269999999999998</v>
      </c>
      <c r="AX415" s="100">
        <f t="shared" si="385"/>
        <v>33.449000000000005</v>
      </c>
      <c r="AY415" s="160">
        <f t="shared" si="386"/>
        <v>29.369037653864996</v>
      </c>
      <c r="AZ415" s="166"/>
      <c r="BA415" s="129">
        <v>350</v>
      </c>
      <c r="BB415" s="100">
        <v>103.506856070365</v>
      </c>
      <c r="BC415" s="167">
        <f>(BB431-BB432)/BB413</f>
        <v>1.1103612298094478</v>
      </c>
      <c r="BD415" s="167">
        <f>D415-BB429</f>
        <v>43.800000000000011</v>
      </c>
      <c r="BE415" s="164">
        <f>BB431-BB432</f>
        <v>114.93</v>
      </c>
      <c r="BF415" s="164">
        <f t="shared" si="387"/>
        <v>38.110154006786743</v>
      </c>
      <c r="BG415" s="174">
        <f t="shared" si="388"/>
        <v>42.316037471203188</v>
      </c>
      <c r="BH415" s="129">
        <v>350</v>
      </c>
      <c r="BI415" s="100">
        <v>103.506856070365</v>
      </c>
      <c r="BJ415" s="167">
        <f>(BI431-BI432)/BI413</f>
        <v>1.5563220265379267</v>
      </c>
      <c r="BK415" s="167">
        <f>I415-BI429</f>
        <v>31.410000000000025</v>
      </c>
      <c r="BL415" s="164">
        <f>BI431-BI432</f>
        <v>161.08999999999997</v>
      </c>
      <c r="BM415" s="164">
        <f t="shared" si="389"/>
        <v>19.498417033956191</v>
      </c>
      <c r="BN415" s="174">
        <f t="shared" si="390"/>
        <v>30.34581591256833</v>
      </c>
      <c r="BO415" s="129">
        <v>350</v>
      </c>
      <c r="BP415" s="180">
        <v>103.506856070365</v>
      </c>
      <c r="BQ415" s="167">
        <f>(BP431-BP432)/BP413</f>
        <v>1.4550726948716695</v>
      </c>
      <c r="BR415" s="167">
        <f>N415-BP429</f>
        <v>33.670000000000016</v>
      </c>
      <c r="BS415" s="164">
        <f>BP431-BP432</f>
        <v>150.61000000000001</v>
      </c>
      <c r="BT415" s="164">
        <f t="shared" si="391"/>
        <v>22.355753270035198</v>
      </c>
      <c r="BU415" s="174">
        <f t="shared" si="392"/>
        <v>32.529246156516251</v>
      </c>
      <c r="BV415" s="129">
        <v>350</v>
      </c>
      <c r="BW415" s="100">
        <v>103.506856070365</v>
      </c>
      <c r="BX415" s="167">
        <f>(BW431-BW432)/BW413</f>
        <v>1.2259091312148338</v>
      </c>
      <c r="BY415" s="167">
        <f>S415-BW429</f>
        <v>39.830000000000041</v>
      </c>
      <c r="BZ415" s="164">
        <f>BW431-BW432</f>
        <v>126.89</v>
      </c>
      <c r="CA415" s="164">
        <f t="shared" si="393"/>
        <v>31.389392387106973</v>
      </c>
      <c r="CB415" s="174">
        <f t="shared" si="394"/>
        <v>38.480542750639827</v>
      </c>
      <c r="CC415" s="81"/>
    </row>
    <row r="416" spans="1:81" ht="15.75">
      <c r="A416" s="64"/>
      <c r="B416" s="95" t="s">
        <v>42</v>
      </c>
      <c r="C416" s="80">
        <v>450</v>
      </c>
      <c r="D416" s="80">
        <v>445.92</v>
      </c>
      <c r="E416" s="189">
        <v>0</v>
      </c>
      <c r="F416" s="189">
        <v>0</v>
      </c>
      <c r="G416" s="190">
        <v>0</v>
      </c>
      <c r="H416" s="80">
        <v>450</v>
      </c>
      <c r="I416" s="114">
        <v>480.93</v>
      </c>
      <c r="J416" s="210">
        <v>0</v>
      </c>
      <c r="K416" s="210">
        <v>0</v>
      </c>
      <c r="L416" s="227">
        <v>0</v>
      </c>
      <c r="M416" s="80">
        <v>450</v>
      </c>
      <c r="N416" s="211">
        <v>472.36</v>
      </c>
      <c r="O416" s="210">
        <v>0</v>
      </c>
      <c r="P416" s="210">
        <v>0</v>
      </c>
      <c r="Q416" s="190">
        <v>0</v>
      </c>
      <c r="R416" s="80">
        <v>450</v>
      </c>
      <c r="S416" s="211">
        <v>454.11</v>
      </c>
      <c r="T416" s="210">
        <v>0</v>
      </c>
      <c r="U416" s="210">
        <v>0</v>
      </c>
      <c r="V416" s="190">
        <v>0</v>
      </c>
      <c r="W416" s="25"/>
      <c r="X416" s="129">
        <v>450</v>
      </c>
      <c r="Y416" s="151">
        <f t="shared" si="371"/>
        <v>0</v>
      </c>
      <c r="Z416" s="100">
        <v>9.6440000000000001</v>
      </c>
      <c r="AA416" s="100">
        <v>4.5170000000000003</v>
      </c>
      <c r="AB416" s="100">
        <f t="shared" si="372"/>
        <v>5.1269999999999998</v>
      </c>
      <c r="AC416" s="100">
        <f t="shared" si="373"/>
        <v>33.449000000000005</v>
      </c>
      <c r="AD416" s="152">
        <f t="shared" si="374"/>
        <v>48.54881734618499</v>
      </c>
      <c r="AE416" s="129">
        <v>450</v>
      </c>
      <c r="AF416" s="100">
        <f t="shared" si="375"/>
        <v>0</v>
      </c>
      <c r="AG416" s="100">
        <v>9.6440000000000001</v>
      </c>
      <c r="AH416" s="100">
        <v>4.5170000000000003</v>
      </c>
      <c r="AI416" s="100">
        <f t="shared" si="376"/>
        <v>5.1269999999999998</v>
      </c>
      <c r="AJ416" s="100">
        <f t="shared" si="377"/>
        <v>33.449000000000005</v>
      </c>
      <c r="AK416" s="152">
        <f t="shared" si="378"/>
        <v>48.54881734618499</v>
      </c>
      <c r="AL416" s="129">
        <v>450</v>
      </c>
      <c r="AM416" s="100">
        <f t="shared" si="379"/>
        <v>0</v>
      </c>
      <c r="AN416" s="100">
        <v>9.6440000000000001</v>
      </c>
      <c r="AO416" s="100">
        <v>4.5170000000000003</v>
      </c>
      <c r="AP416" s="100">
        <f t="shared" si="380"/>
        <v>5.1269999999999998</v>
      </c>
      <c r="AQ416" s="100">
        <f t="shared" si="381"/>
        <v>33.449000000000005</v>
      </c>
      <c r="AR416" s="160">
        <f t="shared" si="382"/>
        <v>48.54881734618499</v>
      </c>
      <c r="AS416" s="129">
        <v>450</v>
      </c>
      <c r="AT416" s="100">
        <f t="shared" si="383"/>
        <v>0</v>
      </c>
      <c r="AU416" s="100">
        <v>9.6440000000000001</v>
      </c>
      <c r="AV416" s="100">
        <v>4.5170000000000003</v>
      </c>
      <c r="AW416" s="100">
        <f t="shared" si="384"/>
        <v>5.1269999999999998</v>
      </c>
      <c r="AX416" s="100">
        <f t="shared" si="385"/>
        <v>33.449000000000005</v>
      </c>
      <c r="AY416" s="160">
        <f t="shared" si="386"/>
        <v>48.54881734618499</v>
      </c>
      <c r="AZ416" s="166"/>
      <c r="BA416" s="129">
        <v>450</v>
      </c>
      <c r="BB416" s="100">
        <v>103.506856070365</v>
      </c>
      <c r="BC416" s="167">
        <f>(BB431-BB432)/BB413</f>
        <v>1.1103612298094478</v>
      </c>
      <c r="BD416" s="167">
        <f>D416-BB429</f>
        <v>42.420000000000016</v>
      </c>
      <c r="BE416" s="164">
        <f>BB431-BB432</f>
        <v>114.93</v>
      </c>
      <c r="BF416" s="164">
        <f t="shared" si="387"/>
        <v>36.909423127120867</v>
      </c>
      <c r="BG416" s="174">
        <f t="shared" si="388"/>
        <v>40.982792454987205</v>
      </c>
      <c r="BH416" s="129">
        <v>450</v>
      </c>
      <c r="BI416" s="100">
        <v>103.506856070365</v>
      </c>
      <c r="BJ416" s="167">
        <f>(BI431-BI432)/BI413</f>
        <v>1.5563220265379267</v>
      </c>
      <c r="BK416" s="167">
        <f>I416-BI429</f>
        <v>31.400000000000034</v>
      </c>
      <c r="BL416" s="164">
        <f>BI431-BI432</f>
        <v>161.08999999999997</v>
      </c>
      <c r="BM416" s="164">
        <f t="shared" si="389"/>
        <v>19.492209323980408</v>
      </c>
      <c r="BN416" s="174">
        <f t="shared" si="390"/>
        <v>30.33615471679866</v>
      </c>
      <c r="BO416" s="129">
        <v>450</v>
      </c>
      <c r="BP416" s="180">
        <v>103.506856070365</v>
      </c>
      <c r="BQ416" s="167">
        <f>(BP431-BP432)/BP413</f>
        <v>1.4550726948716695</v>
      </c>
      <c r="BR416" s="167">
        <f>N416-BP429</f>
        <v>33.680000000000007</v>
      </c>
      <c r="BS416" s="164">
        <f>BP431-BP432</f>
        <v>150.61000000000001</v>
      </c>
      <c r="BT416" s="164">
        <f t="shared" si="391"/>
        <v>22.362392935396059</v>
      </c>
      <c r="BU416" s="174">
        <f t="shared" si="392"/>
        <v>32.538907352285925</v>
      </c>
      <c r="BV416" s="129">
        <v>450</v>
      </c>
      <c r="BW416" s="100">
        <v>103.506856070365</v>
      </c>
      <c r="BX416" s="167">
        <f>(BW431-BW432)/BW413</f>
        <v>1.2259091312148338</v>
      </c>
      <c r="BY416" s="167">
        <f>S416-BW429</f>
        <v>39.82000000000005</v>
      </c>
      <c r="BZ416" s="164">
        <f>BW431-BW432</f>
        <v>126.89</v>
      </c>
      <c r="CA416" s="164">
        <f t="shared" si="393"/>
        <v>31.381511545433092</v>
      </c>
      <c r="CB416" s="174">
        <f t="shared" si="394"/>
        <v>38.470881554870161</v>
      </c>
      <c r="CC416" s="81"/>
    </row>
    <row r="417" spans="1:81" ht="15.75">
      <c r="A417" s="64"/>
      <c r="B417" s="95" t="s">
        <v>42</v>
      </c>
      <c r="C417" s="80">
        <v>550</v>
      </c>
      <c r="D417" s="80">
        <v>444.61</v>
      </c>
      <c r="E417" s="208">
        <v>1.59</v>
      </c>
      <c r="F417" s="208">
        <v>0</v>
      </c>
      <c r="G417" s="152">
        <v>1.48</v>
      </c>
      <c r="H417" s="80">
        <v>550</v>
      </c>
      <c r="I417" s="80">
        <v>480.92</v>
      </c>
      <c r="J417" s="210">
        <v>0</v>
      </c>
      <c r="K417" s="210">
        <v>0</v>
      </c>
      <c r="L417" s="227">
        <v>0</v>
      </c>
      <c r="M417" s="80">
        <v>550</v>
      </c>
      <c r="N417" s="211">
        <v>472.05</v>
      </c>
      <c r="O417" s="210">
        <v>0</v>
      </c>
      <c r="P417" s="210">
        <v>0</v>
      </c>
      <c r="Q417" s="190">
        <v>0</v>
      </c>
      <c r="R417" s="80">
        <v>550</v>
      </c>
      <c r="S417" s="211">
        <v>453.12</v>
      </c>
      <c r="T417" s="210">
        <v>0</v>
      </c>
      <c r="U417" s="210">
        <v>0</v>
      </c>
      <c r="V417" s="190">
        <v>0</v>
      </c>
      <c r="W417" s="25"/>
      <c r="X417" s="129">
        <v>550</v>
      </c>
      <c r="Y417" s="151">
        <f t="shared" si="371"/>
        <v>0.10233333333333335</v>
      </c>
      <c r="Z417" s="100">
        <v>9.6440000000000001</v>
      </c>
      <c r="AA417" s="100">
        <v>4.5170000000000003</v>
      </c>
      <c r="AB417" s="100">
        <f t="shared" si="372"/>
        <v>5.0246666666666666</v>
      </c>
      <c r="AC417" s="100">
        <f t="shared" si="373"/>
        <v>33.551333333333339</v>
      </c>
      <c r="AD417" s="152">
        <f t="shared" si="374"/>
        <v>71.293443264046658</v>
      </c>
      <c r="AE417" s="129">
        <v>550</v>
      </c>
      <c r="AF417" s="100">
        <f t="shared" si="375"/>
        <v>0</v>
      </c>
      <c r="AG417" s="100">
        <v>9.6440000000000001</v>
      </c>
      <c r="AH417" s="100">
        <v>4.5170000000000003</v>
      </c>
      <c r="AI417" s="100">
        <f t="shared" si="376"/>
        <v>5.1269999999999998</v>
      </c>
      <c r="AJ417" s="100">
        <f t="shared" si="377"/>
        <v>33.449000000000005</v>
      </c>
      <c r="AK417" s="152">
        <f t="shared" si="378"/>
        <v>72.523541961584996</v>
      </c>
      <c r="AL417" s="129">
        <v>550</v>
      </c>
      <c r="AM417" s="100">
        <f t="shared" si="379"/>
        <v>0</v>
      </c>
      <c r="AN417" s="100">
        <v>9.6440000000000001</v>
      </c>
      <c r="AO417" s="100">
        <v>4.5170000000000003</v>
      </c>
      <c r="AP417" s="100">
        <f t="shared" si="380"/>
        <v>5.1269999999999998</v>
      </c>
      <c r="AQ417" s="100">
        <f t="shared" si="381"/>
        <v>33.449000000000005</v>
      </c>
      <c r="AR417" s="160">
        <f t="shared" si="382"/>
        <v>72.523541961584996</v>
      </c>
      <c r="AS417" s="129">
        <v>550</v>
      </c>
      <c r="AT417" s="100">
        <f t="shared" si="383"/>
        <v>0</v>
      </c>
      <c r="AU417" s="100">
        <v>9.6440000000000001</v>
      </c>
      <c r="AV417" s="100">
        <v>4.5170000000000003</v>
      </c>
      <c r="AW417" s="100">
        <f t="shared" si="384"/>
        <v>5.1269999999999998</v>
      </c>
      <c r="AX417" s="100">
        <f t="shared" si="385"/>
        <v>33.449000000000005</v>
      </c>
      <c r="AY417" s="160">
        <f t="shared" si="386"/>
        <v>72.523541961584996</v>
      </c>
      <c r="AZ417" s="166"/>
      <c r="BA417" s="129">
        <v>550</v>
      </c>
      <c r="BB417" s="100">
        <v>103.506856070365</v>
      </c>
      <c r="BC417" s="167">
        <f>(BB431-BB432)/BB413</f>
        <v>1.1103612298094478</v>
      </c>
      <c r="BD417" s="167">
        <f>D417-BB429</f>
        <v>41.110000000000014</v>
      </c>
      <c r="BE417" s="164">
        <f>BB431-BB432</f>
        <v>114.93</v>
      </c>
      <c r="BF417" s="164">
        <f t="shared" si="387"/>
        <v>35.769598886278615</v>
      </c>
      <c r="BG417" s="174">
        <f t="shared" si="388"/>
        <v>39.717175809158981</v>
      </c>
      <c r="BH417" s="129">
        <v>550</v>
      </c>
      <c r="BI417" s="100">
        <v>103.506856070365</v>
      </c>
      <c r="BJ417" s="167">
        <f>(BI431-BI432)/BI413</f>
        <v>1.5563220265379267</v>
      </c>
      <c r="BK417" s="167">
        <f>I417-BI429</f>
        <v>31.390000000000043</v>
      </c>
      <c r="BL417" s="164">
        <f>BI431-BI432</f>
        <v>161.08999999999997</v>
      </c>
      <c r="BM417" s="164">
        <f t="shared" si="389"/>
        <v>19.486001614004621</v>
      </c>
      <c r="BN417" s="174">
        <f t="shared" si="390"/>
        <v>30.326493521028983</v>
      </c>
      <c r="BO417" s="129">
        <v>550</v>
      </c>
      <c r="BP417" s="180">
        <v>103.506856070365</v>
      </c>
      <c r="BQ417" s="167">
        <f>(BP431-BP432)/BP413</f>
        <v>1.4550726948716695</v>
      </c>
      <c r="BR417" s="167">
        <f>N417-BP429</f>
        <v>33.370000000000005</v>
      </c>
      <c r="BS417" s="164">
        <f>BP431-BP432</f>
        <v>150.61000000000001</v>
      </c>
      <c r="BT417" s="164">
        <f t="shared" si="391"/>
        <v>22.156563309209218</v>
      </c>
      <c r="BU417" s="174">
        <f t="shared" si="392"/>
        <v>32.239410283425812</v>
      </c>
      <c r="BV417" s="129">
        <v>550</v>
      </c>
      <c r="BW417" s="100">
        <v>103.506856070365</v>
      </c>
      <c r="BX417" s="167">
        <f>(BW431-BW432)/BW413</f>
        <v>1.2259091312148338</v>
      </c>
      <c r="BY417" s="167">
        <f>S417-BW429</f>
        <v>38.830000000000041</v>
      </c>
      <c r="BZ417" s="164">
        <f>BW431-BW432</f>
        <v>126.89</v>
      </c>
      <c r="CA417" s="164">
        <f t="shared" si="393"/>
        <v>30.6013082197179</v>
      </c>
      <c r="CB417" s="174">
        <f t="shared" si="394"/>
        <v>37.514423173671723</v>
      </c>
      <c r="CC417" s="81"/>
    </row>
    <row r="418" spans="1:81" ht="15.75">
      <c r="A418" s="64"/>
      <c r="B418" s="95" t="s">
        <v>42</v>
      </c>
      <c r="C418" s="80">
        <v>650</v>
      </c>
      <c r="D418" s="80">
        <v>443.69</v>
      </c>
      <c r="E418" s="208">
        <v>0.38</v>
      </c>
      <c r="F418" s="208">
        <v>1.3</v>
      </c>
      <c r="G418" s="152">
        <v>1.72</v>
      </c>
      <c r="H418" s="80">
        <v>650</v>
      </c>
      <c r="I418" s="80">
        <v>480.93</v>
      </c>
      <c r="J418" s="210">
        <v>0</v>
      </c>
      <c r="K418" s="210">
        <v>0</v>
      </c>
      <c r="L418" s="227">
        <v>0</v>
      </c>
      <c r="M418" s="80">
        <v>650</v>
      </c>
      <c r="N418" s="211">
        <v>471.6</v>
      </c>
      <c r="O418" s="210">
        <v>0</v>
      </c>
      <c r="P418" s="210">
        <v>0</v>
      </c>
      <c r="Q418" s="190">
        <v>0</v>
      </c>
      <c r="R418" s="80">
        <v>650</v>
      </c>
      <c r="S418" s="211">
        <v>452.6</v>
      </c>
      <c r="T418" s="211">
        <v>1.47</v>
      </c>
      <c r="U418" s="211">
        <v>1.76</v>
      </c>
      <c r="V418" s="211">
        <v>1.62</v>
      </c>
      <c r="W418" s="25"/>
      <c r="X418" s="129">
        <v>650</v>
      </c>
      <c r="Y418" s="151">
        <f t="shared" si="371"/>
        <v>0.11333333333333336</v>
      </c>
      <c r="Z418" s="100">
        <v>9.6440000000000001</v>
      </c>
      <c r="AA418" s="100">
        <v>4.5170000000000003</v>
      </c>
      <c r="AB418" s="100">
        <f t="shared" si="372"/>
        <v>5.0136666666666665</v>
      </c>
      <c r="AC418" s="100">
        <f t="shared" si="373"/>
        <v>33.562333333333342</v>
      </c>
      <c r="AD418" s="152">
        <f t="shared" si="374"/>
        <v>99.389724694931672</v>
      </c>
      <c r="AE418" s="129">
        <v>650</v>
      </c>
      <c r="AF418" s="100">
        <f t="shared" si="375"/>
        <v>0</v>
      </c>
      <c r="AG418" s="100">
        <v>9.6440000000000001</v>
      </c>
      <c r="AH418" s="100">
        <v>4.5170000000000003</v>
      </c>
      <c r="AI418" s="100">
        <f t="shared" si="376"/>
        <v>5.1269999999999998</v>
      </c>
      <c r="AJ418" s="100">
        <f t="shared" si="377"/>
        <v>33.449000000000005</v>
      </c>
      <c r="AK418" s="152">
        <f t="shared" si="378"/>
        <v>101.293211500065</v>
      </c>
      <c r="AL418" s="129">
        <v>650</v>
      </c>
      <c r="AM418" s="100">
        <f t="shared" si="379"/>
        <v>0</v>
      </c>
      <c r="AN418" s="100">
        <v>9.6440000000000001</v>
      </c>
      <c r="AO418" s="100">
        <v>4.5170000000000003</v>
      </c>
      <c r="AP418" s="100">
        <f t="shared" si="380"/>
        <v>5.1269999999999998</v>
      </c>
      <c r="AQ418" s="100">
        <f t="shared" si="381"/>
        <v>33.449000000000005</v>
      </c>
      <c r="AR418" s="160">
        <f t="shared" si="382"/>
        <v>101.293211500065</v>
      </c>
      <c r="AS418" s="129">
        <v>650</v>
      </c>
      <c r="AT418" s="100">
        <f t="shared" si="383"/>
        <v>0.16166666666666665</v>
      </c>
      <c r="AU418" s="100">
        <v>9.6440000000000001</v>
      </c>
      <c r="AV418" s="100">
        <v>4.5170000000000003</v>
      </c>
      <c r="AW418" s="100">
        <f t="shared" si="384"/>
        <v>4.9653333333333327</v>
      </c>
      <c r="AX418" s="100">
        <f t="shared" si="385"/>
        <v>33.610666666666674</v>
      </c>
      <c r="AY418" s="160">
        <f t="shared" si="386"/>
        <v>98.573328244906662</v>
      </c>
      <c r="AZ418" s="166"/>
      <c r="BA418" s="129">
        <v>650</v>
      </c>
      <c r="BB418" s="100">
        <v>103.506856070365</v>
      </c>
      <c r="BC418" s="167">
        <f>(BB431-BB432)/BB413</f>
        <v>1.1103612298094478</v>
      </c>
      <c r="BD418" s="167">
        <f>D418-BB429</f>
        <v>40.19</v>
      </c>
      <c r="BE418" s="164">
        <f>BB431-BB432</f>
        <v>114.93</v>
      </c>
      <c r="BF418" s="164">
        <f t="shared" si="387"/>
        <v>34.969111633168012</v>
      </c>
      <c r="BG418" s="174">
        <f t="shared" si="388"/>
        <v>38.828345798348302</v>
      </c>
      <c r="BH418" s="129">
        <v>650</v>
      </c>
      <c r="BI418" s="100">
        <v>103.506856070365</v>
      </c>
      <c r="BJ418" s="167">
        <f>(BI431-BI432)/BI413</f>
        <v>1.5563220265379267</v>
      </c>
      <c r="BK418" s="167">
        <f>I418-BI429</f>
        <v>31.400000000000034</v>
      </c>
      <c r="BL418" s="164">
        <f>BI431-BI432</f>
        <v>161.08999999999997</v>
      </c>
      <c r="BM418" s="164">
        <f t="shared" si="389"/>
        <v>19.492209323980408</v>
      </c>
      <c r="BN418" s="174">
        <f t="shared" si="390"/>
        <v>30.33615471679866</v>
      </c>
      <c r="BO418" s="129">
        <v>650</v>
      </c>
      <c r="BP418" s="180">
        <v>103.506856070365</v>
      </c>
      <c r="BQ418" s="167">
        <f>(BP431-BP432)/BP413</f>
        <v>1.4550726948716695</v>
      </c>
      <c r="BR418" s="167">
        <f>N418-BP429</f>
        <v>32.920000000000016</v>
      </c>
      <c r="BS418" s="164">
        <f>BP431-BP432</f>
        <v>150.61000000000001</v>
      </c>
      <c r="BT418" s="164">
        <f t="shared" si="391"/>
        <v>21.857778367970262</v>
      </c>
      <c r="BU418" s="174">
        <f t="shared" si="392"/>
        <v>31.804656473790171</v>
      </c>
      <c r="BV418" s="129">
        <v>650</v>
      </c>
      <c r="BW418" s="100">
        <v>103.506856070365</v>
      </c>
      <c r="BX418" s="167">
        <f>(BW431-BW432)/BW413</f>
        <v>1.2259091312148338</v>
      </c>
      <c r="BY418" s="167">
        <f>S418-BW429</f>
        <v>38.310000000000059</v>
      </c>
      <c r="BZ418" s="164">
        <f>BW431-BW432</f>
        <v>126.89</v>
      </c>
      <c r="CA418" s="164">
        <f t="shared" si="393"/>
        <v>30.191504452675595</v>
      </c>
      <c r="CB418" s="174">
        <f t="shared" si="394"/>
        <v>37.012040993648327</v>
      </c>
      <c r="CC418" s="81"/>
    </row>
    <row r="419" spans="1:81" ht="15.75">
      <c r="A419" s="64"/>
      <c r="B419" s="95" t="s">
        <v>42</v>
      </c>
      <c r="C419" s="80">
        <v>750</v>
      </c>
      <c r="D419" s="80">
        <v>442.76</v>
      </c>
      <c r="E419" s="208">
        <v>2.83</v>
      </c>
      <c r="F419" s="208">
        <v>1.56</v>
      </c>
      <c r="G419" s="152">
        <v>1.9</v>
      </c>
      <c r="H419" s="80">
        <v>750</v>
      </c>
      <c r="I419" s="80">
        <v>480.59</v>
      </c>
      <c r="J419" s="210">
        <v>0</v>
      </c>
      <c r="K419" s="210">
        <v>0</v>
      </c>
      <c r="L419" s="227">
        <v>0</v>
      </c>
      <c r="M419" s="80">
        <v>750</v>
      </c>
      <c r="N419" s="211">
        <v>471.07</v>
      </c>
      <c r="O419" s="80">
        <v>1.66</v>
      </c>
      <c r="P419" s="80">
        <v>2.0699999999999998</v>
      </c>
      <c r="Q419" s="80">
        <v>1.87</v>
      </c>
      <c r="R419" s="80">
        <v>750</v>
      </c>
      <c r="S419" s="211">
        <v>451.8</v>
      </c>
      <c r="T419" s="211">
        <v>1.88</v>
      </c>
      <c r="U419" s="211">
        <v>2.13</v>
      </c>
      <c r="V419" s="211">
        <v>2.66</v>
      </c>
      <c r="W419" s="25"/>
      <c r="X419" s="129">
        <v>750</v>
      </c>
      <c r="Y419" s="151">
        <f t="shared" si="371"/>
        <v>0.20966666666666672</v>
      </c>
      <c r="Z419" s="100">
        <v>9.6440000000000001</v>
      </c>
      <c r="AA419" s="100">
        <v>4.5170000000000003</v>
      </c>
      <c r="AB419" s="100">
        <f t="shared" si="372"/>
        <v>4.9173333333333327</v>
      </c>
      <c r="AC419" s="100">
        <f t="shared" si="373"/>
        <v>33.658666666666669</v>
      </c>
      <c r="AD419" s="152">
        <f t="shared" si="374"/>
        <v>130.15362105599999</v>
      </c>
      <c r="AE419" s="129">
        <v>750</v>
      </c>
      <c r="AF419" s="100">
        <f t="shared" si="375"/>
        <v>0</v>
      </c>
      <c r="AG419" s="100">
        <v>9.6440000000000001</v>
      </c>
      <c r="AH419" s="100">
        <v>4.5170000000000003</v>
      </c>
      <c r="AI419" s="100">
        <f t="shared" si="376"/>
        <v>5.1269999999999998</v>
      </c>
      <c r="AJ419" s="100">
        <f t="shared" si="377"/>
        <v>33.449000000000005</v>
      </c>
      <c r="AK419" s="152">
        <f t="shared" si="378"/>
        <v>134.857825961625</v>
      </c>
      <c r="AL419" s="129">
        <v>750</v>
      </c>
      <c r="AM419" s="100">
        <f t="shared" si="379"/>
        <v>0.18666666666666665</v>
      </c>
      <c r="AN419" s="100">
        <v>9.6440000000000001</v>
      </c>
      <c r="AO419" s="100">
        <v>4.5170000000000003</v>
      </c>
      <c r="AP419" s="100">
        <f t="shared" si="380"/>
        <v>4.9403333333333332</v>
      </c>
      <c r="AQ419" s="100">
        <f t="shared" si="381"/>
        <v>33.635666666666673</v>
      </c>
      <c r="AR419" s="160">
        <f t="shared" si="382"/>
        <v>130.67303878162502</v>
      </c>
      <c r="AS419" s="129">
        <v>750</v>
      </c>
      <c r="AT419" s="100">
        <f t="shared" si="383"/>
        <v>0.22233333333333333</v>
      </c>
      <c r="AU419" s="100">
        <v>9.6440000000000001</v>
      </c>
      <c r="AV419" s="100">
        <v>4.5170000000000003</v>
      </c>
      <c r="AW419" s="100">
        <f t="shared" si="384"/>
        <v>4.9046666666666665</v>
      </c>
      <c r="AX419" s="100">
        <f t="shared" si="385"/>
        <v>33.671333333333337</v>
      </c>
      <c r="AY419" s="160">
        <f t="shared" si="386"/>
        <v>129.8672096505</v>
      </c>
      <c r="AZ419" s="166"/>
      <c r="BA419" s="129">
        <v>750</v>
      </c>
      <c r="BB419" s="100">
        <v>103.506856070365</v>
      </c>
      <c r="BC419" s="167">
        <f>(BB431-BB432)/BB413</f>
        <v>1.1103612298094478</v>
      </c>
      <c r="BD419" s="167">
        <f>D419-BB429</f>
        <v>39.259999999999991</v>
      </c>
      <c r="BE419" s="164">
        <f>BB431-BB432</f>
        <v>114.93</v>
      </c>
      <c r="BF419" s="164">
        <f t="shared" si="387"/>
        <v>34.159923431654036</v>
      </c>
      <c r="BG419" s="174">
        <f t="shared" si="388"/>
        <v>37.929854591767949</v>
      </c>
      <c r="BH419" s="129">
        <v>750</v>
      </c>
      <c r="BI419" s="100">
        <v>103.506856070365</v>
      </c>
      <c r="BJ419" s="167">
        <f>(BI431-BI432)/BI413</f>
        <v>1.5563220265379267</v>
      </c>
      <c r="BK419" s="167">
        <f>I419-BI429</f>
        <v>31.060000000000002</v>
      </c>
      <c r="BL419" s="164">
        <f>BI431-BI432</f>
        <v>161.08999999999997</v>
      </c>
      <c r="BM419" s="164">
        <f t="shared" si="389"/>
        <v>19.28114718480353</v>
      </c>
      <c r="BN419" s="174">
        <f t="shared" si="390"/>
        <v>30.007674060629469</v>
      </c>
      <c r="BO419" s="129">
        <v>750</v>
      </c>
      <c r="BP419" s="180">
        <v>103.506856070365</v>
      </c>
      <c r="BQ419" s="167">
        <f>(BP431-BP432)/BP413</f>
        <v>1.4550726948716695</v>
      </c>
      <c r="BR419" s="167">
        <f>N419-BP429</f>
        <v>32.389999999999986</v>
      </c>
      <c r="BS419" s="164">
        <f>BP431-BP432</f>
        <v>150.61000000000001</v>
      </c>
      <c r="BT419" s="164">
        <f t="shared" si="391"/>
        <v>21.505876103844354</v>
      </c>
      <c r="BU419" s="174">
        <f t="shared" si="392"/>
        <v>31.292613097997044</v>
      </c>
      <c r="BV419" s="129">
        <v>750</v>
      </c>
      <c r="BW419" s="100">
        <v>103.506856070365</v>
      </c>
      <c r="BX419" s="167">
        <f>(BW431-BW432)/BW413</f>
        <v>1.2259091312148338</v>
      </c>
      <c r="BY419" s="167">
        <f>S419-BW429</f>
        <v>37.510000000000048</v>
      </c>
      <c r="BZ419" s="164">
        <f>BW431-BW432</f>
        <v>126.89</v>
      </c>
      <c r="CA419" s="164">
        <f t="shared" si="393"/>
        <v>29.561037118764322</v>
      </c>
      <c r="CB419" s="174">
        <f t="shared" si="394"/>
        <v>36.239145332073825</v>
      </c>
      <c r="CC419" s="81"/>
    </row>
    <row r="420" spans="1:81" ht="15.75">
      <c r="A420" s="64"/>
      <c r="B420" s="95" t="s">
        <v>42</v>
      </c>
      <c r="C420" s="80">
        <v>850</v>
      </c>
      <c r="D420" s="80">
        <v>441.86</v>
      </c>
      <c r="E420" s="208">
        <v>2.84</v>
      </c>
      <c r="F420" s="208">
        <v>2.0699999999999998</v>
      </c>
      <c r="G420" s="152">
        <v>2.0099999999999998</v>
      </c>
      <c r="H420" s="80">
        <v>850</v>
      </c>
      <c r="I420" s="80">
        <v>480.01</v>
      </c>
      <c r="J420" s="210">
        <v>0</v>
      </c>
      <c r="K420" s="210">
        <v>0</v>
      </c>
      <c r="L420" s="227">
        <v>0</v>
      </c>
      <c r="M420" s="80">
        <v>850</v>
      </c>
      <c r="N420" s="211">
        <v>470.44</v>
      </c>
      <c r="O420" s="80">
        <v>2</v>
      </c>
      <c r="P420" s="80">
        <v>1.89</v>
      </c>
      <c r="Q420" s="80">
        <v>2.0499999999999998</v>
      </c>
      <c r="R420" s="80">
        <v>850</v>
      </c>
      <c r="S420" s="211">
        <v>451.05</v>
      </c>
      <c r="T420" s="211">
        <v>2.68</v>
      </c>
      <c r="U420" s="211">
        <v>2.6</v>
      </c>
      <c r="V420" s="211">
        <v>3.04</v>
      </c>
      <c r="W420" s="25"/>
      <c r="X420" s="129">
        <v>850</v>
      </c>
      <c r="Y420" s="151">
        <f t="shared" si="371"/>
        <v>0.23066666666666666</v>
      </c>
      <c r="Z420" s="100">
        <v>9.6440000000000001</v>
      </c>
      <c r="AA420" s="100">
        <v>4.5170000000000003</v>
      </c>
      <c r="AB420" s="100">
        <f t="shared" si="372"/>
        <v>4.8963333333333328</v>
      </c>
      <c r="AC420" s="100">
        <f t="shared" si="373"/>
        <v>33.67966666666667</v>
      </c>
      <c r="AD420" s="152">
        <f t="shared" si="374"/>
        <v>166.56501317921166</v>
      </c>
      <c r="AE420" s="129">
        <v>850</v>
      </c>
      <c r="AF420" s="100">
        <f t="shared" si="375"/>
        <v>0</v>
      </c>
      <c r="AG420" s="100">
        <v>9.6440000000000001</v>
      </c>
      <c r="AH420" s="100">
        <v>4.5170000000000003</v>
      </c>
      <c r="AI420" s="100">
        <f t="shared" si="376"/>
        <v>5.1269999999999998</v>
      </c>
      <c r="AJ420" s="100">
        <f t="shared" si="377"/>
        <v>33.449000000000005</v>
      </c>
      <c r="AK420" s="152">
        <f t="shared" si="378"/>
        <v>173.21738534626502</v>
      </c>
      <c r="AL420" s="129">
        <v>850</v>
      </c>
      <c r="AM420" s="100">
        <f t="shared" si="379"/>
        <v>0.19799999999999998</v>
      </c>
      <c r="AN420" s="100">
        <v>9.6440000000000001</v>
      </c>
      <c r="AO420" s="100">
        <v>4.5170000000000003</v>
      </c>
      <c r="AP420" s="100">
        <f t="shared" si="380"/>
        <v>4.9289999999999994</v>
      </c>
      <c r="AQ420" s="100">
        <f t="shared" si="381"/>
        <v>33.647000000000006</v>
      </c>
      <c r="AR420" s="160">
        <f t="shared" si="382"/>
        <v>167.51364516346499</v>
      </c>
      <c r="AS420" s="129">
        <v>850</v>
      </c>
      <c r="AT420" s="100">
        <f t="shared" si="383"/>
        <v>0.27733333333333332</v>
      </c>
      <c r="AU420" s="100">
        <v>9.6440000000000001</v>
      </c>
      <c r="AV420" s="100">
        <v>4.5170000000000003</v>
      </c>
      <c r="AW420" s="100">
        <f t="shared" si="384"/>
        <v>4.8496666666666668</v>
      </c>
      <c r="AX420" s="100">
        <f t="shared" si="385"/>
        <v>33.726333333333336</v>
      </c>
      <c r="AY420" s="160">
        <f t="shared" si="386"/>
        <v>165.20608518221167</v>
      </c>
      <c r="AZ420" s="166"/>
      <c r="BA420" s="129">
        <v>850</v>
      </c>
      <c r="BB420" s="100">
        <v>103.506856070365</v>
      </c>
      <c r="BC420" s="167">
        <f>(BB431-BB432)/BB413</f>
        <v>1.1103612298094478</v>
      </c>
      <c r="BD420" s="167">
        <f>D420-BB429</f>
        <v>38.360000000000014</v>
      </c>
      <c r="BE420" s="164">
        <f>BB431-BB432</f>
        <v>114.93</v>
      </c>
      <c r="BF420" s="164">
        <f t="shared" si="387"/>
        <v>33.376838075350221</v>
      </c>
      <c r="BG420" s="174">
        <f t="shared" si="388"/>
        <v>37.060346972496674</v>
      </c>
      <c r="BH420" s="129">
        <v>850</v>
      </c>
      <c r="BI420" s="100">
        <v>103.506856070365</v>
      </c>
      <c r="BJ420" s="167">
        <f>(BI431-BI432)/BI413</f>
        <v>1.5563220265379267</v>
      </c>
      <c r="BK420" s="167">
        <f>I420-BI429</f>
        <v>30.480000000000018</v>
      </c>
      <c r="BL420" s="164">
        <f>BI431-BI432</f>
        <v>161.08999999999997</v>
      </c>
      <c r="BM420" s="164">
        <f t="shared" si="389"/>
        <v>18.921100006207723</v>
      </c>
      <c r="BN420" s="174">
        <f t="shared" si="390"/>
        <v>29.447324705987981</v>
      </c>
      <c r="BO420" s="129">
        <v>850</v>
      </c>
      <c r="BP420" s="180">
        <v>103.506856070365</v>
      </c>
      <c r="BQ420" s="167">
        <f>(BP431-BP432)/BP413</f>
        <v>1.4550726948716695</v>
      </c>
      <c r="BR420" s="167">
        <f>N420-BP429</f>
        <v>31.759999999999991</v>
      </c>
      <c r="BS420" s="164">
        <f>BP431-BP432</f>
        <v>150.61000000000001</v>
      </c>
      <c r="BT420" s="164">
        <f t="shared" si="391"/>
        <v>21.087577186109812</v>
      </c>
      <c r="BU420" s="174">
        <f t="shared" si="392"/>
        <v>30.683957764507142</v>
      </c>
      <c r="BV420" s="129">
        <v>850</v>
      </c>
      <c r="BW420" s="100">
        <v>103.506856070365</v>
      </c>
      <c r="BX420" s="167">
        <f>(BW431-BW432)/BW413</f>
        <v>1.2259091312148338</v>
      </c>
      <c r="BY420" s="167">
        <f>S420-BW429</f>
        <v>36.760000000000048</v>
      </c>
      <c r="BZ420" s="164">
        <f>BW431-BW432</f>
        <v>126.89</v>
      </c>
      <c r="CA420" s="164">
        <f t="shared" si="393"/>
        <v>28.969973993222514</v>
      </c>
      <c r="CB420" s="174">
        <f t="shared" si="394"/>
        <v>35.514555649347741</v>
      </c>
      <c r="CC420" s="81"/>
    </row>
    <row r="421" spans="1:81" ht="15.75">
      <c r="A421" s="64"/>
      <c r="B421" s="95" t="s">
        <v>42</v>
      </c>
      <c r="C421" s="80">
        <v>950</v>
      </c>
      <c r="D421" s="80">
        <v>441.08</v>
      </c>
      <c r="E421" s="208">
        <v>2.27</v>
      </c>
      <c r="F421" s="208">
        <v>2.4700000000000002</v>
      </c>
      <c r="G421" s="152">
        <v>3.11</v>
      </c>
      <c r="H421" s="80">
        <v>950</v>
      </c>
      <c r="I421" s="80">
        <v>479.55</v>
      </c>
      <c r="J421" s="210">
        <v>0</v>
      </c>
      <c r="K421" s="210">
        <v>0</v>
      </c>
      <c r="L421" s="227">
        <v>0</v>
      </c>
      <c r="M421" s="80">
        <v>950</v>
      </c>
      <c r="N421" s="211">
        <v>469.8</v>
      </c>
      <c r="O421" s="80">
        <v>2.59</v>
      </c>
      <c r="P421" s="80">
        <v>2.5</v>
      </c>
      <c r="Q421" s="80">
        <v>2.23</v>
      </c>
      <c r="R421" s="80">
        <v>950</v>
      </c>
      <c r="S421" s="211">
        <v>450.31</v>
      </c>
      <c r="T421" s="211">
        <v>2.44</v>
      </c>
      <c r="U421" s="211">
        <v>3.09</v>
      </c>
      <c r="V421" s="211">
        <v>3.02</v>
      </c>
      <c r="W421" s="25"/>
      <c r="X421" s="129">
        <v>950</v>
      </c>
      <c r="Y421" s="151">
        <f t="shared" si="371"/>
        <v>0.26166666666666666</v>
      </c>
      <c r="Z421" s="100">
        <v>9.6440000000000001</v>
      </c>
      <c r="AA421" s="100">
        <v>4.5170000000000003</v>
      </c>
      <c r="AB421" s="100">
        <f t="shared" si="372"/>
        <v>4.8653333333333331</v>
      </c>
      <c r="AC421" s="100">
        <f t="shared" si="373"/>
        <v>33.710666666666668</v>
      </c>
      <c r="AD421" s="152">
        <f t="shared" si="374"/>
        <v>206.93517718322664</v>
      </c>
      <c r="AE421" s="129">
        <v>950</v>
      </c>
      <c r="AF421" s="100">
        <f t="shared" si="375"/>
        <v>0</v>
      </c>
      <c r="AG421" s="100">
        <v>9.6440000000000001</v>
      </c>
      <c r="AH421" s="100">
        <v>4.5170000000000003</v>
      </c>
      <c r="AI421" s="100">
        <f t="shared" si="376"/>
        <v>5.1269999999999998</v>
      </c>
      <c r="AJ421" s="100">
        <f t="shared" si="377"/>
        <v>33.449000000000005</v>
      </c>
      <c r="AK421" s="152">
        <f t="shared" si="378"/>
        <v>216.37188965398499</v>
      </c>
      <c r="AL421" s="129">
        <v>950</v>
      </c>
      <c r="AM421" s="100">
        <f t="shared" si="379"/>
        <v>0.24399999999999999</v>
      </c>
      <c r="AN421" s="100">
        <v>9.6440000000000001</v>
      </c>
      <c r="AO421" s="100">
        <v>4.5170000000000003</v>
      </c>
      <c r="AP421" s="100">
        <f t="shared" si="380"/>
        <v>4.883</v>
      </c>
      <c r="AQ421" s="100">
        <f t="shared" si="381"/>
        <v>33.693000000000005</v>
      </c>
      <c r="AR421" s="160">
        <f t="shared" si="382"/>
        <v>207.577744287705</v>
      </c>
      <c r="AS421" s="129">
        <v>950</v>
      </c>
      <c r="AT421" s="100">
        <f t="shared" si="383"/>
        <v>0.28499999999999998</v>
      </c>
      <c r="AU421" s="100">
        <v>9.6440000000000001</v>
      </c>
      <c r="AV421" s="100">
        <v>4.5170000000000003</v>
      </c>
      <c r="AW421" s="100">
        <f t="shared" si="384"/>
        <v>4.8419999999999996</v>
      </c>
      <c r="AX421" s="100">
        <f t="shared" si="385"/>
        <v>33.734000000000002</v>
      </c>
      <c r="AY421" s="160">
        <f t="shared" si="386"/>
        <v>206.08529662745997</v>
      </c>
      <c r="AZ421" s="166"/>
      <c r="BA421" s="129">
        <v>950</v>
      </c>
      <c r="BB421" s="100">
        <v>103.506856070365</v>
      </c>
      <c r="BC421" s="167">
        <f>(BB431-BB432)/BB413</f>
        <v>1.1103612298094478</v>
      </c>
      <c r="BD421" s="167">
        <f>D421-BB429</f>
        <v>37.579999999999984</v>
      </c>
      <c r="BE421" s="164">
        <f>BB431-BB432</f>
        <v>114.93</v>
      </c>
      <c r="BF421" s="164">
        <f t="shared" si="387"/>
        <v>32.698164099886874</v>
      </c>
      <c r="BG421" s="174">
        <f t="shared" si="388"/>
        <v>36.306773702461527</v>
      </c>
      <c r="BH421" s="129">
        <v>950</v>
      </c>
      <c r="BI421" s="100">
        <v>103.506856070365</v>
      </c>
      <c r="BJ421" s="167">
        <f>(BI431-BI432)/BI413</f>
        <v>1.5563220265379267</v>
      </c>
      <c r="BK421" s="167">
        <f>I421-BI429</f>
        <v>30.020000000000039</v>
      </c>
      <c r="BL421" s="164">
        <f>BI431-BI432</f>
        <v>161.08999999999997</v>
      </c>
      <c r="BM421" s="164">
        <f t="shared" si="389"/>
        <v>18.635545347321401</v>
      </c>
      <c r="BN421" s="174">
        <f t="shared" si="390"/>
        <v>29.002909700582673</v>
      </c>
      <c r="BO421" s="129">
        <v>950</v>
      </c>
      <c r="BP421" s="180">
        <v>103.506856070365</v>
      </c>
      <c r="BQ421" s="167">
        <f>(BP431-BP432)/BP413</f>
        <v>1.4550726948716695</v>
      </c>
      <c r="BR421" s="167">
        <f>N421-BP429</f>
        <v>31.120000000000005</v>
      </c>
      <c r="BS421" s="164">
        <f>BP431-BP432</f>
        <v>150.61000000000001</v>
      </c>
      <c r="BT421" s="164">
        <f t="shared" si="391"/>
        <v>20.662638603014411</v>
      </c>
      <c r="BU421" s="174">
        <f t="shared" si="392"/>
        <v>30.065641235247568</v>
      </c>
      <c r="BV421" s="129">
        <v>950</v>
      </c>
      <c r="BW421" s="100">
        <v>103.506856070365</v>
      </c>
      <c r="BX421" s="167">
        <f>(BW431-BW432)/BW413</f>
        <v>1.2259091312148338</v>
      </c>
      <c r="BY421" s="167">
        <f>S421-BW429</f>
        <v>36.020000000000039</v>
      </c>
      <c r="BZ421" s="164">
        <f>BW431-BW432</f>
        <v>126.89</v>
      </c>
      <c r="CA421" s="164">
        <f t="shared" si="393"/>
        <v>28.386791709354593</v>
      </c>
      <c r="CB421" s="174">
        <f t="shared" si="394"/>
        <v>34.799627162391339</v>
      </c>
      <c r="CC421" s="81"/>
    </row>
    <row r="422" spans="1:81" ht="15.75">
      <c r="A422" s="64"/>
      <c r="B422" s="95" t="s">
        <v>42</v>
      </c>
      <c r="C422" s="80">
        <v>1000</v>
      </c>
      <c r="D422" s="80">
        <v>440.59</v>
      </c>
      <c r="E422" s="208">
        <v>2.62</v>
      </c>
      <c r="F422" s="208">
        <v>2.5499999999999998</v>
      </c>
      <c r="G422" s="152">
        <v>2.84</v>
      </c>
      <c r="H422" s="80">
        <v>1000</v>
      </c>
      <c r="I422" s="80">
        <v>479.13</v>
      </c>
      <c r="J422" s="210">
        <v>0</v>
      </c>
      <c r="K422" s="210">
        <v>0</v>
      </c>
      <c r="L422" s="227">
        <v>0</v>
      </c>
      <c r="M422" s="80">
        <v>1000</v>
      </c>
      <c r="N422" s="80">
        <v>469.34</v>
      </c>
      <c r="O422" s="211">
        <v>2.59</v>
      </c>
      <c r="P422" s="80">
        <v>3.09</v>
      </c>
      <c r="Q422" s="80">
        <v>2.31</v>
      </c>
      <c r="R422" s="80">
        <v>1000</v>
      </c>
      <c r="S422" s="211">
        <v>449.77</v>
      </c>
      <c r="T422" s="211">
        <v>3.1</v>
      </c>
      <c r="U422" s="211">
        <v>3.6</v>
      </c>
      <c r="V422" s="211">
        <v>2.66</v>
      </c>
      <c r="W422" s="25"/>
      <c r="X422" s="129">
        <v>1000</v>
      </c>
      <c r="Y422" s="151">
        <f t="shared" si="371"/>
        <v>0.26700000000000002</v>
      </c>
      <c r="Z422" s="100">
        <v>9.6440000000000001</v>
      </c>
      <c r="AA422" s="100">
        <v>4.5170000000000003</v>
      </c>
      <c r="AB422" s="100">
        <f t="shared" si="372"/>
        <v>4.8599999999999994</v>
      </c>
      <c r="AC422" s="100">
        <f t="shared" si="373"/>
        <v>33.716000000000008</v>
      </c>
      <c r="AD422" s="152">
        <f t="shared" si="374"/>
        <v>229.07594447999998</v>
      </c>
      <c r="AE422" s="129">
        <v>1000</v>
      </c>
      <c r="AF422" s="100">
        <f t="shared" si="375"/>
        <v>0</v>
      </c>
      <c r="AG422" s="100">
        <v>9.6440000000000001</v>
      </c>
      <c r="AH422" s="100">
        <v>4.5170000000000003</v>
      </c>
      <c r="AI422" s="100">
        <f t="shared" si="376"/>
        <v>5.1269999999999998</v>
      </c>
      <c r="AJ422" s="100">
        <f t="shared" si="377"/>
        <v>33.449000000000005</v>
      </c>
      <c r="AK422" s="152">
        <f t="shared" si="378"/>
        <v>239.74724615399998</v>
      </c>
      <c r="AL422" s="129">
        <v>1000</v>
      </c>
      <c r="AM422" s="100">
        <f>AVERAGE(P422:Q422)/10</f>
        <v>0.27</v>
      </c>
      <c r="AN422" s="100">
        <v>9.6440000000000001</v>
      </c>
      <c r="AO422" s="100">
        <v>4.5170000000000003</v>
      </c>
      <c r="AP422" s="100">
        <f t="shared" si="380"/>
        <v>4.8569999999999993</v>
      </c>
      <c r="AQ422" s="100">
        <f t="shared" si="381"/>
        <v>33.719000000000008</v>
      </c>
      <c r="AR422" s="160">
        <f t="shared" si="382"/>
        <v>228.95490983399998</v>
      </c>
      <c r="AS422" s="129">
        <v>1000</v>
      </c>
      <c r="AT422" s="100">
        <f t="shared" si="383"/>
        <v>0.31199999999999994</v>
      </c>
      <c r="AU422" s="100">
        <v>9.6440000000000001</v>
      </c>
      <c r="AV422" s="100">
        <v>4.5170000000000003</v>
      </c>
      <c r="AW422" s="100">
        <f t="shared" si="384"/>
        <v>4.8149999999999995</v>
      </c>
      <c r="AX422" s="100">
        <f t="shared" si="385"/>
        <v>33.761000000000003</v>
      </c>
      <c r="AY422" s="160">
        <f t="shared" si="386"/>
        <v>227.25778256999993</v>
      </c>
      <c r="AZ422" s="166"/>
      <c r="BA422" s="129">
        <v>1000</v>
      </c>
      <c r="BB422" s="100">
        <v>103.506856070365</v>
      </c>
      <c r="BC422" s="167">
        <f>(BB431-BB432)/BB413</f>
        <v>1.1103612298094478</v>
      </c>
      <c r="BD422" s="167">
        <f>D422-BB429</f>
        <v>37.089999999999975</v>
      </c>
      <c r="BE422" s="164">
        <f>BB431-BB432</f>
        <v>114.93</v>
      </c>
      <c r="BF422" s="164">
        <f t="shared" si="387"/>
        <v>32.27181762812144</v>
      </c>
      <c r="BG422" s="174">
        <f t="shared" si="388"/>
        <v>35.833375109747138</v>
      </c>
      <c r="BH422" s="129">
        <v>1000</v>
      </c>
      <c r="BI422" s="100">
        <v>103.506856070365</v>
      </c>
      <c r="BJ422" s="167">
        <f>(BI431-BI432)/BI413</f>
        <v>1.5563220265379267</v>
      </c>
      <c r="BK422" s="167">
        <f>I422-BI429</f>
        <v>29.600000000000023</v>
      </c>
      <c r="BL422" s="164">
        <f>BI431-BI432</f>
        <v>161.08999999999997</v>
      </c>
      <c r="BM422" s="164">
        <f t="shared" si="389"/>
        <v>18.374821528338213</v>
      </c>
      <c r="BN422" s="174">
        <f t="shared" si="390"/>
        <v>28.59713947825605</v>
      </c>
      <c r="BO422" s="129">
        <v>1000</v>
      </c>
      <c r="BP422" s="180">
        <v>103.506856070365</v>
      </c>
      <c r="BQ422" s="167">
        <f>(BP431-BP432)/BP413</f>
        <v>1.4550726948716695</v>
      </c>
      <c r="BR422" s="167">
        <f>N422-BP429</f>
        <v>30.659999999999968</v>
      </c>
      <c r="BS422" s="164">
        <f>BP431-BP432</f>
        <v>150.61000000000001</v>
      </c>
      <c r="BT422" s="164">
        <f t="shared" si="391"/>
        <v>20.357213996414558</v>
      </c>
      <c r="BU422" s="174">
        <f t="shared" si="392"/>
        <v>29.621226229842197</v>
      </c>
      <c r="BV422" s="129">
        <v>1000</v>
      </c>
      <c r="BW422" s="100">
        <v>103.506856070365</v>
      </c>
      <c r="BX422" s="167">
        <f>(BW431-BW432)/BW413</f>
        <v>1.2259091312148338</v>
      </c>
      <c r="BY422" s="167">
        <f>S422-BW429</f>
        <v>35.480000000000018</v>
      </c>
      <c r="BZ422" s="164">
        <f>BW431-BW432</f>
        <v>126.89</v>
      </c>
      <c r="CA422" s="164">
        <f t="shared" si="393"/>
        <v>27.961226258964473</v>
      </c>
      <c r="CB422" s="174">
        <f t="shared" si="394"/>
        <v>34.277922590828531</v>
      </c>
      <c r="CC422" s="81"/>
    </row>
    <row r="423" spans="1:81" ht="15.75">
      <c r="A423" s="64"/>
      <c r="B423" s="95" t="s">
        <v>42</v>
      </c>
      <c r="C423" s="80">
        <v>1350</v>
      </c>
      <c r="D423" s="80">
        <v>438.37</v>
      </c>
      <c r="E423" s="208">
        <v>3.85</v>
      </c>
      <c r="F423" s="208">
        <v>2.9</v>
      </c>
      <c r="G423" s="152">
        <v>3.01</v>
      </c>
      <c r="H423" s="80">
        <v>1350</v>
      </c>
      <c r="I423" s="80">
        <v>477.98</v>
      </c>
      <c r="J423" s="100">
        <v>1.8</v>
      </c>
      <c r="K423" s="211">
        <v>1.6</v>
      </c>
      <c r="L423" s="98">
        <v>1.52</v>
      </c>
      <c r="M423" s="80">
        <v>1350</v>
      </c>
      <c r="N423" s="211">
        <v>468.31</v>
      </c>
      <c r="O423" s="80">
        <v>3.03</v>
      </c>
      <c r="P423" s="80">
        <v>3.21</v>
      </c>
      <c r="Q423" s="80">
        <v>2.79</v>
      </c>
      <c r="R423" s="80">
        <v>1350</v>
      </c>
      <c r="S423" s="211">
        <v>448.43</v>
      </c>
      <c r="T423" s="211">
        <v>4.16</v>
      </c>
      <c r="U423" s="211">
        <v>3.48</v>
      </c>
      <c r="V423" s="211">
        <v>3.22</v>
      </c>
      <c r="W423" s="25"/>
      <c r="X423" s="129">
        <v>1350</v>
      </c>
      <c r="Y423" s="151">
        <f t="shared" si="371"/>
        <v>0.32533333333333336</v>
      </c>
      <c r="Z423" s="100">
        <v>9.6440000000000001</v>
      </c>
      <c r="AA423" s="100">
        <v>4.5170000000000003</v>
      </c>
      <c r="AB423" s="100">
        <f t="shared" si="372"/>
        <v>4.8016666666666667</v>
      </c>
      <c r="AC423" s="100">
        <f t="shared" si="373"/>
        <v>33.774333333333338</v>
      </c>
      <c r="AD423" s="152">
        <f t="shared" si="374"/>
        <v>413.19351963742503</v>
      </c>
      <c r="AE423" s="129">
        <v>1350</v>
      </c>
      <c r="AF423" s="100">
        <f t="shared" si="375"/>
        <v>0.16399999999999998</v>
      </c>
      <c r="AG423" s="100">
        <v>9.6440000000000001</v>
      </c>
      <c r="AH423" s="100">
        <v>4.5170000000000003</v>
      </c>
      <c r="AI423" s="100">
        <f t="shared" si="376"/>
        <v>4.9630000000000001</v>
      </c>
      <c r="AJ423" s="100">
        <f t="shared" si="377"/>
        <v>33.613000000000007</v>
      </c>
      <c r="AK423" s="152">
        <f t="shared" si="378"/>
        <v>425.03653172074502</v>
      </c>
      <c r="AL423" s="129">
        <v>1350</v>
      </c>
      <c r="AM423" s="100">
        <f t="shared" ref="AM423:AM428" si="395">AVERAGE(O423:Q423)/10</f>
        <v>0.30100000000000005</v>
      </c>
      <c r="AN423" s="100">
        <v>9.6440000000000001</v>
      </c>
      <c r="AO423" s="100">
        <v>4.5170000000000003</v>
      </c>
      <c r="AP423" s="100">
        <f t="shared" si="380"/>
        <v>4.8259999999999996</v>
      </c>
      <c r="AQ423" s="100">
        <f t="shared" si="381"/>
        <v>33.750000000000007</v>
      </c>
      <c r="AR423" s="160">
        <f t="shared" si="382"/>
        <v>414.98825276250005</v>
      </c>
      <c r="AS423" s="129">
        <v>1350</v>
      </c>
      <c r="AT423" s="100">
        <f t="shared" si="383"/>
        <v>0.36200000000000004</v>
      </c>
      <c r="AU423" s="100">
        <v>9.6440000000000001</v>
      </c>
      <c r="AV423" s="100">
        <v>4.5170000000000003</v>
      </c>
      <c r="AW423" s="100">
        <f t="shared" si="384"/>
        <v>4.7649999999999997</v>
      </c>
      <c r="AX423" s="100">
        <f t="shared" si="385"/>
        <v>33.811000000000007</v>
      </c>
      <c r="AY423" s="160">
        <f t="shared" si="386"/>
        <v>410.48342855482503</v>
      </c>
      <c r="AZ423" s="166"/>
      <c r="BA423" s="129">
        <v>1350</v>
      </c>
      <c r="BB423" s="100">
        <v>103.506856070365</v>
      </c>
      <c r="BC423" s="167">
        <f>(BB431-BB432)/BB413</f>
        <v>1.1103612298094478</v>
      </c>
      <c r="BD423" s="167">
        <f>D423-BB429</f>
        <v>34.870000000000005</v>
      </c>
      <c r="BE423" s="164">
        <f>BB431-BB432</f>
        <v>114.93</v>
      </c>
      <c r="BF423" s="164">
        <f t="shared" si="387"/>
        <v>30.340207082572</v>
      </c>
      <c r="BG423" s="174">
        <f t="shared" si="388"/>
        <v>33.688589648877965</v>
      </c>
      <c r="BH423" s="129">
        <v>1350</v>
      </c>
      <c r="BI423" s="100">
        <v>103.506856070365</v>
      </c>
      <c r="BJ423" s="167">
        <f>(BI431-BI432)/BI413</f>
        <v>1.5563220265379267</v>
      </c>
      <c r="BK423" s="167">
        <f>I423-BI429</f>
        <v>28.450000000000045</v>
      </c>
      <c r="BL423" s="164">
        <f>BI431-BI432</f>
        <v>161.08999999999997</v>
      </c>
      <c r="BM423" s="164">
        <f t="shared" si="389"/>
        <v>17.660934881122383</v>
      </c>
      <c r="BN423" s="174">
        <f t="shared" si="390"/>
        <v>27.486101964742744</v>
      </c>
      <c r="BO423" s="129">
        <v>1350</v>
      </c>
      <c r="BP423" s="180">
        <v>103.506856070365</v>
      </c>
      <c r="BQ423" s="167">
        <f>(BP431-BP432)/BP413</f>
        <v>1.4550726948716695</v>
      </c>
      <c r="BR423" s="167">
        <f>N423-BP429</f>
        <v>29.629999999999995</v>
      </c>
      <c r="BS423" s="164">
        <f>BP431-BP432</f>
        <v>150.61000000000001</v>
      </c>
      <c r="BT423" s="164">
        <f t="shared" si="391"/>
        <v>19.673328464245397</v>
      </c>
      <c r="BU423" s="174">
        <f t="shared" si="392"/>
        <v>28.626123065565071</v>
      </c>
      <c r="BV423" s="129">
        <v>1350</v>
      </c>
      <c r="BW423" s="100">
        <v>103.506856070365</v>
      </c>
      <c r="BX423" s="167">
        <f>(BW431-BW432)/BW413</f>
        <v>1.2259091312148338</v>
      </c>
      <c r="BY423" s="167">
        <f>S423-BW429</f>
        <v>34.140000000000043</v>
      </c>
      <c r="BZ423" s="164">
        <f>BW431-BW432</f>
        <v>126.89</v>
      </c>
      <c r="CA423" s="164">
        <f t="shared" si="393"/>
        <v>26.905193474663129</v>
      </c>
      <c r="CB423" s="174">
        <f t="shared" si="394"/>
        <v>32.983322357691293</v>
      </c>
      <c r="CC423" s="81"/>
    </row>
    <row r="424" spans="1:81" ht="15.75">
      <c r="A424" s="64"/>
      <c r="B424" s="95" t="s">
        <v>42</v>
      </c>
      <c r="C424" s="80">
        <v>2500</v>
      </c>
      <c r="D424" s="80">
        <v>433.14</v>
      </c>
      <c r="E424" s="208">
        <v>7.04</v>
      </c>
      <c r="F424" s="208">
        <v>4.57</v>
      </c>
      <c r="G424" s="152">
        <v>4.26</v>
      </c>
      <c r="H424" s="80">
        <v>2500</v>
      </c>
      <c r="I424" s="80">
        <v>474.17</v>
      </c>
      <c r="J424" s="80">
        <v>1.99</v>
      </c>
      <c r="K424" s="211">
        <v>2.4700000000000002</v>
      </c>
      <c r="L424" s="98">
        <v>2.1</v>
      </c>
      <c r="M424" s="80">
        <v>2500</v>
      </c>
      <c r="N424" s="211">
        <v>465.93</v>
      </c>
      <c r="O424" s="80">
        <v>4.09</v>
      </c>
      <c r="P424" s="80">
        <v>3.85</v>
      </c>
      <c r="Q424" s="80">
        <v>4.05</v>
      </c>
      <c r="R424" s="80">
        <v>2500</v>
      </c>
      <c r="S424" s="211">
        <v>445.06</v>
      </c>
      <c r="T424" s="211">
        <v>6.14</v>
      </c>
      <c r="U424" s="211">
        <v>5.68</v>
      </c>
      <c r="V424" s="211">
        <v>5.16</v>
      </c>
      <c r="W424" s="25"/>
      <c r="X424" s="129">
        <v>2500</v>
      </c>
      <c r="Y424" s="151">
        <f t="shared" si="371"/>
        <v>0.52900000000000003</v>
      </c>
      <c r="Z424" s="100">
        <v>9.6440000000000001</v>
      </c>
      <c r="AA424" s="100">
        <v>4.5170000000000003</v>
      </c>
      <c r="AB424" s="100">
        <f t="shared" si="372"/>
        <v>4.5979999999999999</v>
      </c>
      <c r="AC424" s="100">
        <f t="shared" si="373"/>
        <v>33.978000000000009</v>
      </c>
      <c r="AD424" s="152">
        <f t="shared" si="374"/>
        <v>1365.0669994500001</v>
      </c>
      <c r="AE424" s="129">
        <v>2500</v>
      </c>
      <c r="AF424" s="100">
        <f t="shared" si="375"/>
        <v>0.2186666666666667</v>
      </c>
      <c r="AG424" s="100">
        <v>9.6440000000000001</v>
      </c>
      <c r="AH424" s="100">
        <v>4.5170000000000003</v>
      </c>
      <c r="AI424" s="100">
        <f t="shared" si="376"/>
        <v>4.9083333333333332</v>
      </c>
      <c r="AJ424" s="100">
        <f t="shared" si="377"/>
        <v>33.667666666666669</v>
      </c>
      <c r="AK424" s="152">
        <f t="shared" si="378"/>
        <v>1443.8904907291667</v>
      </c>
      <c r="AL424" s="129">
        <v>2500</v>
      </c>
      <c r="AM424" s="100">
        <f t="shared" si="395"/>
        <v>0.39966666666666661</v>
      </c>
      <c r="AN424" s="100">
        <v>9.6440000000000001</v>
      </c>
      <c r="AO424" s="100">
        <v>4.5170000000000003</v>
      </c>
      <c r="AP424" s="100">
        <f t="shared" si="380"/>
        <v>4.7273333333333332</v>
      </c>
      <c r="AQ424" s="100">
        <f t="shared" si="381"/>
        <v>33.848666666666674</v>
      </c>
      <c r="AR424" s="160">
        <f t="shared" si="382"/>
        <v>1398.1217153166667</v>
      </c>
      <c r="AS424" s="129">
        <v>2500</v>
      </c>
      <c r="AT424" s="100">
        <f t="shared" si="383"/>
        <v>0.56600000000000006</v>
      </c>
      <c r="AU424" s="100">
        <v>9.6440000000000001</v>
      </c>
      <c r="AV424" s="100">
        <v>4.5170000000000003</v>
      </c>
      <c r="AW424" s="100">
        <f t="shared" si="384"/>
        <v>4.5609999999999999</v>
      </c>
      <c r="AX424" s="100">
        <f t="shared" si="385"/>
        <v>34.015000000000008</v>
      </c>
      <c r="AY424" s="160">
        <f t="shared" si="386"/>
        <v>1355.5568510625001</v>
      </c>
      <c r="AZ424" s="166"/>
      <c r="BA424" s="129">
        <v>2500</v>
      </c>
      <c r="BB424" s="100">
        <v>103.506856070365</v>
      </c>
      <c r="BC424" s="167">
        <f>(BB431-BB432)/BB413</f>
        <v>1.1103612298094478</v>
      </c>
      <c r="BD424" s="167">
        <f>D424-BB429</f>
        <v>29.639999999999986</v>
      </c>
      <c r="BE424" s="164">
        <f>BB431-BB432</f>
        <v>114.93</v>
      </c>
      <c r="BF424" s="164">
        <f t="shared" si="387"/>
        <v>25.789611067606355</v>
      </c>
      <c r="BG424" s="174">
        <f t="shared" si="388"/>
        <v>28.635784261334738</v>
      </c>
      <c r="BH424" s="129">
        <v>2500</v>
      </c>
      <c r="BI424" s="100">
        <v>103.506856070365</v>
      </c>
      <c r="BJ424" s="167">
        <f>(BI431-BI432)/BI413</f>
        <v>1.5563220265379267</v>
      </c>
      <c r="BK424" s="167">
        <f>I424-BI429</f>
        <v>24.640000000000043</v>
      </c>
      <c r="BL424" s="164">
        <f>BI431-BI432</f>
        <v>161.08999999999997</v>
      </c>
      <c r="BM424" s="164">
        <f t="shared" si="389"/>
        <v>15.295797380346418</v>
      </c>
      <c r="BN424" s="174">
        <f t="shared" si="390"/>
        <v>23.805186376494248</v>
      </c>
      <c r="BO424" s="129">
        <v>2500</v>
      </c>
      <c r="BP424" s="180">
        <v>103.506856070365</v>
      </c>
      <c r="BQ424" s="167">
        <f>(BP431-BP432)/BP413</f>
        <v>1.4550726948716695</v>
      </c>
      <c r="BR424" s="167">
        <f>N424-BP429</f>
        <v>27.25</v>
      </c>
      <c r="BS424" s="164">
        <f>BP431-BP432</f>
        <v>150.61000000000001</v>
      </c>
      <c r="BT424" s="164">
        <f t="shared" si="391"/>
        <v>18.093088108359336</v>
      </c>
      <c r="BU424" s="174">
        <f t="shared" si="392"/>
        <v>26.326758472380973</v>
      </c>
      <c r="BV424" s="129">
        <v>2500</v>
      </c>
      <c r="BW424" s="100">
        <v>103.506856070365</v>
      </c>
      <c r="BX424" s="167">
        <f>(BW431-BW432)/BW413</f>
        <v>1.2259091312148338</v>
      </c>
      <c r="BY424" s="167">
        <f>S424-BW429</f>
        <v>30.770000000000039</v>
      </c>
      <c r="BZ424" s="164">
        <f>BW431-BW432</f>
        <v>126.89</v>
      </c>
      <c r="CA424" s="164">
        <f t="shared" si="393"/>
        <v>24.249349830561933</v>
      </c>
      <c r="CB424" s="174">
        <f t="shared" si="394"/>
        <v>29.727499383308757</v>
      </c>
      <c r="CC424" s="81"/>
    </row>
    <row r="425" spans="1:81" ht="15.75">
      <c r="A425" s="64"/>
      <c r="B425" s="95" t="s">
        <v>42</v>
      </c>
      <c r="C425" s="80">
        <v>5000</v>
      </c>
      <c r="D425" s="80">
        <v>427.33</v>
      </c>
      <c r="E425" s="208">
        <v>10.41</v>
      </c>
      <c r="F425" s="208">
        <v>7.35</v>
      </c>
      <c r="G425" s="152">
        <v>6.47</v>
      </c>
      <c r="H425" s="80">
        <v>5000</v>
      </c>
      <c r="I425" s="80">
        <v>468.8</v>
      </c>
      <c r="J425" s="80">
        <v>2.84</v>
      </c>
      <c r="K425" s="211">
        <v>3.66</v>
      </c>
      <c r="L425" s="98">
        <v>3.08</v>
      </c>
      <c r="M425" s="80">
        <v>5000</v>
      </c>
      <c r="N425" s="211">
        <v>462.56</v>
      </c>
      <c r="O425" s="80">
        <v>5.54</v>
      </c>
      <c r="P425" s="80">
        <v>5.3</v>
      </c>
      <c r="Q425" s="80">
        <v>5.54</v>
      </c>
      <c r="R425" s="80">
        <v>5000</v>
      </c>
      <c r="S425" s="211">
        <v>440.76</v>
      </c>
      <c r="T425" s="211">
        <v>8.7899999999999991</v>
      </c>
      <c r="U425" s="211">
        <v>9.1300000000000008</v>
      </c>
      <c r="V425" s="211">
        <v>8.23</v>
      </c>
      <c r="W425" s="25"/>
      <c r="X425" s="129">
        <v>5000</v>
      </c>
      <c r="Y425" s="151">
        <f t="shared" si="371"/>
        <v>0.80766666666666664</v>
      </c>
      <c r="Z425" s="100">
        <v>9.6440000000000001</v>
      </c>
      <c r="AA425" s="100">
        <v>4.5170000000000003</v>
      </c>
      <c r="AB425" s="100">
        <f t="shared" si="372"/>
        <v>4.3193333333333328</v>
      </c>
      <c r="AC425" s="100">
        <f t="shared" si="373"/>
        <v>34.256666666666675</v>
      </c>
      <c r="AD425" s="152">
        <f t="shared" si="374"/>
        <v>5171.4103796666668</v>
      </c>
      <c r="AE425" s="129">
        <v>5000</v>
      </c>
      <c r="AF425" s="100">
        <f t="shared" si="375"/>
        <v>0.31933333333333336</v>
      </c>
      <c r="AG425" s="100">
        <v>9.6440000000000001</v>
      </c>
      <c r="AH425" s="100">
        <v>4.5170000000000003</v>
      </c>
      <c r="AI425" s="100">
        <f t="shared" si="376"/>
        <v>4.8076666666666661</v>
      </c>
      <c r="AJ425" s="100">
        <f t="shared" si="377"/>
        <v>33.768333333333338</v>
      </c>
      <c r="AK425" s="152">
        <f t="shared" si="378"/>
        <v>5674.0238249166659</v>
      </c>
      <c r="AL425" s="129">
        <v>5000</v>
      </c>
      <c r="AM425" s="100">
        <f t="shared" si="395"/>
        <v>0.54600000000000004</v>
      </c>
      <c r="AN425" s="100">
        <v>9.6440000000000001</v>
      </c>
      <c r="AO425" s="100">
        <v>4.5170000000000003</v>
      </c>
      <c r="AP425" s="100">
        <f t="shared" si="380"/>
        <v>4.5809999999999995</v>
      </c>
      <c r="AQ425" s="100">
        <f t="shared" si="381"/>
        <v>33.995000000000005</v>
      </c>
      <c r="AR425" s="160">
        <f t="shared" si="382"/>
        <v>5442.8017702499992</v>
      </c>
      <c r="AS425" s="129">
        <v>5000</v>
      </c>
      <c r="AT425" s="100">
        <f t="shared" si="383"/>
        <v>0.8716666666666667</v>
      </c>
      <c r="AU425" s="100">
        <v>9.6440000000000001</v>
      </c>
      <c r="AV425" s="100">
        <v>4.5170000000000003</v>
      </c>
      <c r="AW425" s="100">
        <f t="shared" si="384"/>
        <v>4.2553333333333327</v>
      </c>
      <c r="AX425" s="100">
        <f t="shared" si="385"/>
        <v>34.320666666666675</v>
      </c>
      <c r="AY425" s="160">
        <f t="shared" si="386"/>
        <v>5104.3033972666663</v>
      </c>
      <c r="AZ425" s="166"/>
      <c r="BA425" s="129">
        <v>5000</v>
      </c>
      <c r="BB425" s="100">
        <v>103.506856070365</v>
      </c>
      <c r="BC425" s="167">
        <f>(BB431-BB432)/BB413</f>
        <v>1.1103612298094478</v>
      </c>
      <c r="BD425" s="167">
        <f>D425-BB429</f>
        <v>23.829999999999984</v>
      </c>
      <c r="BE425" s="164">
        <f>BB431-BB432</f>
        <v>114.93</v>
      </c>
      <c r="BF425" s="164">
        <f t="shared" si="387"/>
        <v>20.734360045244919</v>
      </c>
      <c r="BG425" s="174">
        <f t="shared" si="388"/>
        <v>23.022629519150026</v>
      </c>
      <c r="BH425" s="129">
        <v>5000</v>
      </c>
      <c r="BI425" s="100">
        <v>103.506856070365</v>
      </c>
      <c r="BJ425" s="167">
        <f>(BI431-BI432)/BI413</f>
        <v>1.5563220265379267</v>
      </c>
      <c r="BK425" s="167">
        <f>I425-BI429</f>
        <v>19.270000000000039</v>
      </c>
      <c r="BL425" s="164">
        <f>BI431-BI432</f>
        <v>161.08999999999997</v>
      </c>
      <c r="BM425" s="164">
        <f t="shared" si="389"/>
        <v>11.962257123347223</v>
      </c>
      <c r="BN425" s="174">
        <f t="shared" si="390"/>
        <v>18.6171242481755</v>
      </c>
      <c r="BO425" s="129">
        <v>5000</v>
      </c>
      <c r="BP425" s="180">
        <v>103.506856070365</v>
      </c>
      <c r="BQ425" s="167">
        <f>(BP431-BP432)/BP413</f>
        <v>1.4550726948716695</v>
      </c>
      <c r="BR425" s="167">
        <f>N425-BP429</f>
        <v>23.879999999999995</v>
      </c>
      <c r="BS425" s="164">
        <f>BP431-BP432</f>
        <v>150.61000000000001</v>
      </c>
      <c r="BT425" s="164">
        <f t="shared" si="391"/>
        <v>15.855520881747557</v>
      </c>
      <c r="BU425" s="174">
        <f t="shared" si="392"/>
        <v>23.070935497998448</v>
      </c>
      <c r="BV425" s="129">
        <v>5000</v>
      </c>
      <c r="BW425" s="100">
        <v>103.506856070365</v>
      </c>
      <c r="BX425" s="167">
        <f>(BW431-BW432)/BW413</f>
        <v>1.2259091312148338</v>
      </c>
      <c r="BY425" s="167">
        <f>S425-BW429</f>
        <v>26.470000000000027</v>
      </c>
      <c r="BZ425" s="164">
        <f>BW431-BW432</f>
        <v>126.89</v>
      </c>
      <c r="CA425" s="164">
        <f t="shared" si="393"/>
        <v>20.860587910788894</v>
      </c>
      <c r="CB425" s="174">
        <f t="shared" si="394"/>
        <v>25.573185202345879</v>
      </c>
      <c r="CC425" s="81"/>
    </row>
    <row r="426" spans="1:81" ht="15.75">
      <c r="A426" s="64"/>
      <c r="B426" s="95" t="s">
        <v>42</v>
      </c>
      <c r="C426" s="80">
        <v>7000</v>
      </c>
      <c r="D426" s="80">
        <v>424.26</v>
      </c>
      <c r="E426" s="208">
        <v>11.7</v>
      </c>
      <c r="F426" s="208">
        <v>8.5299999999999994</v>
      </c>
      <c r="G426" s="152">
        <v>8.16</v>
      </c>
      <c r="H426" s="80">
        <v>7000</v>
      </c>
      <c r="I426" s="80">
        <v>466.28</v>
      </c>
      <c r="J426" s="80">
        <v>3.32</v>
      </c>
      <c r="K426" s="211">
        <v>3.44</v>
      </c>
      <c r="L426" s="98">
        <v>3.54</v>
      </c>
      <c r="M426" s="80">
        <v>7000</v>
      </c>
      <c r="N426" s="211">
        <v>460.06</v>
      </c>
      <c r="O426" s="211">
        <v>6.13</v>
      </c>
      <c r="P426" s="80">
        <v>6</v>
      </c>
      <c r="Q426" s="80">
        <v>6.81</v>
      </c>
      <c r="R426" s="80">
        <v>7000</v>
      </c>
      <c r="S426" s="211">
        <v>437.92</v>
      </c>
      <c r="T426" s="211">
        <v>10.08</v>
      </c>
      <c r="U426" s="211">
        <v>9.4600000000000009</v>
      </c>
      <c r="V426" s="211">
        <v>9.84</v>
      </c>
      <c r="W426" s="25"/>
      <c r="X426" s="129">
        <v>7000</v>
      </c>
      <c r="Y426" s="151">
        <f t="shared" si="371"/>
        <v>0.94633333333333325</v>
      </c>
      <c r="Z426" s="100">
        <v>9.6440000000000001</v>
      </c>
      <c r="AA426" s="100">
        <v>4.5170000000000003</v>
      </c>
      <c r="AB426" s="100">
        <f t="shared" si="372"/>
        <v>4.1806666666666663</v>
      </c>
      <c r="AC426" s="100">
        <f t="shared" si="373"/>
        <v>34.39533333333334</v>
      </c>
      <c r="AD426" s="152">
        <f t="shared" si="374"/>
        <v>9850.2741044026661</v>
      </c>
      <c r="AE426" s="129">
        <v>7000</v>
      </c>
      <c r="AF426" s="100">
        <f t="shared" si="375"/>
        <v>0.34333333333333338</v>
      </c>
      <c r="AG426" s="100">
        <v>9.6440000000000001</v>
      </c>
      <c r="AH426" s="100">
        <v>4.5170000000000003</v>
      </c>
      <c r="AI426" s="100">
        <f t="shared" si="376"/>
        <v>4.7836666666666661</v>
      </c>
      <c r="AJ426" s="100">
        <f t="shared" si="377"/>
        <v>33.792333333333339</v>
      </c>
      <c r="AK426" s="152">
        <f t="shared" si="378"/>
        <v>11073.434513572667</v>
      </c>
      <c r="AL426" s="129">
        <v>7000</v>
      </c>
      <c r="AM426" s="100">
        <f t="shared" si="395"/>
        <v>0.6313333333333333</v>
      </c>
      <c r="AN426" s="100">
        <v>9.6440000000000001</v>
      </c>
      <c r="AO426" s="100">
        <v>4.5170000000000003</v>
      </c>
      <c r="AP426" s="100">
        <f t="shared" si="380"/>
        <v>4.4956666666666667</v>
      </c>
      <c r="AQ426" s="100">
        <f t="shared" si="381"/>
        <v>34.080333333333336</v>
      </c>
      <c r="AR426" s="160">
        <f t="shared" si="382"/>
        <v>10495.452998692666</v>
      </c>
      <c r="AS426" s="129">
        <v>7000</v>
      </c>
      <c r="AT426" s="100">
        <f t="shared" si="383"/>
        <v>0.97933333333333328</v>
      </c>
      <c r="AU426" s="100">
        <v>9.6440000000000001</v>
      </c>
      <c r="AV426" s="100">
        <v>4.5170000000000003</v>
      </c>
      <c r="AW426" s="100">
        <f t="shared" si="384"/>
        <v>4.1476666666666668</v>
      </c>
      <c r="AX426" s="100">
        <f t="shared" si="385"/>
        <v>34.428333333333342</v>
      </c>
      <c r="AY426" s="160">
        <f t="shared" si="386"/>
        <v>9781.8972575566695</v>
      </c>
      <c r="AZ426" s="166"/>
      <c r="BA426" s="129">
        <v>7000</v>
      </c>
      <c r="BB426" s="100">
        <v>103.506856070365</v>
      </c>
      <c r="BC426" s="167">
        <f>(BB431-BB432)/BB413</f>
        <v>1.1103612298094478</v>
      </c>
      <c r="BD426" s="167">
        <f>D426-BB429</f>
        <v>20.759999999999991</v>
      </c>
      <c r="BE426" s="164">
        <f>BB431-BB432</f>
        <v>114.93</v>
      </c>
      <c r="BF426" s="164">
        <f t="shared" si="387"/>
        <v>18.063168885408501</v>
      </c>
      <c r="BG426" s="174">
        <f t="shared" si="388"/>
        <v>20.056642417857937</v>
      </c>
      <c r="BH426" s="129">
        <v>7000</v>
      </c>
      <c r="BI426" s="100">
        <v>103.506856070365</v>
      </c>
      <c r="BJ426" s="167">
        <f>(BI431-BI432)/BI413</f>
        <v>1.5563220265379267</v>
      </c>
      <c r="BK426" s="167">
        <f>I426-BI429</f>
        <v>16.75</v>
      </c>
      <c r="BL426" s="164">
        <f>BI431-BI432</f>
        <v>161.08999999999997</v>
      </c>
      <c r="BM426" s="164">
        <f t="shared" si="389"/>
        <v>10.397914209448137</v>
      </c>
      <c r="BN426" s="174">
        <f t="shared" si="390"/>
        <v>16.182502914215828</v>
      </c>
      <c r="BO426" s="129">
        <v>7000</v>
      </c>
      <c r="BP426" s="180">
        <v>103.506856070365</v>
      </c>
      <c r="BQ426" s="167">
        <f>(BP431-BP432)/BP413</f>
        <v>1.4550726948716695</v>
      </c>
      <c r="BR426" s="167">
        <f>N426-BP429</f>
        <v>21.379999999999995</v>
      </c>
      <c r="BS426" s="164">
        <f>BP431-BP432</f>
        <v>150.61000000000001</v>
      </c>
      <c r="BT426" s="164">
        <f t="shared" si="391"/>
        <v>14.195604541531104</v>
      </c>
      <c r="BU426" s="174">
        <f t="shared" si="392"/>
        <v>20.655636555578173</v>
      </c>
      <c r="BV426" s="129">
        <v>7000</v>
      </c>
      <c r="BW426" s="100">
        <v>103.506856070365</v>
      </c>
      <c r="BX426" s="167">
        <f>(BW431-BW432)/BW413</f>
        <v>1.2259091312148338</v>
      </c>
      <c r="BY426" s="167">
        <f>S426-BW429</f>
        <v>23.630000000000052</v>
      </c>
      <c r="BZ426" s="164">
        <f>BW431-BW432</f>
        <v>126.89</v>
      </c>
      <c r="CA426" s="164">
        <f t="shared" si="393"/>
        <v>18.622428875403934</v>
      </c>
      <c r="CB426" s="174">
        <f t="shared" si="394"/>
        <v>22.82940560375647</v>
      </c>
      <c r="CC426" s="81"/>
    </row>
    <row r="427" spans="1:81" ht="15.75">
      <c r="A427" s="64"/>
      <c r="B427" s="95" t="s">
        <v>42</v>
      </c>
      <c r="C427" s="80">
        <v>9000</v>
      </c>
      <c r="D427" s="80">
        <v>422.13</v>
      </c>
      <c r="E427" s="189">
        <v>9.64</v>
      </c>
      <c r="F427" s="189">
        <v>9.14</v>
      </c>
      <c r="G427" s="190">
        <v>12.99</v>
      </c>
      <c r="H427" s="80">
        <v>9000</v>
      </c>
      <c r="I427" s="80">
        <v>464.46</v>
      </c>
      <c r="J427" s="80">
        <v>3.41</v>
      </c>
      <c r="K427" s="211">
        <v>4.33</v>
      </c>
      <c r="L427" s="98">
        <v>4.01</v>
      </c>
      <c r="M427" s="80">
        <v>9000</v>
      </c>
      <c r="N427" s="211">
        <v>458.07</v>
      </c>
      <c r="O427" s="211">
        <v>7.4</v>
      </c>
      <c r="P427" s="80">
        <v>6.99</v>
      </c>
      <c r="Q427" s="80">
        <v>7.33</v>
      </c>
      <c r="R427" s="80">
        <v>9000</v>
      </c>
      <c r="S427" s="211">
        <v>435.62</v>
      </c>
      <c r="T427" s="211">
        <v>11.8</v>
      </c>
      <c r="U427" s="211">
        <v>11.08</v>
      </c>
      <c r="V427" s="211">
        <v>11.32</v>
      </c>
      <c r="W427" s="25"/>
      <c r="X427" s="129">
        <v>9000</v>
      </c>
      <c r="Y427" s="151">
        <f t="shared" si="371"/>
        <v>1.0590000000000002</v>
      </c>
      <c r="Z427" s="100">
        <v>9.6440000000000001</v>
      </c>
      <c r="AA427" s="100">
        <v>4.5170000000000003</v>
      </c>
      <c r="AB427" s="100">
        <f t="shared" si="372"/>
        <v>4.0679999999999996</v>
      </c>
      <c r="AC427" s="100">
        <f t="shared" si="373"/>
        <v>34.508000000000003</v>
      </c>
      <c r="AD427" s="152">
        <f t="shared" si="374"/>
        <v>15896.185565471998</v>
      </c>
      <c r="AE427" s="129">
        <v>9000</v>
      </c>
      <c r="AF427" s="100">
        <f t="shared" si="375"/>
        <v>0.39166666666666666</v>
      </c>
      <c r="AG427" s="100">
        <v>9.6440000000000001</v>
      </c>
      <c r="AH427" s="100">
        <v>4.5170000000000003</v>
      </c>
      <c r="AI427" s="100">
        <f t="shared" si="376"/>
        <v>4.7353333333333332</v>
      </c>
      <c r="AJ427" s="100">
        <f t="shared" si="377"/>
        <v>33.840666666666671</v>
      </c>
      <c r="AK427" s="152">
        <f t="shared" si="378"/>
        <v>18146.031315624001</v>
      </c>
      <c r="AL427" s="129">
        <v>9000</v>
      </c>
      <c r="AM427" s="100">
        <f t="shared" si="395"/>
        <v>0.72399999999999998</v>
      </c>
      <c r="AN427" s="100">
        <v>9.6440000000000001</v>
      </c>
      <c r="AO427" s="100">
        <v>4.5170000000000003</v>
      </c>
      <c r="AP427" s="100">
        <f t="shared" si="380"/>
        <v>4.4029999999999996</v>
      </c>
      <c r="AQ427" s="100">
        <f t="shared" si="381"/>
        <v>34.173000000000002</v>
      </c>
      <c r="AR427" s="160">
        <f t="shared" si="382"/>
        <v>17038.210612121995</v>
      </c>
      <c r="AS427" s="129">
        <v>9000</v>
      </c>
      <c r="AT427" s="100">
        <f t="shared" si="383"/>
        <v>1.1400000000000001</v>
      </c>
      <c r="AU427" s="100">
        <v>9.6440000000000001</v>
      </c>
      <c r="AV427" s="100">
        <v>4.5170000000000003</v>
      </c>
      <c r="AW427" s="100">
        <f t="shared" si="384"/>
        <v>3.9870000000000001</v>
      </c>
      <c r="AX427" s="100">
        <f t="shared" si="385"/>
        <v>34.589000000000006</v>
      </c>
      <c r="AY427" s="160">
        <f t="shared" si="386"/>
        <v>15616.238468634001</v>
      </c>
      <c r="AZ427" s="166"/>
      <c r="BA427" s="129">
        <v>9000</v>
      </c>
      <c r="BB427" s="100">
        <v>103.506856070365</v>
      </c>
      <c r="BC427" s="167">
        <f>(BB431-BB432)/BB413</f>
        <v>1.1103612298094478</v>
      </c>
      <c r="BD427" s="167">
        <f>D427-BB429</f>
        <v>18.629999999999995</v>
      </c>
      <c r="BE427" s="164">
        <f>BB431-BB432</f>
        <v>114.93</v>
      </c>
      <c r="BF427" s="164">
        <f t="shared" si="387"/>
        <v>16.209866875489425</v>
      </c>
      <c r="BG427" s="174">
        <f t="shared" si="388"/>
        <v>17.99880771891587</v>
      </c>
      <c r="BH427" s="129">
        <v>9000</v>
      </c>
      <c r="BI427" s="100">
        <v>103.506856070365</v>
      </c>
      <c r="BJ427" s="167">
        <f>(BI431-BI432)/BI413</f>
        <v>1.5563220265379267</v>
      </c>
      <c r="BK427" s="167">
        <f>I427-BI429</f>
        <v>14.930000000000007</v>
      </c>
      <c r="BL427" s="164">
        <f>BI431-BI432</f>
        <v>161.08999999999997</v>
      </c>
      <c r="BM427" s="164">
        <f t="shared" si="389"/>
        <v>9.2681109938543731</v>
      </c>
      <c r="BN427" s="174">
        <f t="shared" si="390"/>
        <v>14.424165284133876</v>
      </c>
      <c r="BO427" s="129">
        <v>9000</v>
      </c>
      <c r="BP427" s="180">
        <v>103.506856070365</v>
      </c>
      <c r="BQ427" s="167">
        <f>(BP431-BP432)/BP413</f>
        <v>1.4550726948716695</v>
      </c>
      <c r="BR427" s="167">
        <f>N427-BP429</f>
        <v>19.389999999999986</v>
      </c>
      <c r="BS427" s="164">
        <f>BP431-BP432</f>
        <v>150.61000000000001</v>
      </c>
      <c r="BT427" s="164">
        <f t="shared" si="391"/>
        <v>12.8743111347188</v>
      </c>
      <c r="BU427" s="174">
        <f t="shared" si="392"/>
        <v>18.733058597411624</v>
      </c>
      <c r="BV427" s="129">
        <v>9000</v>
      </c>
      <c r="BW427" s="100">
        <v>103.506856070365</v>
      </c>
      <c r="BX427" s="167">
        <f>(BW431-BW432)/BW413</f>
        <v>1.2259091312148338</v>
      </c>
      <c r="BY427" s="167">
        <f>S427-BW429</f>
        <v>21.330000000000041</v>
      </c>
      <c r="BZ427" s="164">
        <f>BW431-BW432</f>
        <v>126.89</v>
      </c>
      <c r="CA427" s="164">
        <f t="shared" si="393"/>
        <v>16.809835290409048</v>
      </c>
      <c r="CB427" s="174">
        <f t="shared" si="394"/>
        <v>20.607330576729808</v>
      </c>
      <c r="CC427" s="81"/>
    </row>
    <row r="428" spans="1:81" ht="15.75">
      <c r="A428" s="64"/>
      <c r="B428" s="102" t="s">
        <v>42</v>
      </c>
      <c r="C428" s="104">
        <v>10000</v>
      </c>
      <c r="D428" s="104">
        <v>420.76</v>
      </c>
      <c r="E428" s="220">
        <v>10.88</v>
      </c>
      <c r="F428" s="220">
        <v>14.26</v>
      </c>
      <c r="G428" s="221">
        <v>9.69</v>
      </c>
      <c r="H428" s="104">
        <v>10000</v>
      </c>
      <c r="I428" s="104">
        <v>463.61</v>
      </c>
      <c r="J428" s="104">
        <v>3.99</v>
      </c>
      <c r="K428" s="234">
        <v>4.95</v>
      </c>
      <c r="L428" s="145">
        <v>5.46</v>
      </c>
      <c r="M428" s="104">
        <v>10000</v>
      </c>
      <c r="N428" s="211">
        <v>456.97</v>
      </c>
      <c r="O428" s="211">
        <v>8.0500000000000007</v>
      </c>
      <c r="P428" s="80">
        <v>8.6</v>
      </c>
      <c r="Q428" s="80">
        <v>7.34</v>
      </c>
      <c r="R428" s="104">
        <v>10000</v>
      </c>
      <c r="S428" s="211">
        <v>434.29</v>
      </c>
      <c r="T428" s="211">
        <v>12.59</v>
      </c>
      <c r="U428" s="211">
        <v>12.9</v>
      </c>
      <c r="V428" s="211">
        <v>13.04</v>
      </c>
      <c r="W428" s="25"/>
      <c r="X428" s="137">
        <v>10000</v>
      </c>
      <c r="Y428" s="153">
        <f t="shared" si="371"/>
        <v>1.161</v>
      </c>
      <c r="Z428" s="105">
        <v>9.6440000000000001</v>
      </c>
      <c r="AA428" s="105">
        <v>4.5170000000000003</v>
      </c>
      <c r="AB428" s="105">
        <f t="shared" si="372"/>
        <v>3.9659999999999993</v>
      </c>
      <c r="AC428" s="105">
        <f t="shared" si="373"/>
        <v>34.610000000000007</v>
      </c>
      <c r="AD428" s="154">
        <f t="shared" si="374"/>
        <v>19189.403747999997</v>
      </c>
      <c r="AE428" s="137">
        <v>10000</v>
      </c>
      <c r="AF428" s="105">
        <f t="shared" si="375"/>
        <v>0.48000000000000009</v>
      </c>
      <c r="AG428" s="105">
        <v>9.6440000000000001</v>
      </c>
      <c r="AH428" s="105">
        <v>4.5170000000000003</v>
      </c>
      <c r="AI428" s="105">
        <f t="shared" si="376"/>
        <v>4.6469999999999994</v>
      </c>
      <c r="AJ428" s="105">
        <f t="shared" si="377"/>
        <v>33.929000000000002</v>
      </c>
      <c r="AK428" s="154">
        <f t="shared" si="378"/>
        <v>22041.995207399996</v>
      </c>
      <c r="AL428" s="137">
        <v>10000</v>
      </c>
      <c r="AM428" s="105">
        <f t="shared" si="395"/>
        <v>0.79966666666666664</v>
      </c>
      <c r="AN428" s="105">
        <v>9.6440000000000001</v>
      </c>
      <c r="AO428" s="105">
        <v>4.5170000000000003</v>
      </c>
      <c r="AP428" s="105">
        <f t="shared" si="380"/>
        <v>4.3273333333333328</v>
      </c>
      <c r="AQ428" s="105">
        <f t="shared" si="381"/>
        <v>34.248666666666672</v>
      </c>
      <c r="AR428" s="161">
        <f t="shared" si="382"/>
        <v>20719.114485066664</v>
      </c>
      <c r="AS428" s="137">
        <v>10000</v>
      </c>
      <c r="AT428" s="105">
        <f t="shared" si="383"/>
        <v>1.2843333333333333</v>
      </c>
      <c r="AU428" s="105">
        <v>9.6440000000000001</v>
      </c>
      <c r="AV428" s="105">
        <v>4.5170000000000003</v>
      </c>
      <c r="AW428" s="105">
        <f t="shared" si="384"/>
        <v>3.8426666666666662</v>
      </c>
      <c r="AX428" s="105">
        <f t="shared" si="385"/>
        <v>34.733333333333341</v>
      </c>
      <c r="AY428" s="161">
        <f t="shared" si="386"/>
        <v>18658.913386666667</v>
      </c>
      <c r="AZ428" s="166"/>
      <c r="BA428" s="137">
        <v>10000</v>
      </c>
      <c r="BB428" s="105">
        <v>103.506856070365</v>
      </c>
      <c r="BC428" s="167">
        <f>(BB431-BB432)/BB413</f>
        <v>1.1103612298094478</v>
      </c>
      <c r="BD428" s="167">
        <f>D428-BB429</f>
        <v>17.259999999999991</v>
      </c>
      <c r="BE428" s="165">
        <f>BB431-BB432</f>
        <v>114.93</v>
      </c>
      <c r="BF428" s="165">
        <f t="shared" si="387"/>
        <v>15.017836944226911</v>
      </c>
      <c r="BG428" s="175">
        <f t="shared" si="388"/>
        <v>16.675223898469554</v>
      </c>
      <c r="BH428" s="137">
        <v>10000</v>
      </c>
      <c r="BI428" s="105">
        <v>103.506856070365</v>
      </c>
      <c r="BJ428" s="167">
        <f>(BI431-BI432)/BI413</f>
        <v>1.5563220265379267</v>
      </c>
      <c r="BK428" s="167">
        <f>I428-BI429</f>
        <v>14.080000000000041</v>
      </c>
      <c r="BL428" s="165">
        <f>BI431-BI432</f>
        <v>161.08999999999997</v>
      </c>
      <c r="BM428" s="165">
        <f t="shared" si="389"/>
        <v>8.7404556459122507</v>
      </c>
      <c r="BN428" s="175">
        <f t="shared" si="390"/>
        <v>13.602963643711018</v>
      </c>
      <c r="BO428" s="137">
        <v>10000</v>
      </c>
      <c r="BP428" s="181">
        <v>103.506856070365</v>
      </c>
      <c r="BQ428" s="167">
        <f>(BP431-BP432)/BP413</f>
        <v>1.4550726948716695</v>
      </c>
      <c r="BR428" s="167">
        <f>N428-BP429</f>
        <v>18.29000000000002</v>
      </c>
      <c r="BS428" s="165">
        <f>BP431-BP432</f>
        <v>150.61000000000001</v>
      </c>
      <c r="BT428" s="165">
        <f t="shared" si="391"/>
        <v>12.143947945023584</v>
      </c>
      <c r="BU428" s="175">
        <f t="shared" si="392"/>
        <v>17.67032706274674</v>
      </c>
      <c r="BV428" s="137">
        <v>10000</v>
      </c>
      <c r="BW428" s="105">
        <v>103.506856070365</v>
      </c>
      <c r="BX428" s="167">
        <f>(BW431-BW432)/BW413</f>
        <v>1.2259091312148338</v>
      </c>
      <c r="BY428" s="167">
        <f>S428-BW429</f>
        <v>20.000000000000057</v>
      </c>
      <c r="BZ428" s="165">
        <f>BW431-BW432</f>
        <v>126.89</v>
      </c>
      <c r="CA428" s="165">
        <f t="shared" si="393"/>
        <v>15.761683347781588</v>
      </c>
      <c r="CB428" s="175">
        <f t="shared" si="394"/>
        <v>19.32239153936224</v>
      </c>
      <c r="CC428" s="81"/>
    </row>
    <row r="429" spans="1:81" ht="30">
      <c r="A429" s="81"/>
      <c r="B429" s="81"/>
      <c r="C429" s="80"/>
      <c r="D429" s="80"/>
      <c r="E429" s="81"/>
      <c r="F429" s="81"/>
      <c r="G429" s="81"/>
      <c r="H429" s="81"/>
      <c r="I429" s="81"/>
      <c r="J429" s="81"/>
      <c r="K429" s="81"/>
      <c r="L429" s="81"/>
      <c r="M429" s="81"/>
      <c r="N429" s="226"/>
      <c r="O429" s="80"/>
      <c r="P429" s="80"/>
      <c r="Q429" s="80"/>
      <c r="R429" s="81"/>
      <c r="S429" s="226"/>
      <c r="T429" s="81"/>
      <c r="U429" s="81"/>
      <c r="V429" s="81"/>
      <c r="X429" s="81"/>
      <c r="Y429" s="81"/>
      <c r="Z429" s="81"/>
      <c r="AA429" s="81"/>
      <c r="AB429" s="81"/>
      <c r="AC429" s="81"/>
      <c r="AD429" s="81"/>
      <c r="AE429" s="80"/>
      <c r="AF429" s="80"/>
      <c r="AG429" s="80"/>
      <c r="AH429" s="80"/>
      <c r="AI429" s="80"/>
      <c r="AJ429" s="80"/>
      <c r="AK429" s="80"/>
      <c r="AL429" s="81"/>
      <c r="AM429" s="81"/>
      <c r="AN429" s="80"/>
      <c r="AO429" s="80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328" t="s">
        <v>46</v>
      </c>
      <c r="BA429" s="108" t="s">
        <v>47</v>
      </c>
      <c r="BB429" s="82">
        <f>BB430+BB431</f>
        <v>403.5</v>
      </c>
      <c r="BC429" s="80"/>
      <c r="BD429" s="80"/>
      <c r="BE429" s="80"/>
      <c r="BF429" s="80"/>
      <c r="BG429" s="80"/>
      <c r="BH429" s="108" t="s">
        <v>47</v>
      </c>
      <c r="BI429" s="238">
        <f>BI430+BI431</f>
        <v>449.53</v>
      </c>
      <c r="BJ429" s="80"/>
      <c r="BK429" s="86"/>
      <c r="BL429" s="86"/>
      <c r="BM429" s="86"/>
      <c r="BN429" s="86"/>
      <c r="BO429" s="108" t="s">
        <v>47</v>
      </c>
      <c r="BP429" s="162">
        <f>BP430+BP431</f>
        <v>438.68</v>
      </c>
      <c r="BQ429" s="81"/>
      <c r="BR429" s="80"/>
      <c r="BS429" s="80"/>
      <c r="BT429" s="80"/>
      <c r="BU429" s="80"/>
      <c r="BV429" s="108" t="s">
        <v>47</v>
      </c>
      <c r="BW429" s="162">
        <f>BW430+BW431</f>
        <v>414.28999999999996</v>
      </c>
      <c r="BX429" s="81"/>
      <c r="BY429" s="81"/>
      <c r="BZ429" s="81"/>
      <c r="CA429" s="81"/>
      <c r="CB429" s="81"/>
      <c r="CC429" s="81"/>
    </row>
    <row r="430" spans="1:81" ht="15">
      <c r="A430" s="81"/>
      <c r="B430" s="81"/>
      <c r="C430" s="80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0"/>
      <c r="P430" s="80"/>
      <c r="Q430" s="80"/>
      <c r="R430" s="81"/>
      <c r="S430" s="81"/>
      <c r="T430" s="81"/>
      <c r="U430" s="81"/>
      <c r="V430" s="81"/>
      <c r="X430" s="81"/>
      <c r="Y430" s="81"/>
      <c r="Z430" s="81"/>
      <c r="AA430" s="81"/>
      <c r="AB430" s="81"/>
      <c r="AC430" s="81"/>
      <c r="AD430" s="81"/>
      <c r="AE430" s="80"/>
      <c r="AF430" s="80"/>
      <c r="AG430" s="80"/>
      <c r="AH430" s="80"/>
      <c r="AI430" s="80"/>
      <c r="AJ430" s="80"/>
      <c r="AK430" s="80"/>
      <c r="AL430" s="81"/>
      <c r="AM430" s="81"/>
      <c r="AN430" s="80"/>
      <c r="AO430" s="80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328"/>
      <c r="BA430" s="80" t="s">
        <v>48</v>
      </c>
      <c r="BB430" s="86">
        <v>215.47</v>
      </c>
      <c r="BC430" s="80"/>
      <c r="BD430" s="80"/>
      <c r="BE430" s="80"/>
      <c r="BF430" s="80"/>
      <c r="BG430" s="80"/>
      <c r="BH430" s="80" t="s">
        <v>48</v>
      </c>
      <c r="BI430" s="235">
        <v>215.14</v>
      </c>
      <c r="BJ430" s="80"/>
      <c r="BK430" s="86"/>
      <c r="BL430" s="86"/>
      <c r="BM430" s="86"/>
      <c r="BN430" s="86"/>
      <c r="BO430" s="80" t="s">
        <v>48</v>
      </c>
      <c r="BP430" s="80">
        <v>215.1</v>
      </c>
      <c r="BQ430" s="81"/>
      <c r="BR430" s="80"/>
      <c r="BS430" s="80"/>
      <c r="BT430" s="100"/>
      <c r="BU430" s="100"/>
      <c r="BV430" s="80" t="s">
        <v>48</v>
      </c>
      <c r="BW430" s="80">
        <v>214.88</v>
      </c>
      <c r="BX430" s="81"/>
      <c r="BY430" s="81"/>
      <c r="BZ430" s="81"/>
      <c r="CA430" s="81"/>
      <c r="CB430" s="81"/>
      <c r="CC430" s="81"/>
    </row>
    <row r="431" spans="1:81" ht="15">
      <c r="A431" s="81"/>
      <c r="B431" s="81"/>
      <c r="C431" s="80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0"/>
      <c r="P431" s="80"/>
      <c r="Q431" s="80"/>
      <c r="R431" s="81"/>
      <c r="S431" s="81"/>
      <c r="T431" s="81"/>
      <c r="U431" s="81"/>
      <c r="V431" s="81"/>
      <c r="X431" s="81"/>
      <c r="Y431" s="81"/>
      <c r="Z431" s="81"/>
      <c r="AA431" s="81"/>
      <c r="AB431" s="81"/>
      <c r="AC431" s="81"/>
      <c r="AD431" s="81"/>
      <c r="AE431" s="80"/>
      <c r="AF431" s="80"/>
      <c r="AG431" s="80"/>
      <c r="AH431" s="80"/>
      <c r="AI431" s="80"/>
      <c r="AJ431" s="80"/>
      <c r="AK431" s="80"/>
      <c r="AL431" s="81"/>
      <c r="AM431" s="81"/>
      <c r="AN431" s="80"/>
      <c r="AO431" s="80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328"/>
      <c r="BA431" s="80" t="s">
        <v>50</v>
      </c>
      <c r="BB431" s="86">
        <v>188.03</v>
      </c>
      <c r="BC431" s="80"/>
      <c r="BD431" s="80"/>
      <c r="BE431" s="80"/>
      <c r="BF431" s="80"/>
      <c r="BG431" s="80"/>
      <c r="BH431" s="80" t="s">
        <v>50</v>
      </c>
      <c r="BI431" s="86">
        <v>234.39</v>
      </c>
      <c r="BJ431" s="80"/>
      <c r="BK431" s="86"/>
      <c r="BL431" s="86"/>
      <c r="BM431" s="86"/>
      <c r="BN431" s="86"/>
      <c r="BO431" s="80" t="s">
        <v>50</v>
      </c>
      <c r="BP431" s="80">
        <v>223.58</v>
      </c>
      <c r="BQ431" s="81"/>
      <c r="BR431" s="80"/>
      <c r="BS431" s="80"/>
      <c r="BT431" s="100"/>
      <c r="BU431" s="100"/>
      <c r="BV431" s="80" t="s">
        <v>50</v>
      </c>
      <c r="BW431" s="80">
        <v>199.41</v>
      </c>
      <c r="BX431" s="81"/>
      <c r="BY431" s="81"/>
      <c r="BZ431" s="81"/>
      <c r="CA431" s="81"/>
      <c r="CB431" s="81"/>
      <c r="CC431" s="81"/>
    </row>
    <row r="432" spans="1:81" ht="15">
      <c r="A432" s="81"/>
      <c r="B432" s="81"/>
      <c r="C432" s="80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0"/>
      <c r="P432" s="80"/>
      <c r="Q432" s="80"/>
      <c r="R432" s="81"/>
      <c r="S432" s="81"/>
      <c r="T432" s="81"/>
      <c r="U432" s="81"/>
      <c r="V432" s="81"/>
      <c r="X432" s="81"/>
      <c r="Y432" s="81"/>
      <c r="Z432" s="81"/>
      <c r="AA432" s="81"/>
      <c r="AB432" s="81"/>
      <c r="AC432" s="81"/>
      <c r="AD432" s="81"/>
      <c r="AE432" s="80"/>
      <c r="AF432" s="80"/>
      <c r="AG432" s="80"/>
      <c r="AH432" s="80"/>
      <c r="AI432" s="80"/>
      <c r="AJ432" s="80"/>
      <c r="AK432" s="80"/>
      <c r="AL432" s="81"/>
      <c r="AM432" s="81"/>
      <c r="AN432" s="80"/>
      <c r="AO432" s="80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328"/>
      <c r="BA432" s="80" t="s">
        <v>52</v>
      </c>
      <c r="BB432" s="86">
        <v>73.099999999999994</v>
      </c>
      <c r="BC432" s="80"/>
      <c r="BD432" s="81"/>
      <c r="BE432" s="81"/>
      <c r="BF432" s="81"/>
      <c r="BG432" s="81"/>
      <c r="BH432" s="80" t="s">
        <v>52</v>
      </c>
      <c r="BI432" s="86">
        <v>73.3</v>
      </c>
      <c r="BJ432" s="80"/>
      <c r="BK432" s="81"/>
      <c r="BL432" s="81"/>
      <c r="BM432" s="81"/>
      <c r="BN432" s="81"/>
      <c r="BO432" s="80" t="s">
        <v>52</v>
      </c>
      <c r="BP432" s="80">
        <v>72.97</v>
      </c>
      <c r="BQ432" s="81"/>
      <c r="BR432" s="81"/>
      <c r="BS432" s="81"/>
      <c r="BT432" s="81"/>
      <c r="BU432" s="81"/>
      <c r="BV432" s="80" t="s">
        <v>52</v>
      </c>
      <c r="BW432" s="80">
        <v>72.52</v>
      </c>
      <c r="BX432" s="81"/>
      <c r="BY432" s="81"/>
      <c r="BZ432" s="81"/>
      <c r="CA432" s="81"/>
      <c r="CB432" s="81"/>
      <c r="CC432" s="81"/>
    </row>
    <row r="433" spans="1:81" ht="18.75">
      <c r="A433" s="61" t="s">
        <v>130</v>
      </c>
      <c r="B433" s="79"/>
      <c r="C433" s="211"/>
      <c r="D433" s="211"/>
      <c r="E433" s="80"/>
      <c r="F433" s="211"/>
      <c r="G433" s="81"/>
      <c r="H433" s="81"/>
      <c r="I433" s="81"/>
      <c r="J433" s="81"/>
      <c r="K433" s="81"/>
      <c r="L433" s="81"/>
      <c r="M433" s="81"/>
      <c r="N433" s="81"/>
      <c r="O433" s="80"/>
      <c r="P433" s="80"/>
      <c r="Q433" s="80"/>
      <c r="R433" s="81"/>
      <c r="S433" s="81"/>
      <c r="T433" s="81"/>
      <c r="U433" s="81"/>
      <c r="V433" s="81"/>
      <c r="X433" s="81"/>
      <c r="Y433" s="81"/>
      <c r="Z433" s="81"/>
      <c r="AA433" s="81"/>
      <c r="AB433" s="81"/>
      <c r="AC433" s="81"/>
      <c r="AD433" s="81"/>
      <c r="AE433" s="80"/>
      <c r="AF433" s="80"/>
      <c r="AG433" s="80"/>
      <c r="AH433" s="80"/>
      <c r="AI433" s="80"/>
      <c r="AJ433" s="80"/>
      <c r="AK433" s="80"/>
      <c r="AL433" s="81"/>
      <c r="AM433" s="81"/>
      <c r="AN433" s="80"/>
      <c r="AO433" s="80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BA433" s="81"/>
      <c r="BB433" s="81"/>
      <c r="BC433" s="80"/>
      <c r="BD433" s="81"/>
      <c r="BE433" s="81"/>
      <c r="BF433" s="81"/>
      <c r="BG433" s="81"/>
      <c r="BH433" s="81"/>
      <c r="BI433" s="81"/>
      <c r="BJ433" s="80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</row>
    <row r="434" spans="1:81" ht="18.75">
      <c r="A434" s="318" t="s">
        <v>127</v>
      </c>
      <c r="B434" s="318"/>
      <c r="C434" s="318"/>
      <c r="D434" s="318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34"/>
      <c r="P434" s="134"/>
      <c r="Q434" s="134"/>
      <c r="R434" s="113"/>
      <c r="S434" s="113"/>
      <c r="T434" s="113"/>
      <c r="U434" s="113"/>
      <c r="V434" s="113"/>
      <c r="W434" s="77"/>
      <c r="X434" s="113"/>
      <c r="Y434" s="113"/>
      <c r="Z434" s="113"/>
      <c r="AA434" s="113"/>
      <c r="AB434" s="113"/>
      <c r="AC434" s="113"/>
      <c r="AD434" s="113"/>
      <c r="AE434" s="134"/>
      <c r="AF434" s="134"/>
      <c r="AG434" s="134"/>
      <c r="AH434" s="134"/>
      <c r="AI434" s="134"/>
      <c r="AJ434" s="134"/>
      <c r="AK434" s="134"/>
      <c r="AL434" s="113"/>
      <c r="AM434" s="113"/>
      <c r="AN434" s="134"/>
      <c r="AO434" s="134"/>
      <c r="AP434" s="113"/>
      <c r="AQ434" s="113"/>
      <c r="AR434" s="113"/>
      <c r="AS434" s="113"/>
      <c r="AT434" s="113"/>
      <c r="AU434" s="113"/>
      <c r="AV434" s="113"/>
      <c r="AW434" s="113"/>
      <c r="AX434" s="113"/>
      <c r="AY434" s="113"/>
      <c r="AZ434" s="112"/>
      <c r="BA434" s="113"/>
      <c r="BB434" s="113"/>
      <c r="BC434" s="134"/>
      <c r="BD434" s="113"/>
      <c r="BE434" s="113"/>
      <c r="BF434" s="113"/>
      <c r="BG434" s="113"/>
      <c r="BH434" s="113"/>
      <c r="BI434" s="113"/>
      <c r="BJ434" s="134"/>
      <c r="BK434" s="113"/>
      <c r="BL434" s="113"/>
      <c r="BM434" s="113"/>
      <c r="BN434" s="113"/>
      <c r="BO434" s="113"/>
      <c r="BP434" s="113"/>
      <c r="BQ434" s="113"/>
      <c r="BR434" s="113"/>
      <c r="BS434" s="113"/>
      <c r="BT434" s="113"/>
      <c r="BU434" s="113"/>
      <c r="BV434" s="113"/>
      <c r="BW434" s="113"/>
      <c r="BX434" s="113"/>
      <c r="BY434" s="113"/>
      <c r="BZ434" s="113"/>
      <c r="CA434" s="113"/>
      <c r="CB434" s="113"/>
      <c r="CC434" s="81"/>
    </row>
    <row r="435" spans="1:81" ht="15">
      <c r="A435" s="81"/>
      <c r="B435" s="81"/>
      <c r="C435" s="80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0"/>
      <c r="P435" s="80"/>
      <c r="Q435" s="80"/>
      <c r="R435" s="81"/>
      <c r="S435" s="81"/>
      <c r="T435" s="81"/>
      <c r="U435" s="81"/>
      <c r="V435" s="81"/>
      <c r="X435" s="81"/>
      <c r="Y435" s="81"/>
      <c r="Z435" s="81"/>
      <c r="AA435" s="81"/>
      <c r="AB435" s="81"/>
      <c r="AC435" s="81"/>
      <c r="AD435" s="81"/>
      <c r="AE435" s="80"/>
      <c r="AF435" s="80"/>
      <c r="AG435" s="80"/>
      <c r="AH435" s="80"/>
      <c r="AI435" s="80"/>
      <c r="AJ435" s="80"/>
      <c r="AK435" s="80"/>
      <c r="AL435" s="81"/>
      <c r="AM435" s="81"/>
      <c r="AN435" s="80"/>
      <c r="AO435" s="80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BA435" s="81"/>
      <c r="BB435" s="81"/>
      <c r="BC435" s="80"/>
      <c r="BD435" s="81"/>
      <c r="BE435" s="81"/>
      <c r="BF435" s="81"/>
      <c r="BG435" s="81"/>
      <c r="BH435" s="81"/>
      <c r="BI435" s="81"/>
      <c r="BJ435" s="80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</row>
    <row r="436" spans="1:81" ht="15">
      <c r="A436" s="82" t="s">
        <v>10</v>
      </c>
      <c r="B436" s="83" t="s">
        <v>11</v>
      </c>
      <c r="C436" s="84" t="s">
        <v>12</v>
      </c>
      <c r="D436" s="85" t="s">
        <v>13</v>
      </c>
      <c r="E436" s="86"/>
      <c r="F436" s="86"/>
      <c r="G436" s="87"/>
      <c r="H436" s="83" t="s">
        <v>11</v>
      </c>
      <c r="I436" s="85" t="s">
        <v>12</v>
      </c>
      <c r="J436" s="85" t="s">
        <v>13</v>
      </c>
      <c r="K436" s="86"/>
      <c r="L436" s="86"/>
      <c r="M436" s="130" t="s">
        <v>11</v>
      </c>
      <c r="N436" s="85" t="s">
        <v>12</v>
      </c>
      <c r="O436" s="84" t="s">
        <v>13</v>
      </c>
      <c r="P436" s="80"/>
      <c r="Q436" s="98"/>
      <c r="R436" s="130" t="s">
        <v>11</v>
      </c>
      <c r="S436" s="85" t="s">
        <v>12</v>
      </c>
      <c r="T436" s="85" t="s">
        <v>13</v>
      </c>
      <c r="U436" s="86"/>
      <c r="V436" s="87"/>
      <c r="W436" s="73" t="s">
        <v>15</v>
      </c>
      <c r="X436" s="130" t="s">
        <v>11</v>
      </c>
      <c r="Y436" s="85" t="s">
        <v>12</v>
      </c>
      <c r="Z436" s="85" t="s">
        <v>13</v>
      </c>
      <c r="AA436" s="86"/>
      <c r="AB436" s="86"/>
      <c r="AC436" s="86"/>
      <c r="AD436" s="87"/>
      <c r="AE436" s="83" t="s">
        <v>11</v>
      </c>
      <c r="AF436" s="85" t="s">
        <v>12</v>
      </c>
      <c r="AG436" s="85" t="s">
        <v>13</v>
      </c>
      <c r="AH436" s="86"/>
      <c r="AI436" s="86"/>
      <c r="AJ436" s="86"/>
      <c r="AK436" s="87"/>
      <c r="AL436" s="130" t="s">
        <v>11</v>
      </c>
      <c r="AM436" s="85" t="s">
        <v>12</v>
      </c>
      <c r="AN436" s="85" t="s">
        <v>13</v>
      </c>
      <c r="AO436" s="86"/>
      <c r="AP436" s="86"/>
      <c r="AQ436" s="86"/>
      <c r="AR436" s="157"/>
      <c r="AS436" s="130" t="s">
        <v>11</v>
      </c>
      <c r="AT436" s="85" t="s">
        <v>12</v>
      </c>
      <c r="AU436" s="85" t="s">
        <v>13</v>
      </c>
      <c r="AV436" s="86"/>
      <c r="AW436" s="86"/>
      <c r="AX436" s="86"/>
      <c r="AY436" s="157"/>
      <c r="AZ436" s="73" t="s">
        <v>16</v>
      </c>
      <c r="BA436" s="130" t="s">
        <v>11</v>
      </c>
      <c r="BB436" s="85" t="s">
        <v>12</v>
      </c>
      <c r="BC436" s="85" t="s">
        <v>13</v>
      </c>
      <c r="BD436" s="86"/>
      <c r="BE436" s="86"/>
      <c r="BF436" s="86"/>
      <c r="BG436" s="86"/>
      <c r="BH436" s="83" t="s">
        <v>11</v>
      </c>
      <c r="BI436" s="84" t="s">
        <v>12</v>
      </c>
      <c r="BJ436" s="84" t="s">
        <v>13</v>
      </c>
      <c r="BK436" s="86"/>
      <c r="BL436" s="86"/>
      <c r="BM436" s="86"/>
      <c r="BN436" s="86"/>
      <c r="BO436" s="130" t="s">
        <v>11</v>
      </c>
      <c r="BP436" s="85" t="s">
        <v>12</v>
      </c>
      <c r="BQ436" s="85" t="s">
        <v>13</v>
      </c>
      <c r="BR436" s="81"/>
      <c r="BS436" s="86"/>
      <c r="BT436" s="86"/>
      <c r="BU436" s="86"/>
      <c r="BV436" s="184" t="s">
        <v>11</v>
      </c>
      <c r="BW436" s="84" t="s">
        <v>12</v>
      </c>
      <c r="BX436" s="84" t="s">
        <v>13</v>
      </c>
      <c r="BY436" s="80"/>
      <c r="BZ436" s="80"/>
      <c r="CA436" s="80"/>
      <c r="CB436" s="87"/>
      <c r="CC436" s="81"/>
    </row>
    <row r="437" spans="1:81" ht="15">
      <c r="A437" s="82"/>
      <c r="B437" s="88"/>
      <c r="C437" s="89" t="s">
        <v>131</v>
      </c>
      <c r="D437" s="90" t="s">
        <v>19</v>
      </c>
      <c r="E437" s="86"/>
      <c r="F437" s="86"/>
      <c r="G437" s="87"/>
      <c r="H437" s="88"/>
      <c r="I437" s="89" t="s">
        <v>131</v>
      </c>
      <c r="J437" s="131" t="s">
        <v>20</v>
      </c>
      <c r="K437" s="86"/>
      <c r="L437" s="86"/>
      <c r="M437" s="142"/>
      <c r="N437" s="89" t="s">
        <v>66</v>
      </c>
      <c r="O437" s="135" t="s">
        <v>23</v>
      </c>
      <c r="P437" s="80"/>
      <c r="Q437" s="98"/>
      <c r="R437" s="142"/>
      <c r="S437" s="89" t="s">
        <v>66</v>
      </c>
      <c r="T437" s="131" t="s">
        <v>20</v>
      </c>
      <c r="U437" s="319"/>
      <c r="V437" s="332"/>
      <c r="W437" s="73"/>
      <c r="X437" s="142"/>
      <c r="Y437" s="89" t="s">
        <v>131</v>
      </c>
      <c r="Z437" s="90" t="s">
        <v>19</v>
      </c>
      <c r="AA437" s="86"/>
      <c r="AB437" s="86"/>
      <c r="AC437" s="86"/>
      <c r="AD437" s="87"/>
      <c r="AE437" s="88"/>
      <c r="AF437" s="89" t="s">
        <v>131</v>
      </c>
      <c r="AG437" s="131" t="s">
        <v>20</v>
      </c>
      <c r="AH437" s="86"/>
      <c r="AI437" s="86"/>
      <c r="AJ437" s="86"/>
      <c r="AK437" s="87"/>
      <c r="AL437" s="88"/>
      <c r="AM437" s="89" t="s">
        <v>66</v>
      </c>
      <c r="AN437" s="135" t="s">
        <v>23</v>
      </c>
      <c r="AO437" s="86"/>
      <c r="AP437" s="86"/>
      <c r="AQ437" s="86"/>
      <c r="AR437" s="157"/>
      <c r="AS437" s="88"/>
      <c r="AT437" s="89" t="s">
        <v>66</v>
      </c>
      <c r="AU437" s="131" t="s">
        <v>20</v>
      </c>
      <c r="AV437" s="331"/>
      <c r="AW437" s="331"/>
      <c r="AX437" s="86"/>
      <c r="AY437" s="157"/>
      <c r="AZ437" s="73"/>
      <c r="BA437" s="142"/>
      <c r="BB437" s="89" t="s">
        <v>131</v>
      </c>
      <c r="BC437" s="90" t="s">
        <v>19</v>
      </c>
      <c r="BD437" s="86"/>
      <c r="BE437" s="86"/>
      <c r="BF437" s="86"/>
      <c r="BG437" s="87"/>
      <c r="BH437" s="88"/>
      <c r="BI437" s="89" t="s">
        <v>131</v>
      </c>
      <c r="BJ437" s="131" t="s">
        <v>20</v>
      </c>
      <c r="BK437" s="86"/>
      <c r="BL437" s="86"/>
      <c r="BM437" s="86"/>
      <c r="BN437" s="87"/>
      <c r="BO437" s="88"/>
      <c r="BP437" s="89" t="s">
        <v>66</v>
      </c>
      <c r="BQ437" s="135" t="s">
        <v>23</v>
      </c>
      <c r="BR437" s="86"/>
      <c r="BS437" s="86"/>
      <c r="BT437" s="86"/>
      <c r="BU437" s="157"/>
      <c r="BV437" s="88"/>
      <c r="BW437" s="89" t="s">
        <v>66</v>
      </c>
      <c r="BX437" s="131" t="s">
        <v>20</v>
      </c>
      <c r="BY437" s="331"/>
      <c r="BZ437" s="331"/>
      <c r="CA437" s="86"/>
      <c r="CB437" s="157"/>
      <c r="CC437" s="81"/>
    </row>
    <row r="438" spans="1:81" ht="47.25">
      <c r="A438" s="64"/>
      <c r="B438" s="91" t="s">
        <v>26</v>
      </c>
      <c r="C438" s="92" t="s">
        <v>27</v>
      </c>
      <c r="D438" s="93" t="s">
        <v>56</v>
      </c>
      <c r="E438" s="321" t="s">
        <v>29</v>
      </c>
      <c r="F438" s="321"/>
      <c r="G438" s="322"/>
      <c r="H438" s="94" t="s">
        <v>27</v>
      </c>
      <c r="I438" s="93" t="s">
        <v>56</v>
      </c>
      <c r="J438" s="321" t="s">
        <v>29</v>
      </c>
      <c r="K438" s="321"/>
      <c r="L438" s="322"/>
      <c r="M438" s="94" t="s">
        <v>27</v>
      </c>
      <c r="N438" s="93" t="s">
        <v>56</v>
      </c>
      <c r="O438" s="321" t="s">
        <v>29</v>
      </c>
      <c r="P438" s="321"/>
      <c r="Q438" s="322"/>
      <c r="R438" s="94" t="s">
        <v>27</v>
      </c>
      <c r="S438" s="93" t="s">
        <v>56</v>
      </c>
      <c r="T438" s="321" t="s">
        <v>29</v>
      </c>
      <c r="U438" s="321"/>
      <c r="V438" s="322"/>
      <c r="W438" s="25"/>
      <c r="X438" s="94" t="s">
        <v>27</v>
      </c>
      <c r="Y438" s="148" t="s">
        <v>30</v>
      </c>
      <c r="Z438" s="149" t="s">
        <v>31</v>
      </c>
      <c r="AA438" s="149" t="s">
        <v>32</v>
      </c>
      <c r="AB438" s="149" t="s">
        <v>33</v>
      </c>
      <c r="AC438" s="149" t="s">
        <v>34</v>
      </c>
      <c r="AD438" s="150" t="s">
        <v>35</v>
      </c>
      <c r="AE438" s="94" t="s">
        <v>27</v>
      </c>
      <c r="AF438" s="149" t="s">
        <v>30</v>
      </c>
      <c r="AG438" s="149" t="s">
        <v>31</v>
      </c>
      <c r="AH438" s="149" t="s">
        <v>32</v>
      </c>
      <c r="AI438" s="149" t="s">
        <v>33</v>
      </c>
      <c r="AJ438" s="149" t="s">
        <v>34</v>
      </c>
      <c r="AK438" s="150" t="s">
        <v>35</v>
      </c>
      <c r="AL438" s="94" t="s">
        <v>27</v>
      </c>
      <c r="AM438" s="149" t="s">
        <v>30</v>
      </c>
      <c r="AN438" s="149" t="s">
        <v>31</v>
      </c>
      <c r="AO438" s="149" t="s">
        <v>32</v>
      </c>
      <c r="AP438" s="149" t="s">
        <v>33</v>
      </c>
      <c r="AQ438" s="149" t="s">
        <v>34</v>
      </c>
      <c r="AR438" s="158" t="s">
        <v>35</v>
      </c>
      <c r="AS438" s="94" t="s">
        <v>27</v>
      </c>
      <c r="AT438" s="149" t="s">
        <v>30</v>
      </c>
      <c r="AU438" s="159" t="s">
        <v>31</v>
      </c>
      <c r="AV438" s="159" t="s">
        <v>32</v>
      </c>
      <c r="AW438" s="149" t="s">
        <v>33</v>
      </c>
      <c r="AX438" s="149" t="s">
        <v>34</v>
      </c>
      <c r="AY438" s="158" t="s">
        <v>35</v>
      </c>
      <c r="AZ438" s="166"/>
      <c r="BA438" s="163" t="s">
        <v>27</v>
      </c>
      <c r="BB438" s="149" t="s">
        <v>24</v>
      </c>
      <c r="BC438" s="149" t="s">
        <v>36</v>
      </c>
      <c r="BD438" s="149" t="s">
        <v>37</v>
      </c>
      <c r="BE438" s="149" t="s">
        <v>38</v>
      </c>
      <c r="BF438" s="173" t="s">
        <v>39</v>
      </c>
      <c r="BG438" s="173" t="s">
        <v>40</v>
      </c>
      <c r="BH438" s="163" t="s">
        <v>27</v>
      </c>
      <c r="BI438" s="149" t="s">
        <v>24</v>
      </c>
      <c r="BJ438" s="149" t="s">
        <v>36</v>
      </c>
      <c r="BK438" s="149" t="s">
        <v>37</v>
      </c>
      <c r="BL438" s="149" t="s">
        <v>38</v>
      </c>
      <c r="BM438" s="173" t="s">
        <v>39</v>
      </c>
      <c r="BN438" s="173" t="s">
        <v>40</v>
      </c>
      <c r="BO438" s="163" t="s">
        <v>27</v>
      </c>
      <c r="BP438" s="149" t="s">
        <v>24</v>
      </c>
      <c r="BQ438" s="149" t="s">
        <v>36</v>
      </c>
      <c r="BR438" s="149" t="s">
        <v>37</v>
      </c>
      <c r="BS438" s="149" t="s">
        <v>38</v>
      </c>
      <c r="BT438" s="173" t="s">
        <v>39</v>
      </c>
      <c r="BU438" s="173" t="s">
        <v>40</v>
      </c>
      <c r="BV438" s="163" t="s">
        <v>27</v>
      </c>
      <c r="BW438" s="149" t="s">
        <v>24</v>
      </c>
      <c r="BX438" s="149" t="s">
        <v>36</v>
      </c>
      <c r="BY438" s="149" t="s">
        <v>37</v>
      </c>
      <c r="BZ438" s="149" t="s">
        <v>38</v>
      </c>
      <c r="CA438" s="173" t="s">
        <v>39</v>
      </c>
      <c r="CB438" s="173" t="s">
        <v>40</v>
      </c>
      <c r="CC438" s="81"/>
    </row>
    <row r="439" spans="1:81" ht="15.75">
      <c r="A439" s="64"/>
      <c r="B439" s="95" t="s">
        <v>41</v>
      </c>
      <c r="C439" s="80">
        <v>0</v>
      </c>
      <c r="D439" s="114">
        <v>410.52</v>
      </c>
      <c r="E439" s="189">
        <v>0</v>
      </c>
      <c r="F439" s="189">
        <v>0</v>
      </c>
      <c r="G439" s="190">
        <v>2.91</v>
      </c>
      <c r="H439" s="80">
        <v>0</v>
      </c>
      <c r="I439" s="114">
        <v>431.22</v>
      </c>
      <c r="J439" s="210">
        <v>1.58</v>
      </c>
      <c r="K439" s="210">
        <v>1.52</v>
      </c>
      <c r="L439" s="210">
        <v>0</v>
      </c>
      <c r="M439" s="129">
        <v>0</v>
      </c>
      <c r="N439" s="211">
        <v>441.87</v>
      </c>
      <c r="O439" s="210">
        <v>0</v>
      </c>
      <c r="P439" s="210">
        <v>0</v>
      </c>
      <c r="Q439" s="190">
        <v>0</v>
      </c>
      <c r="R439" s="129">
        <v>0</v>
      </c>
      <c r="S439" s="211">
        <v>449.02</v>
      </c>
      <c r="T439" s="210">
        <v>0</v>
      </c>
      <c r="U439" s="210">
        <v>0</v>
      </c>
      <c r="V439" s="190">
        <v>0</v>
      </c>
      <c r="W439" s="25"/>
      <c r="X439" s="129">
        <v>0</v>
      </c>
      <c r="Y439" s="151">
        <f t="shared" ref="Y439:Y454" si="396">AVERAGE(E439:G439)/10</f>
        <v>9.7000000000000003E-2</v>
      </c>
      <c r="Z439" s="100">
        <v>9.6440000000000001</v>
      </c>
      <c r="AA439" s="100">
        <v>4.5170000000000003</v>
      </c>
      <c r="AB439" s="100">
        <f t="shared" ref="AB439:AB454" si="397">Z439-(AA439+Y439)</f>
        <v>5.0299999999999994</v>
      </c>
      <c r="AC439" s="100">
        <f t="shared" ref="AC439:AC454" si="398">3*Z439+AA439+Y439</f>
        <v>33.546000000000006</v>
      </c>
      <c r="AD439" s="152">
        <f t="shared" ref="AD439:AD454" si="399">1.398*(10^-6)*(X439^2)*AB439*AC439</f>
        <v>0</v>
      </c>
      <c r="AE439" s="129">
        <v>0</v>
      </c>
      <c r="AF439" s="100">
        <f t="shared" ref="AF439:AF454" si="400">AVERAGE(J439:L439)/10</f>
        <v>0.10333333333333335</v>
      </c>
      <c r="AG439" s="100">
        <v>9.6440000000000001</v>
      </c>
      <c r="AH439" s="100">
        <v>4.5170000000000003</v>
      </c>
      <c r="AI439" s="100">
        <f t="shared" ref="AI439:AI454" si="401">AG439-(AH439+AF439)</f>
        <v>5.0236666666666663</v>
      </c>
      <c r="AJ439" s="100">
        <f t="shared" ref="AJ439:AJ454" si="402">3*AG439+AH439+AF439</f>
        <v>33.552333333333337</v>
      </c>
      <c r="AK439" s="152">
        <f t="shared" ref="AK439:AK454" si="403">1.398*(10^-6)*(AE439^2)*AI439*AJ439</f>
        <v>0</v>
      </c>
      <c r="AL439" s="129">
        <v>0</v>
      </c>
      <c r="AM439" s="100">
        <f t="shared" ref="AM439:AM447" si="404">AVERAGE(O439:Q439)/10</f>
        <v>0</v>
      </c>
      <c r="AN439" s="100">
        <v>9.6440000000000001</v>
      </c>
      <c r="AO439" s="100">
        <v>4.5170000000000003</v>
      </c>
      <c r="AP439" s="100">
        <f t="shared" ref="AP439:AP454" si="405">AN439-(AO439+AM439)</f>
        <v>5.1269999999999998</v>
      </c>
      <c r="AQ439" s="100">
        <f t="shared" ref="AQ439:AQ454" si="406">3*AN439+AO439+AM439</f>
        <v>33.449000000000005</v>
      </c>
      <c r="AR439" s="160">
        <f t="shared" ref="AR439:AR454" si="407">1.398*(10^-6)*(AL439^2)*AP439*AQ439</f>
        <v>0</v>
      </c>
      <c r="AS439" s="129">
        <v>0</v>
      </c>
      <c r="AT439" s="100">
        <f t="shared" ref="AT439:AT454" si="408">AVERAGE(T439:V439)/10</f>
        <v>0</v>
      </c>
      <c r="AU439" s="100">
        <v>9.6440000000000001</v>
      </c>
      <c r="AV439" s="100">
        <v>4.5170000000000003</v>
      </c>
      <c r="AW439" s="100">
        <f t="shared" ref="AW439:AW454" si="409">AU439-(AV439+AT439)</f>
        <v>5.1269999999999998</v>
      </c>
      <c r="AX439" s="100">
        <f t="shared" ref="AX439:AX454" si="410">3*AU439+AV439+AT439</f>
        <v>33.449000000000005</v>
      </c>
      <c r="AY439" s="160">
        <f t="shared" ref="AY439:AY454" si="411">1.398*(10^-6)*(AS439^2)*AW439*AX439</f>
        <v>0</v>
      </c>
      <c r="AZ439" s="166"/>
      <c r="BA439" s="129">
        <v>0</v>
      </c>
      <c r="BB439" s="100">
        <v>103.506856070365</v>
      </c>
      <c r="BC439" s="167">
        <f>(BB457-BB458)/BB439</f>
        <v>0.64691366873784595</v>
      </c>
      <c r="BD439" s="167">
        <f>D439-BB455</f>
        <v>55.779999999999973</v>
      </c>
      <c r="BE439" s="164">
        <f>BB457-BB458</f>
        <v>66.960000000000008</v>
      </c>
      <c r="BF439" s="164">
        <f t="shared" ref="BF439:BF454" si="412">BD439/BE439*100</f>
        <v>83.303464755077599</v>
      </c>
      <c r="BG439" s="174">
        <f t="shared" ref="BG439:BG454" si="413">BF439*BC439</f>
        <v>53.890150003281093</v>
      </c>
      <c r="BH439" s="129">
        <v>0</v>
      </c>
      <c r="BI439" s="100">
        <v>103.506856070365</v>
      </c>
      <c r="BJ439" s="167">
        <f>(BI457-BI458)/BI439</f>
        <v>0.89453011631477219</v>
      </c>
      <c r="BK439" s="167">
        <f>I439-BI455</f>
        <v>50.870000000000005</v>
      </c>
      <c r="BL439" s="164">
        <f>BI457-BI458</f>
        <v>92.589999999999989</v>
      </c>
      <c r="BM439" s="164">
        <f t="shared" ref="BM439:BM454" si="414">BK439/BL439*100</f>
        <v>54.94113835187386</v>
      </c>
      <c r="BN439" s="174">
        <f t="shared" ref="BN439:BN454" si="415">BM439*BJ439</f>
        <v>49.146502880367713</v>
      </c>
      <c r="BO439" s="129">
        <v>0</v>
      </c>
      <c r="BP439" s="180">
        <v>103.506856070365</v>
      </c>
      <c r="BQ439" s="167">
        <f>(BP457-BP458)/BP439</f>
        <v>1.0252460950785574</v>
      </c>
      <c r="BR439" s="167">
        <f>N439-BP455</f>
        <v>47.779999999999973</v>
      </c>
      <c r="BS439" s="164">
        <f>BP457-BP458</f>
        <v>106.11999999999999</v>
      </c>
      <c r="BT439" s="164">
        <f t="shared" ref="BT439:BT454" si="416">BR439/BS439*100</f>
        <v>45.024500565397638</v>
      </c>
      <c r="BU439" s="174">
        <f t="shared" ref="BU439:BU454" si="417">BT439*BQ439</f>
        <v>46.161193387536223</v>
      </c>
      <c r="BV439" s="129">
        <v>0</v>
      </c>
      <c r="BW439" s="100">
        <v>103.506856070365</v>
      </c>
      <c r="BX439" s="167">
        <f>(BW457-BW458)/BW439</f>
        <v>1.1442720269610285</v>
      </c>
      <c r="BY439" s="167">
        <f>S439-BW455</f>
        <v>43.789999999999964</v>
      </c>
      <c r="BZ439" s="164">
        <f>BW457-BW458</f>
        <v>118.44</v>
      </c>
      <c r="CA439" s="164">
        <f t="shared" ref="CA439:CA454" si="418">BY439/BZ439*100</f>
        <v>36.972306653157688</v>
      </c>
      <c r="CB439" s="174">
        <f t="shared" ref="CB439:CB454" si="419">CA439*BX439</f>
        <v>42.306376275433465</v>
      </c>
      <c r="CC439" s="81"/>
    </row>
    <row r="440" spans="1:81" ht="15.75">
      <c r="A440" s="64"/>
      <c r="B440" s="95" t="s">
        <v>42</v>
      </c>
      <c r="C440" s="80">
        <v>300</v>
      </c>
      <c r="D440" s="114">
        <v>395.5</v>
      </c>
      <c r="E440" s="189">
        <v>2.34</v>
      </c>
      <c r="F440" s="189">
        <v>4.6900000000000004</v>
      </c>
      <c r="G440" s="190">
        <v>1.75</v>
      </c>
      <c r="H440" s="80">
        <v>300</v>
      </c>
      <c r="I440" s="80">
        <v>421.3</v>
      </c>
      <c r="J440" s="210">
        <v>2.82</v>
      </c>
      <c r="K440" s="210">
        <v>1.3</v>
      </c>
      <c r="L440" s="210">
        <v>2.1</v>
      </c>
      <c r="M440" s="129">
        <v>300</v>
      </c>
      <c r="N440" s="211">
        <v>436.06</v>
      </c>
      <c r="O440" s="210">
        <v>0.94</v>
      </c>
      <c r="P440" s="210">
        <v>0</v>
      </c>
      <c r="Q440" s="190">
        <v>0</v>
      </c>
      <c r="R440" s="129">
        <v>300</v>
      </c>
      <c r="S440" s="211">
        <v>448.92</v>
      </c>
      <c r="T440" s="210">
        <v>0</v>
      </c>
      <c r="U440" s="210">
        <v>0</v>
      </c>
      <c r="V440" s="190">
        <v>0</v>
      </c>
      <c r="W440" s="25"/>
      <c r="X440" s="129">
        <v>300</v>
      </c>
      <c r="Y440" s="151">
        <f t="shared" si="396"/>
        <v>0.29266666666666674</v>
      </c>
      <c r="Z440" s="100">
        <v>9.6440000000000001</v>
      </c>
      <c r="AA440" s="100">
        <v>4.5170000000000003</v>
      </c>
      <c r="AB440" s="100">
        <f t="shared" si="397"/>
        <v>4.8343333333333334</v>
      </c>
      <c r="AC440" s="100">
        <f t="shared" si="398"/>
        <v>33.741666666666674</v>
      </c>
      <c r="AD440" s="152">
        <f t="shared" si="399"/>
        <v>20.523565126499999</v>
      </c>
      <c r="AE440" s="129">
        <v>300</v>
      </c>
      <c r="AF440" s="100">
        <f t="shared" si="400"/>
        <v>0.20733333333333337</v>
      </c>
      <c r="AG440" s="100">
        <v>9.6440000000000001</v>
      </c>
      <c r="AH440" s="100">
        <v>4.5170000000000003</v>
      </c>
      <c r="AI440" s="100">
        <f t="shared" si="401"/>
        <v>4.9196666666666662</v>
      </c>
      <c r="AJ440" s="100">
        <f t="shared" si="402"/>
        <v>33.656333333333336</v>
      </c>
      <c r="AK440" s="152">
        <f t="shared" si="403"/>
        <v>20.833016564579996</v>
      </c>
      <c r="AL440" s="129">
        <v>300</v>
      </c>
      <c r="AM440" s="100">
        <f t="shared" si="404"/>
        <v>3.1333333333333331E-2</v>
      </c>
      <c r="AN440" s="100">
        <v>9.6440000000000001</v>
      </c>
      <c r="AO440" s="100">
        <v>4.5170000000000003</v>
      </c>
      <c r="AP440" s="100">
        <f t="shared" si="405"/>
        <v>5.0956666666666663</v>
      </c>
      <c r="AQ440" s="100">
        <f t="shared" si="406"/>
        <v>33.480333333333341</v>
      </c>
      <c r="AR440" s="160">
        <f t="shared" si="407"/>
        <v>21.465473106659999</v>
      </c>
      <c r="AS440" s="129">
        <v>300</v>
      </c>
      <c r="AT440" s="100">
        <f t="shared" si="408"/>
        <v>0</v>
      </c>
      <c r="AU440" s="100">
        <v>9.6440000000000001</v>
      </c>
      <c r="AV440" s="100">
        <v>4.5170000000000003</v>
      </c>
      <c r="AW440" s="100">
        <f t="shared" si="409"/>
        <v>5.1269999999999998</v>
      </c>
      <c r="AX440" s="100">
        <f t="shared" si="410"/>
        <v>33.449000000000005</v>
      </c>
      <c r="AY440" s="160">
        <f t="shared" si="411"/>
        <v>21.577252153859998</v>
      </c>
      <c r="AZ440" s="166"/>
      <c r="BA440" s="129">
        <v>300</v>
      </c>
      <c r="BB440" s="100">
        <v>103.506856070365</v>
      </c>
      <c r="BC440" s="167">
        <f>(BB457-BB458)/BB439</f>
        <v>0.64691366873784595</v>
      </c>
      <c r="BD440" s="167">
        <f>D440-BB455</f>
        <v>40.759999999999991</v>
      </c>
      <c r="BE440" s="164">
        <f>BB457-BB458</f>
        <v>66.960000000000008</v>
      </c>
      <c r="BF440" s="164">
        <f t="shared" si="412"/>
        <v>60.872162485065694</v>
      </c>
      <c r="BG440" s="174">
        <f t="shared" si="413"/>
        <v>39.379033957220123</v>
      </c>
      <c r="BH440" s="129">
        <v>300</v>
      </c>
      <c r="BI440" s="100">
        <v>103.506856070365</v>
      </c>
      <c r="BJ440" s="167">
        <f>(BI457-BI458)/BI439</f>
        <v>0.89453011631477219</v>
      </c>
      <c r="BK440" s="167">
        <f>I440-BI455</f>
        <v>40.949999999999989</v>
      </c>
      <c r="BL440" s="164">
        <f>BI457-BI458</f>
        <v>92.589999999999989</v>
      </c>
      <c r="BM440" s="164">
        <f t="shared" si="414"/>
        <v>44.22723836267415</v>
      </c>
      <c r="BN440" s="174">
        <f t="shared" si="415"/>
        <v>39.562596676844059</v>
      </c>
      <c r="BO440" s="129">
        <v>300</v>
      </c>
      <c r="BP440" s="180">
        <v>103.506856070365</v>
      </c>
      <c r="BQ440" s="167">
        <f>(BP457-BP458)/BP439</f>
        <v>1.0252460950785574</v>
      </c>
      <c r="BR440" s="167">
        <f>N440-BP455</f>
        <v>41.96999999999997</v>
      </c>
      <c r="BS440" s="164">
        <f>BP457-BP458</f>
        <v>106.11999999999999</v>
      </c>
      <c r="BT440" s="164">
        <f t="shared" si="416"/>
        <v>39.549566528458321</v>
      </c>
      <c r="BU440" s="174">
        <f t="shared" si="417"/>
        <v>40.548038645351511</v>
      </c>
      <c r="BV440" s="129">
        <v>300</v>
      </c>
      <c r="BW440" s="100">
        <v>103.506856070365</v>
      </c>
      <c r="BX440" s="167">
        <f>(BW457-BW458)/BW439</f>
        <v>1.1442720269610285</v>
      </c>
      <c r="BY440" s="167">
        <f>S440-BW455</f>
        <v>43.69</v>
      </c>
      <c r="BZ440" s="164">
        <f>BW457-BW458</f>
        <v>118.44</v>
      </c>
      <c r="CA440" s="164">
        <f t="shared" si="418"/>
        <v>36.887875717662951</v>
      </c>
      <c r="CB440" s="174">
        <f t="shared" si="419"/>
        <v>42.209764317736685</v>
      </c>
      <c r="CC440" s="81"/>
    </row>
    <row r="441" spans="1:81" ht="15.75">
      <c r="A441" s="64"/>
      <c r="B441" s="95" t="s">
        <v>42</v>
      </c>
      <c r="C441" s="80">
        <v>350</v>
      </c>
      <c r="D441" s="80">
        <v>394.62</v>
      </c>
      <c r="E441" s="189">
        <v>2.99</v>
      </c>
      <c r="F441" s="189">
        <v>4.6399999999999997</v>
      </c>
      <c r="G441" s="190">
        <v>2.06</v>
      </c>
      <c r="H441" s="80">
        <v>350</v>
      </c>
      <c r="I441" s="80">
        <v>419.62</v>
      </c>
      <c r="J441" s="210">
        <v>2.57</v>
      </c>
      <c r="K441" s="210">
        <v>2.7</v>
      </c>
      <c r="L441" s="210">
        <v>1.6</v>
      </c>
      <c r="M441" s="129">
        <v>350</v>
      </c>
      <c r="N441" s="211">
        <v>435.43</v>
      </c>
      <c r="O441" s="210">
        <v>2.4300000000000002</v>
      </c>
      <c r="P441" s="210">
        <v>0</v>
      </c>
      <c r="Q441" s="190">
        <v>0</v>
      </c>
      <c r="R441" s="129">
        <v>350</v>
      </c>
      <c r="S441" s="211">
        <v>448.24</v>
      </c>
      <c r="T441" s="210">
        <v>0</v>
      </c>
      <c r="U441" s="210">
        <v>0</v>
      </c>
      <c r="V441" s="190">
        <v>0</v>
      </c>
      <c r="W441" s="25"/>
      <c r="X441" s="129">
        <v>350</v>
      </c>
      <c r="Y441" s="151">
        <f t="shared" si="396"/>
        <v>0.32300000000000001</v>
      </c>
      <c r="Z441" s="100">
        <v>9.6440000000000001</v>
      </c>
      <c r="AA441" s="100">
        <v>4.5170000000000003</v>
      </c>
      <c r="AB441" s="100">
        <f t="shared" si="397"/>
        <v>4.8039999999999994</v>
      </c>
      <c r="AC441" s="100">
        <f t="shared" si="398"/>
        <v>33.772000000000006</v>
      </c>
      <c r="AD441" s="152">
        <f t="shared" si="399"/>
        <v>27.784529023439994</v>
      </c>
      <c r="AE441" s="129">
        <v>350</v>
      </c>
      <c r="AF441" s="100">
        <f t="shared" si="400"/>
        <v>0.22899999999999995</v>
      </c>
      <c r="AG441" s="100">
        <v>9.6440000000000001</v>
      </c>
      <c r="AH441" s="100">
        <v>4.5170000000000003</v>
      </c>
      <c r="AI441" s="100">
        <f t="shared" si="401"/>
        <v>4.8979999999999997</v>
      </c>
      <c r="AJ441" s="100">
        <f t="shared" si="402"/>
        <v>33.678000000000004</v>
      </c>
      <c r="AK441" s="152">
        <f t="shared" si="403"/>
        <v>28.249341809219999</v>
      </c>
      <c r="AL441" s="129">
        <v>350</v>
      </c>
      <c r="AM441" s="100">
        <f t="shared" si="404"/>
        <v>8.1000000000000003E-2</v>
      </c>
      <c r="AN441" s="100">
        <v>9.6440000000000001</v>
      </c>
      <c r="AO441" s="100">
        <v>4.5170000000000003</v>
      </c>
      <c r="AP441" s="100">
        <f t="shared" si="405"/>
        <v>5.0459999999999994</v>
      </c>
      <c r="AQ441" s="100">
        <f t="shared" si="406"/>
        <v>33.530000000000008</v>
      </c>
      <c r="AR441" s="160">
        <f t="shared" si="407"/>
        <v>28.975041036899999</v>
      </c>
      <c r="AS441" s="129">
        <v>350</v>
      </c>
      <c r="AT441" s="100">
        <f t="shared" si="408"/>
        <v>0</v>
      </c>
      <c r="AU441" s="100">
        <v>9.6440000000000001</v>
      </c>
      <c r="AV441" s="100">
        <v>4.5170000000000003</v>
      </c>
      <c r="AW441" s="100">
        <f t="shared" si="409"/>
        <v>5.1269999999999998</v>
      </c>
      <c r="AX441" s="100">
        <f t="shared" si="410"/>
        <v>33.449000000000005</v>
      </c>
      <c r="AY441" s="160">
        <f t="shared" si="411"/>
        <v>29.369037653864996</v>
      </c>
      <c r="AZ441" s="166"/>
      <c r="BA441" s="129">
        <v>350</v>
      </c>
      <c r="BB441" s="100">
        <v>103.506856070365</v>
      </c>
      <c r="BC441" s="167">
        <f>(BB457-BB458)/BB439</f>
        <v>0.64691366873784595</v>
      </c>
      <c r="BD441" s="167">
        <f>D441-BB455</f>
        <v>39.879999999999995</v>
      </c>
      <c r="BE441" s="164">
        <f>BB457-BB458</f>
        <v>66.960000000000008</v>
      </c>
      <c r="BF441" s="164">
        <f t="shared" si="412"/>
        <v>59.557945041815998</v>
      </c>
      <c r="BG441" s="174">
        <f t="shared" si="413"/>
        <v>38.528848729488189</v>
      </c>
      <c r="BH441" s="129">
        <v>350</v>
      </c>
      <c r="BI441" s="100">
        <v>103.506856070365</v>
      </c>
      <c r="BJ441" s="167">
        <f>(BI457-BI458)/BI439</f>
        <v>0.89453011631477219</v>
      </c>
      <c r="BK441" s="167">
        <f>I441-BI455</f>
        <v>39.269999999999982</v>
      </c>
      <c r="BL441" s="164">
        <f>BI457-BI458</f>
        <v>92.589999999999989</v>
      </c>
      <c r="BM441" s="164">
        <f t="shared" si="414"/>
        <v>42.412787558051612</v>
      </c>
      <c r="BN441" s="174">
        <f t="shared" si="415"/>
        <v>37.93951578753763</v>
      </c>
      <c r="BO441" s="129">
        <v>350</v>
      </c>
      <c r="BP441" s="180">
        <v>103.506856070365</v>
      </c>
      <c r="BQ441" s="167">
        <f>(BP457-BP458)/BP439</f>
        <v>1.0252460950785574</v>
      </c>
      <c r="BR441" s="167">
        <f>N441-BP455</f>
        <v>41.339999999999975</v>
      </c>
      <c r="BS441" s="164">
        <f>BP457-BP458</f>
        <v>106.11999999999999</v>
      </c>
      <c r="BT441" s="164">
        <f t="shared" si="416"/>
        <v>38.955898982284189</v>
      </c>
      <c r="BU441" s="174">
        <f t="shared" si="417"/>
        <v>39.939383311861612</v>
      </c>
      <c r="BV441" s="129">
        <v>350</v>
      </c>
      <c r="BW441" s="100">
        <v>103.506856070365</v>
      </c>
      <c r="BX441" s="167">
        <f>(BW457-BW458)/BW439</f>
        <v>1.1442720269610285</v>
      </c>
      <c r="BY441" s="167">
        <f>S441-BW455</f>
        <v>43.009999999999991</v>
      </c>
      <c r="BZ441" s="164">
        <f>BW457-BW458</f>
        <v>118.44</v>
      </c>
      <c r="CA441" s="164">
        <f t="shared" si="418"/>
        <v>36.31374535629854</v>
      </c>
      <c r="CB441" s="174">
        <f t="shared" si="419"/>
        <v>41.552803005398367</v>
      </c>
      <c r="CC441" s="81"/>
    </row>
    <row r="442" spans="1:81" ht="15.75">
      <c r="A442" s="64"/>
      <c r="B442" s="95" t="s">
        <v>42</v>
      </c>
      <c r="C442" s="80">
        <v>450</v>
      </c>
      <c r="D442" s="80">
        <v>391.23</v>
      </c>
      <c r="E442" s="189">
        <v>3.19</v>
      </c>
      <c r="F442" s="189">
        <v>5.41</v>
      </c>
      <c r="G442" s="190">
        <v>2.2400000000000002</v>
      </c>
      <c r="H442" s="80">
        <v>450</v>
      </c>
      <c r="I442" s="114">
        <v>417.28</v>
      </c>
      <c r="J442" s="210">
        <v>2.39</v>
      </c>
      <c r="K442" s="210">
        <v>2.97</v>
      </c>
      <c r="L442" s="210">
        <v>1.86</v>
      </c>
      <c r="M442" s="129">
        <v>450</v>
      </c>
      <c r="N442" s="211">
        <v>432.46</v>
      </c>
      <c r="O442" s="210">
        <v>0.96</v>
      </c>
      <c r="P442" s="210">
        <v>0.85</v>
      </c>
      <c r="Q442" s="190">
        <v>2.44</v>
      </c>
      <c r="R442" s="129">
        <v>450</v>
      </c>
      <c r="S442" s="211">
        <v>447.52</v>
      </c>
      <c r="T442" s="210">
        <v>2.93</v>
      </c>
      <c r="U442" s="210">
        <v>0</v>
      </c>
      <c r="V442" s="190">
        <v>0</v>
      </c>
      <c r="W442" s="25"/>
      <c r="X442" s="129">
        <v>450</v>
      </c>
      <c r="Y442" s="151">
        <f t="shared" si="396"/>
        <v>0.36133333333333334</v>
      </c>
      <c r="Z442" s="100">
        <v>9.6440000000000001</v>
      </c>
      <c r="AA442" s="100">
        <v>4.5170000000000003</v>
      </c>
      <c r="AB442" s="100">
        <f t="shared" si="397"/>
        <v>4.7656666666666663</v>
      </c>
      <c r="AC442" s="100">
        <f t="shared" si="398"/>
        <v>33.81033333333334</v>
      </c>
      <c r="AD442" s="152">
        <f t="shared" si="399"/>
        <v>45.614751565184996</v>
      </c>
      <c r="AE442" s="129">
        <v>450</v>
      </c>
      <c r="AF442" s="100">
        <f t="shared" si="400"/>
        <v>0.24066666666666667</v>
      </c>
      <c r="AG442" s="100">
        <v>9.6440000000000001</v>
      </c>
      <c r="AH442" s="100">
        <v>4.5170000000000003</v>
      </c>
      <c r="AI442" s="100">
        <f t="shared" si="401"/>
        <v>4.886333333333333</v>
      </c>
      <c r="AJ442" s="100">
        <f t="shared" si="402"/>
        <v>33.689666666666675</v>
      </c>
      <c r="AK442" s="152">
        <f t="shared" si="403"/>
        <v>46.602799165304994</v>
      </c>
      <c r="AL442" s="129">
        <v>450</v>
      </c>
      <c r="AM442" s="100">
        <f t="shared" si="404"/>
        <v>0.14166666666666666</v>
      </c>
      <c r="AN442" s="100">
        <v>9.6440000000000001</v>
      </c>
      <c r="AO442" s="100">
        <v>4.5170000000000003</v>
      </c>
      <c r="AP442" s="100">
        <f t="shared" si="405"/>
        <v>4.9853333333333332</v>
      </c>
      <c r="AQ442" s="100">
        <f t="shared" si="406"/>
        <v>33.590666666666671</v>
      </c>
      <c r="AR442" s="160">
        <f t="shared" si="407"/>
        <v>47.407278436559992</v>
      </c>
      <c r="AS442" s="129">
        <v>450</v>
      </c>
      <c r="AT442" s="100">
        <f t="shared" si="408"/>
        <v>9.7666666666666666E-2</v>
      </c>
      <c r="AU442" s="100">
        <v>9.6440000000000001</v>
      </c>
      <c r="AV442" s="100">
        <v>4.5170000000000003</v>
      </c>
      <c r="AW442" s="100">
        <f t="shared" si="409"/>
        <v>5.0293333333333328</v>
      </c>
      <c r="AX442" s="100">
        <f t="shared" si="410"/>
        <v>33.546666666666674</v>
      </c>
      <c r="AY442" s="160">
        <f t="shared" si="411"/>
        <v>47.763043545599992</v>
      </c>
      <c r="AZ442" s="166"/>
      <c r="BA442" s="129">
        <v>450</v>
      </c>
      <c r="BB442" s="100">
        <v>103.506856070365</v>
      </c>
      <c r="BC442" s="167">
        <f>(BB457-BB458)/BB439</f>
        <v>0.64691366873784595</v>
      </c>
      <c r="BD442" s="167">
        <f>D442-BB455</f>
        <v>36.490000000000009</v>
      </c>
      <c r="BE442" s="164">
        <f>BB457-BB458</f>
        <v>66.960000000000008</v>
      </c>
      <c r="BF442" s="164">
        <f t="shared" si="412"/>
        <v>54.495221027479104</v>
      </c>
      <c r="BG442" s="174">
        <f t="shared" si="413"/>
        <v>35.253703363566316</v>
      </c>
      <c r="BH442" s="129">
        <v>450</v>
      </c>
      <c r="BI442" s="100">
        <v>103.506856070365</v>
      </c>
      <c r="BJ442" s="167">
        <f>(BI457-BI458)/BI439</f>
        <v>0.89453011631477219</v>
      </c>
      <c r="BK442" s="167">
        <f>I442-BI455</f>
        <v>36.92999999999995</v>
      </c>
      <c r="BL442" s="164">
        <f>BI457-BI458</f>
        <v>92.589999999999989</v>
      </c>
      <c r="BM442" s="164">
        <f t="shared" si="414"/>
        <v>39.885516794470192</v>
      </c>
      <c r="BN442" s="174">
        <f t="shared" si="415"/>
        <v>35.678795977432223</v>
      </c>
      <c r="BO442" s="129">
        <v>450</v>
      </c>
      <c r="BP442" s="180">
        <v>103.506856070365</v>
      </c>
      <c r="BQ442" s="167">
        <f>(BP457-BP458)/BP439</f>
        <v>1.0252460950785574</v>
      </c>
      <c r="BR442" s="167">
        <f>N442-BP455</f>
        <v>38.369999999999948</v>
      </c>
      <c r="BS442" s="164">
        <f>BP457-BP458</f>
        <v>106.11999999999999</v>
      </c>
      <c r="BT442" s="164">
        <f t="shared" si="416"/>
        <v>36.157180550320348</v>
      </c>
      <c r="BU442" s="174">
        <f t="shared" si="417"/>
        <v>37.070008168266298</v>
      </c>
      <c r="BV442" s="129">
        <v>450</v>
      </c>
      <c r="BW442" s="100">
        <v>103.506856070365</v>
      </c>
      <c r="BX442" s="167">
        <f>(BW457-BW458)/BW439</f>
        <v>1.1442720269610285</v>
      </c>
      <c r="BY442" s="167">
        <f>S442-BW455</f>
        <v>42.289999999999964</v>
      </c>
      <c r="BZ442" s="164">
        <f>BW457-BW458</f>
        <v>118.44</v>
      </c>
      <c r="CA442" s="164">
        <f t="shared" si="418"/>
        <v>35.705842620736206</v>
      </c>
      <c r="CB442" s="174">
        <f t="shared" si="419"/>
        <v>40.857196909981297</v>
      </c>
      <c r="CC442" s="81"/>
    </row>
    <row r="443" spans="1:81" ht="15.75">
      <c r="A443" s="64"/>
      <c r="B443" s="95" t="s">
        <v>42</v>
      </c>
      <c r="C443" s="80">
        <v>550</v>
      </c>
      <c r="D443" s="80">
        <v>388.21</v>
      </c>
      <c r="E443" s="208">
        <v>3.69</v>
      </c>
      <c r="F443" s="208">
        <v>5.71</v>
      </c>
      <c r="G443" s="152">
        <v>2.46</v>
      </c>
      <c r="H443" s="80">
        <v>550</v>
      </c>
      <c r="I443" s="80">
        <v>414.54</v>
      </c>
      <c r="J443" s="210">
        <v>3.4</v>
      </c>
      <c r="K443" s="210">
        <v>3.7</v>
      </c>
      <c r="L443" s="210">
        <v>2.67</v>
      </c>
      <c r="M443" s="129">
        <v>550</v>
      </c>
      <c r="N443" s="211">
        <v>429.78</v>
      </c>
      <c r="O443" s="210">
        <v>2.69</v>
      </c>
      <c r="P443" s="210">
        <v>1.54</v>
      </c>
      <c r="Q443" s="190">
        <v>1.53</v>
      </c>
      <c r="R443" s="129">
        <v>550</v>
      </c>
      <c r="S443" s="211">
        <v>445.57</v>
      </c>
      <c r="T443" s="210">
        <v>1.01</v>
      </c>
      <c r="U443" s="210">
        <v>1.28</v>
      </c>
      <c r="V443" s="190">
        <v>3.21</v>
      </c>
      <c r="W443" s="25"/>
      <c r="X443" s="129">
        <v>550</v>
      </c>
      <c r="Y443" s="151">
        <f t="shared" si="396"/>
        <v>0.39533333333333331</v>
      </c>
      <c r="Z443" s="100">
        <v>9.6440000000000001</v>
      </c>
      <c r="AA443" s="100">
        <v>4.5170000000000003</v>
      </c>
      <c r="AB443" s="100">
        <f t="shared" si="397"/>
        <v>4.7316666666666665</v>
      </c>
      <c r="AC443" s="100">
        <f t="shared" si="398"/>
        <v>33.844333333333338</v>
      </c>
      <c r="AD443" s="152">
        <f t="shared" si="399"/>
        <v>67.722449234091656</v>
      </c>
      <c r="AE443" s="129">
        <v>550</v>
      </c>
      <c r="AF443" s="100">
        <f t="shared" si="400"/>
        <v>0.32566666666666666</v>
      </c>
      <c r="AG443" s="100">
        <v>9.6440000000000001</v>
      </c>
      <c r="AH443" s="100">
        <v>4.5170000000000003</v>
      </c>
      <c r="AI443" s="100">
        <f t="shared" si="401"/>
        <v>4.801333333333333</v>
      </c>
      <c r="AJ443" s="100">
        <f t="shared" si="402"/>
        <v>33.774666666666668</v>
      </c>
      <c r="AK443" s="152">
        <f t="shared" si="403"/>
        <v>68.578104951546649</v>
      </c>
      <c r="AL443" s="129">
        <v>550</v>
      </c>
      <c r="AM443" s="100">
        <f t="shared" si="404"/>
        <v>0.192</v>
      </c>
      <c r="AN443" s="100">
        <v>9.6440000000000001</v>
      </c>
      <c r="AO443" s="100">
        <v>4.5170000000000003</v>
      </c>
      <c r="AP443" s="100">
        <f t="shared" si="405"/>
        <v>4.9349999999999996</v>
      </c>
      <c r="AQ443" s="100">
        <f t="shared" si="406"/>
        <v>33.641000000000005</v>
      </c>
      <c r="AR443" s="160">
        <f t="shared" si="407"/>
        <v>70.208323779824994</v>
      </c>
      <c r="AS443" s="129">
        <v>550</v>
      </c>
      <c r="AT443" s="100">
        <f t="shared" si="408"/>
        <v>0.18333333333333332</v>
      </c>
      <c r="AU443" s="100">
        <v>9.6440000000000001</v>
      </c>
      <c r="AV443" s="100">
        <v>4.5170000000000003</v>
      </c>
      <c r="AW443" s="100">
        <f t="shared" si="409"/>
        <v>4.9436666666666662</v>
      </c>
      <c r="AX443" s="100">
        <f t="shared" si="410"/>
        <v>33.632333333333335</v>
      </c>
      <c r="AY443" s="160">
        <f t="shared" si="411"/>
        <v>70.313502089251656</v>
      </c>
      <c r="AZ443" s="166"/>
      <c r="BA443" s="129">
        <v>550</v>
      </c>
      <c r="BB443" s="100">
        <v>103.506856070365</v>
      </c>
      <c r="BC443" s="167">
        <f>(BB457-BB458)/BB439</f>
        <v>0.64691366873784595</v>
      </c>
      <c r="BD443" s="167">
        <f>D443-BB455</f>
        <v>33.46999999999997</v>
      </c>
      <c r="BE443" s="164">
        <f>BB457-BB458</f>
        <v>66.960000000000008</v>
      </c>
      <c r="BF443" s="164">
        <f t="shared" si="412"/>
        <v>49.985065710872114</v>
      </c>
      <c r="BG443" s="174">
        <f t="shared" si="413"/>
        <v>32.336022241122585</v>
      </c>
      <c r="BH443" s="129">
        <v>550</v>
      </c>
      <c r="BI443" s="100">
        <v>103.506856070365</v>
      </c>
      <c r="BJ443" s="167">
        <f>(BI457-BI458)/BI439</f>
        <v>0.89453011631477219</v>
      </c>
      <c r="BK443" s="167">
        <f>I443-BI455</f>
        <v>34.19</v>
      </c>
      <c r="BL443" s="164">
        <f>BI457-BI458</f>
        <v>92.589999999999989</v>
      </c>
      <c r="BM443" s="164">
        <f t="shared" si="414"/>
        <v>36.926233934550169</v>
      </c>
      <c r="BN443" s="174">
        <f t="shared" si="415"/>
        <v>33.031628336539647</v>
      </c>
      <c r="BO443" s="129">
        <v>550</v>
      </c>
      <c r="BP443" s="180">
        <v>103.506856070365</v>
      </c>
      <c r="BQ443" s="167">
        <f>(BP457-BP458)/BP439</f>
        <v>1.0252460950785574</v>
      </c>
      <c r="BR443" s="167">
        <f>N443-BP455</f>
        <v>35.689999999999941</v>
      </c>
      <c r="BS443" s="164">
        <f>BP457-BP458</f>
        <v>106.11999999999999</v>
      </c>
      <c r="BT443" s="164">
        <f t="shared" si="416"/>
        <v>33.631737655484308</v>
      </c>
      <c r="BU443" s="174">
        <f t="shared" si="417"/>
        <v>34.480807701991765</v>
      </c>
      <c r="BV443" s="129">
        <v>550</v>
      </c>
      <c r="BW443" s="100">
        <v>103.506856070365</v>
      </c>
      <c r="BX443" s="167">
        <f>(BW457-BW458)/BW439</f>
        <v>1.1442720269610285</v>
      </c>
      <c r="BY443" s="167">
        <f>S443-BW455</f>
        <v>40.339999999999975</v>
      </c>
      <c r="BZ443" s="164">
        <f>BW457-BW458</f>
        <v>118.44</v>
      </c>
      <c r="CA443" s="164">
        <f t="shared" si="418"/>
        <v>34.059439378588294</v>
      </c>
      <c r="CB443" s="174">
        <f t="shared" si="419"/>
        <v>38.9732637348935</v>
      </c>
      <c r="CC443" s="81"/>
    </row>
    <row r="444" spans="1:81" ht="15.75">
      <c r="A444" s="64"/>
      <c r="B444" s="95" t="s">
        <v>42</v>
      </c>
      <c r="C444" s="80">
        <v>650</v>
      </c>
      <c r="D444" s="80">
        <v>386.36</v>
      </c>
      <c r="E444" s="208">
        <v>5.5</v>
      </c>
      <c r="F444" s="208">
        <v>4.4400000000000004</v>
      </c>
      <c r="G444" s="152">
        <v>4.34</v>
      </c>
      <c r="H444" s="80">
        <v>650</v>
      </c>
      <c r="I444" s="80">
        <v>412.88</v>
      </c>
      <c r="J444" s="210">
        <v>4.42</v>
      </c>
      <c r="K444" s="210">
        <v>3.14</v>
      </c>
      <c r="L444" s="210">
        <v>3.09</v>
      </c>
      <c r="M444" s="129">
        <v>650</v>
      </c>
      <c r="N444" s="211">
        <v>428.06</v>
      </c>
      <c r="O444" s="210">
        <v>2.68</v>
      </c>
      <c r="P444" s="210">
        <v>1.51</v>
      </c>
      <c r="Q444" s="190">
        <v>1.81</v>
      </c>
      <c r="R444" s="129">
        <v>650</v>
      </c>
      <c r="S444" s="211">
        <v>444.84</v>
      </c>
      <c r="T444" s="211">
        <v>0</v>
      </c>
      <c r="U444" s="211">
        <v>0</v>
      </c>
      <c r="V444" s="236">
        <v>0</v>
      </c>
      <c r="W444" s="25"/>
      <c r="X444" s="129">
        <v>650</v>
      </c>
      <c r="Y444" s="151">
        <f t="shared" si="396"/>
        <v>0.47600000000000009</v>
      </c>
      <c r="Z444" s="100">
        <v>9.6440000000000001</v>
      </c>
      <c r="AA444" s="100">
        <v>4.5170000000000003</v>
      </c>
      <c r="AB444" s="100">
        <f t="shared" si="397"/>
        <v>4.6509999999999998</v>
      </c>
      <c r="AC444" s="100">
        <f t="shared" si="398"/>
        <v>33.925000000000004</v>
      </c>
      <c r="AD444" s="152">
        <f t="shared" si="399"/>
        <v>93.19660253962499</v>
      </c>
      <c r="AE444" s="129">
        <v>650</v>
      </c>
      <c r="AF444" s="100">
        <f t="shared" si="400"/>
        <v>0.35500000000000004</v>
      </c>
      <c r="AG444" s="100">
        <v>9.6440000000000001</v>
      </c>
      <c r="AH444" s="100">
        <v>4.5170000000000003</v>
      </c>
      <c r="AI444" s="100">
        <f t="shared" si="401"/>
        <v>4.7719999999999994</v>
      </c>
      <c r="AJ444" s="100">
        <f t="shared" si="402"/>
        <v>33.804000000000002</v>
      </c>
      <c r="AK444" s="152">
        <f t="shared" si="403"/>
        <v>95.280145730639987</v>
      </c>
      <c r="AL444" s="129">
        <v>650</v>
      </c>
      <c r="AM444" s="100">
        <f t="shared" si="404"/>
        <v>0.2</v>
      </c>
      <c r="AN444" s="100">
        <v>9.6440000000000001</v>
      </c>
      <c r="AO444" s="100">
        <v>4.5170000000000003</v>
      </c>
      <c r="AP444" s="100">
        <f t="shared" si="405"/>
        <v>4.9269999999999996</v>
      </c>
      <c r="AQ444" s="100">
        <f t="shared" si="406"/>
        <v>33.649000000000008</v>
      </c>
      <c r="AR444" s="160">
        <f t="shared" si="407"/>
        <v>97.923879118065003</v>
      </c>
      <c r="AS444" s="129">
        <v>650</v>
      </c>
      <c r="AT444" s="100">
        <f t="shared" si="408"/>
        <v>0</v>
      </c>
      <c r="AU444" s="100">
        <v>9.6440000000000001</v>
      </c>
      <c r="AV444" s="100">
        <v>4.5170000000000003</v>
      </c>
      <c r="AW444" s="100">
        <f t="shared" si="409"/>
        <v>5.1269999999999998</v>
      </c>
      <c r="AX444" s="100">
        <f t="shared" si="410"/>
        <v>33.449000000000005</v>
      </c>
      <c r="AY444" s="160">
        <f t="shared" si="411"/>
        <v>101.293211500065</v>
      </c>
      <c r="AZ444" s="166"/>
      <c r="BA444" s="129">
        <v>650</v>
      </c>
      <c r="BB444" s="100">
        <v>103.506856070365</v>
      </c>
      <c r="BC444" s="167">
        <f>(BB457-BB458)/BB439</f>
        <v>0.64691366873784595</v>
      </c>
      <c r="BD444" s="167">
        <f>D444-BB455</f>
        <v>31.620000000000005</v>
      </c>
      <c r="BE444" s="164">
        <f>BB457-BB458</f>
        <v>66.960000000000008</v>
      </c>
      <c r="BF444" s="164">
        <f t="shared" si="412"/>
        <v>47.222222222222221</v>
      </c>
      <c r="BG444" s="174">
        <f t="shared" si="413"/>
        <v>30.548701023731613</v>
      </c>
      <c r="BH444" s="129">
        <v>650</v>
      </c>
      <c r="BI444" s="100">
        <v>103.506856070365</v>
      </c>
      <c r="BJ444" s="167">
        <f>(BI457-BI458)/BI439</f>
        <v>0.89453011631477219</v>
      </c>
      <c r="BK444" s="167">
        <f>I444-BI455</f>
        <v>32.529999999999973</v>
      </c>
      <c r="BL444" s="164">
        <f>BI457-BI458</f>
        <v>92.589999999999989</v>
      </c>
      <c r="BM444" s="164">
        <f t="shared" si="414"/>
        <v>35.133383734744548</v>
      </c>
      <c r="BN444" s="174">
        <f t="shared" si="415"/>
        <v>31.427869838772565</v>
      </c>
      <c r="BO444" s="129">
        <v>650</v>
      </c>
      <c r="BP444" s="180">
        <v>103.506856070365</v>
      </c>
      <c r="BQ444" s="167">
        <f>(BP457-BP458)/BP439</f>
        <v>1.0252460950785574</v>
      </c>
      <c r="BR444" s="167">
        <f>N444-BP455</f>
        <v>33.96999999999997</v>
      </c>
      <c r="BS444" s="164">
        <f>BP457-BP458</f>
        <v>106.11999999999999</v>
      </c>
      <c r="BT444" s="164">
        <f t="shared" si="416"/>
        <v>32.010931021485085</v>
      </c>
      <c r="BU444" s="174">
        <f t="shared" si="417"/>
        <v>32.819082029606641</v>
      </c>
      <c r="BV444" s="129">
        <v>650</v>
      </c>
      <c r="BW444" s="100">
        <v>103.506856070365</v>
      </c>
      <c r="BX444" s="167">
        <f>(BW457-BW458)/BW439</f>
        <v>1.1442720269610285</v>
      </c>
      <c r="BY444" s="167">
        <f>S444-BW455</f>
        <v>39.609999999999957</v>
      </c>
      <c r="BZ444" s="164">
        <f>BW457-BW458</f>
        <v>118.44</v>
      </c>
      <c r="CA444" s="164">
        <f t="shared" si="418"/>
        <v>33.443093549476494</v>
      </c>
      <c r="CB444" s="174">
        <f t="shared" si="419"/>
        <v>38.267996443706764</v>
      </c>
      <c r="CC444" s="81"/>
    </row>
    <row r="445" spans="1:81" ht="15.75">
      <c r="A445" s="64"/>
      <c r="B445" s="95" t="s">
        <v>42</v>
      </c>
      <c r="C445" s="80">
        <v>750</v>
      </c>
      <c r="D445" s="80">
        <v>384.8</v>
      </c>
      <c r="E445" s="208">
        <v>4.43</v>
      </c>
      <c r="F445" s="208">
        <v>6.64</v>
      </c>
      <c r="G445" s="152">
        <v>4.8499999999999996</v>
      </c>
      <c r="H445" s="80">
        <v>750</v>
      </c>
      <c r="I445" s="80">
        <v>411.37</v>
      </c>
      <c r="J445" s="210">
        <v>3.95</v>
      </c>
      <c r="K445" s="210">
        <v>4.6100000000000003</v>
      </c>
      <c r="L445" s="210">
        <v>3.37</v>
      </c>
      <c r="M445" s="129">
        <v>750</v>
      </c>
      <c r="N445" s="211">
        <v>426.47</v>
      </c>
      <c r="O445" s="80">
        <v>3.05</v>
      </c>
      <c r="P445" s="80">
        <v>2.04</v>
      </c>
      <c r="Q445" s="98">
        <v>2.02</v>
      </c>
      <c r="R445" s="129">
        <v>750</v>
      </c>
      <c r="S445" s="211">
        <v>443.8</v>
      </c>
      <c r="T445" s="211">
        <v>1.81</v>
      </c>
      <c r="U445" s="211">
        <v>2.16</v>
      </c>
      <c r="V445" s="236">
        <v>4.0599999999999996</v>
      </c>
      <c r="W445" s="25"/>
      <c r="X445" s="129">
        <v>750</v>
      </c>
      <c r="Y445" s="151">
        <f t="shared" si="396"/>
        <v>0.53066666666666662</v>
      </c>
      <c r="Z445" s="100">
        <v>9.6440000000000001</v>
      </c>
      <c r="AA445" s="100">
        <v>4.5170000000000003</v>
      </c>
      <c r="AB445" s="100">
        <f t="shared" si="397"/>
        <v>4.5963333333333329</v>
      </c>
      <c r="AC445" s="100">
        <f t="shared" si="398"/>
        <v>33.979666666666674</v>
      </c>
      <c r="AD445" s="152">
        <f t="shared" si="399"/>
        <v>122.81752160362501</v>
      </c>
      <c r="AE445" s="129">
        <v>750</v>
      </c>
      <c r="AF445" s="100">
        <f t="shared" si="400"/>
        <v>0.39766666666666667</v>
      </c>
      <c r="AG445" s="100">
        <v>9.6440000000000001</v>
      </c>
      <c r="AH445" s="100">
        <v>4.5170000000000003</v>
      </c>
      <c r="AI445" s="100">
        <f t="shared" si="401"/>
        <v>4.7293333333333329</v>
      </c>
      <c r="AJ445" s="100">
        <f t="shared" si="402"/>
        <v>33.846666666666671</v>
      </c>
      <c r="AK445" s="152">
        <f t="shared" si="403"/>
        <v>125.87675181</v>
      </c>
      <c r="AL445" s="129">
        <v>750</v>
      </c>
      <c r="AM445" s="100">
        <f t="shared" si="404"/>
        <v>0.23699999999999996</v>
      </c>
      <c r="AN445" s="100">
        <v>9.6440000000000001</v>
      </c>
      <c r="AO445" s="100">
        <v>4.5170000000000003</v>
      </c>
      <c r="AP445" s="100">
        <f t="shared" si="405"/>
        <v>4.8899999999999997</v>
      </c>
      <c r="AQ445" s="100">
        <f t="shared" si="406"/>
        <v>33.686000000000007</v>
      </c>
      <c r="AR445" s="160">
        <f t="shared" si="407"/>
        <v>129.53526014249999</v>
      </c>
      <c r="AS445" s="129">
        <v>750</v>
      </c>
      <c r="AT445" s="100">
        <f t="shared" si="408"/>
        <v>0.26766666666666661</v>
      </c>
      <c r="AU445" s="100">
        <v>9.6440000000000001</v>
      </c>
      <c r="AV445" s="100">
        <v>4.5170000000000003</v>
      </c>
      <c r="AW445" s="100">
        <f t="shared" si="409"/>
        <v>4.8593333333333328</v>
      </c>
      <c r="AX445" s="100">
        <f t="shared" si="410"/>
        <v>33.716666666666669</v>
      </c>
      <c r="AY445" s="160">
        <f t="shared" si="411"/>
        <v>128.84009066249999</v>
      </c>
      <c r="AZ445" s="166"/>
      <c r="BA445" s="129">
        <v>750</v>
      </c>
      <c r="BB445" s="100">
        <v>103.506856070365</v>
      </c>
      <c r="BC445" s="167">
        <f>(BB457-BB458)/BB439</f>
        <v>0.64691366873784595</v>
      </c>
      <c r="BD445" s="167">
        <f>D445-BB455</f>
        <v>30.060000000000002</v>
      </c>
      <c r="BE445" s="164">
        <f>BB457-BB458</f>
        <v>66.960000000000008</v>
      </c>
      <c r="BF445" s="164">
        <f t="shared" si="412"/>
        <v>44.892473118279568</v>
      </c>
      <c r="BG445" s="174">
        <f t="shared" si="413"/>
        <v>29.041554483661361</v>
      </c>
      <c r="BH445" s="129">
        <v>750</v>
      </c>
      <c r="BI445" s="100">
        <v>103.506856070365</v>
      </c>
      <c r="BJ445" s="167">
        <f>(BI457-BI458)/BI439</f>
        <v>0.89453011631477219</v>
      </c>
      <c r="BK445" s="167">
        <f>I445-BI455</f>
        <v>31.019999999999982</v>
      </c>
      <c r="BL445" s="164">
        <f>BI457-BI458</f>
        <v>92.589999999999989</v>
      </c>
      <c r="BM445" s="164">
        <f t="shared" si="414"/>
        <v>33.50253807106597</v>
      </c>
      <c r="BN445" s="174">
        <f t="shared" si="415"/>
        <v>29.969029277550725</v>
      </c>
      <c r="BO445" s="129">
        <v>750</v>
      </c>
      <c r="BP445" s="180">
        <v>103.506856070365</v>
      </c>
      <c r="BQ445" s="167">
        <f>(BP457-BP458)/BP439</f>
        <v>1.0252460950785574</v>
      </c>
      <c r="BR445" s="167">
        <f>N445-BP455</f>
        <v>32.379999999999995</v>
      </c>
      <c r="BS445" s="164">
        <f>BP457-BP458</f>
        <v>106.11999999999999</v>
      </c>
      <c r="BT445" s="164">
        <f t="shared" si="416"/>
        <v>30.512627214474179</v>
      </c>
      <c r="BU445" s="174">
        <f t="shared" si="417"/>
        <v>31.282951902227371</v>
      </c>
      <c r="BV445" s="129">
        <v>750</v>
      </c>
      <c r="BW445" s="100">
        <v>103.506856070365</v>
      </c>
      <c r="BX445" s="167">
        <f>(BW457-BW458)/BW439</f>
        <v>1.1442720269610285</v>
      </c>
      <c r="BY445" s="167">
        <f>S445-BW455</f>
        <v>38.569999999999993</v>
      </c>
      <c r="BZ445" s="164">
        <f>BW457-BW458</f>
        <v>118.44</v>
      </c>
      <c r="CA445" s="164">
        <f t="shared" si="418"/>
        <v>32.565011820330966</v>
      </c>
      <c r="CB445" s="174">
        <f t="shared" si="419"/>
        <v>37.263232083659965</v>
      </c>
      <c r="CC445" s="81"/>
    </row>
    <row r="446" spans="1:81" ht="15.75">
      <c r="A446" s="64"/>
      <c r="B446" s="95" t="s">
        <v>42</v>
      </c>
      <c r="C446" s="80">
        <v>850</v>
      </c>
      <c r="D446" s="80">
        <v>383.49</v>
      </c>
      <c r="E446" s="208">
        <v>5.47</v>
      </c>
      <c r="F446" s="208">
        <v>7.27</v>
      </c>
      <c r="G446" s="152">
        <v>5.62</v>
      </c>
      <c r="H446" s="80">
        <v>850</v>
      </c>
      <c r="I446" s="80">
        <v>409.95</v>
      </c>
      <c r="J446" s="210">
        <v>4.4400000000000004</v>
      </c>
      <c r="K446" s="210">
        <v>5.27</v>
      </c>
      <c r="L446" s="210">
        <v>4.12</v>
      </c>
      <c r="M446" s="129">
        <v>850</v>
      </c>
      <c r="N446" s="211">
        <v>425.14</v>
      </c>
      <c r="O446" s="80">
        <v>3.9</v>
      </c>
      <c r="P446" s="80">
        <v>2.81</v>
      </c>
      <c r="Q446" s="98">
        <v>2.73</v>
      </c>
      <c r="R446" s="129">
        <v>850</v>
      </c>
      <c r="S446" s="211">
        <v>439.5</v>
      </c>
      <c r="T446" s="211">
        <v>2.75</v>
      </c>
      <c r="U446" s="211">
        <v>3.43</v>
      </c>
      <c r="V446" s="236">
        <v>5.48</v>
      </c>
      <c r="W446" s="25"/>
      <c r="X446" s="129">
        <v>850</v>
      </c>
      <c r="Y446" s="151">
        <f t="shared" si="396"/>
        <v>0.61199999999999999</v>
      </c>
      <c r="Z446" s="100">
        <v>9.6440000000000001</v>
      </c>
      <c r="AA446" s="100">
        <v>4.5170000000000003</v>
      </c>
      <c r="AB446" s="100">
        <f t="shared" si="397"/>
        <v>4.5149999999999997</v>
      </c>
      <c r="AC446" s="100">
        <f t="shared" si="398"/>
        <v>34.061000000000007</v>
      </c>
      <c r="AD446" s="152">
        <f t="shared" si="399"/>
        <v>155.33172734782502</v>
      </c>
      <c r="AE446" s="129">
        <v>850</v>
      </c>
      <c r="AF446" s="100">
        <f t="shared" si="400"/>
        <v>0.46100000000000002</v>
      </c>
      <c r="AG446" s="100">
        <v>9.6440000000000001</v>
      </c>
      <c r="AH446" s="100">
        <v>4.5170000000000003</v>
      </c>
      <c r="AI446" s="100">
        <f t="shared" si="401"/>
        <v>4.6659999999999995</v>
      </c>
      <c r="AJ446" s="100">
        <f t="shared" si="402"/>
        <v>33.910000000000004</v>
      </c>
      <c r="AK446" s="152">
        <f t="shared" si="403"/>
        <v>159.81500292329997</v>
      </c>
      <c r="AL446" s="129">
        <v>850</v>
      </c>
      <c r="AM446" s="100">
        <f t="shared" si="404"/>
        <v>0.31466666666666665</v>
      </c>
      <c r="AN446" s="100">
        <v>9.6440000000000001</v>
      </c>
      <c r="AO446" s="100">
        <v>4.5170000000000003</v>
      </c>
      <c r="AP446" s="100">
        <f t="shared" si="405"/>
        <v>4.8123333333333331</v>
      </c>
      <c r="AQ446" s="100">
        <f t="shared" si="406"/>
        <v>33.763666666666673</v>
      </c>
      <c r="AR446" s="160">
        <f t="shared" si="407"/>
        <v>164.11577525213167</v>
      </c>
      <c r="AS446" s="129">
        <v>850</v>
      </c>
      <c r="AT446" s="100">
        <f t="shared" si="408"/>
        <v>0.38866666666666666</v>
      </c>
      <c r="AU446" s="100">
        <v>9.6440000000000001</v>
      </c>
      <c r="AV446" s="100">
        <v>4.5170000000000003</v>
      </c>
      <c r="AW446" s="100">
        <f t="shared" si="409"/>
        <v>4.7383333333333333</v>
      </c>
      <c r="AX446" s="100">
        <f t="shared" si="410"/>
        <v>33.837666666666671</v>
      </c>
      <c r="AY446" s="160">
        <f t="shared" si="411"/>
        <v>161.94630370569166</v>
      </c>
      <c r="AZ446" s="166"/>
      <c r="BA446" s="129">
        <v>850</v>
      </c>
      <c r="BB446" s="100">
        <v>103.506856070365</v>
      </c>
      <c r="BC446" s="167">
        <f>(BB457-BB458)/BB439</f>
        <v>0.64691366873784595</v>
      </c>
      <c r="BD446" s="167">
        <f>D446-BB455</f>
        <v>28.75</v>
      </c>
      <c r="BE446" s="164">
        <f>BB457-BB458</f>
        <v>66.960000000000008</v>
      </c>
      <c r="BF446" s="164">
        <f t="shared" si="412"/>
        <v>42.93608124253285</v>
      </c>
      <c r="BG446" s="174">
        <f t="shared" si="413"/>
        <v>27.775937837833137</v>
      </c>
      <c r="BH446" s="129">
        <v>850</v>
      </c>
      <c r="BI446" s="100">
        <v>103.506856070365</v>
      </c>
      <c r="BJ446" s="167">
        <f>(BI457-BI458)/BI439</f>
        <v>0.89453011631477219</v>
      </c>
      <c r="BK446" s="167">
        <f>I446-BI455</f>
        <v>29.599999999999966</v>
      </c>
      <c r="BL446" s="164">
        <f>BI457-BI458</f>
        <v>92.589999999999989</v>
      </c>
      <c r="BM446" s="164">
        <f t="shared" si="414"/>
        <v>31.968895129063579</v>
      </c>
      <c r="BN446" s="174">
        <f t="shared" si="415"/>
        <v>28.597139478255997</v>
      </c>
      <c r="BO446" s="129">
        <v>850</v>
      </c>
      <c r="BP446" s="180">
        <v>103.506856070365</v>
      </c>
      <c r="BQ446" s="167">
        <f>(BP457-BP458)/BP439</f>
        <v>1.0252460950785574</v>
      </c>
      <c r="BR446" s="167">
        <f>N446-BP455</f>
        <v>31.049999999999955</v>
      </c>
      <c r="BS446" s="164">
        <f>BP457-BP458</f>
        <v>106.11999999999999</v>
      </c>
      <c r="BT446" s="164">
        <f t="shared" si="416"/>
        <v>29.259329061439836</v>
      </c>
      <c r="BU446" s="174">
        <f t="shared" si="417"/>
        <v>29.998012864859742</v>
      </c>
      <c r="BV446" s="129">
        <v>850</v>
      </c>
      <c r="BW446" s="100">
        <v>103.506856070365</v>
      </c>
      <c r="BX446" s="167">
        <f>(BW457-BW458)/BW439</f>
        <v>1.1442720269610285</v>
      </c>
      <c r="BY446" s="167">
        <f>S446-BW455</f>
        <v>34.269999999999982</v>
      </c>
      <c r="BZ446" s="164">
        <f>BW457-BW458</f>
        <v>118.44</v>
      </c>
      <c r="CA446" s="164">
        <f t="shared" si="418"/>
        <v>28.934481594056049</v>
      </c>
      <c r="CB446" s="174">
        <f t="shared" si="419"/>
        <v>33.108917902697087</v>
      </c>
      <c r="CC446" s="81"/>
    </row>
    <row r="447" spans="1:81" ht="15.75">
      <c r="A447" s="64"/>
      <c r="B447" s="95" t="s">
        <v>42</v>
      </c>
      <c r="C447" s="80">
        <v>950</v>
      </c>
      <c r="D447" s="80">
        <v>382.44</v>
      </c>
      <c r="E447" s="208">
        <v>6.83</v>
      </c>
      <c r="F447" s="208">
        <v>5.05</v>
      </c>
      <c r="G447" s="152">
        <v>5.65</v>
      </c>
      <c r="H447" s="80">
        <v>950</v>
      </c>
      <c r="I447" s="80">
        <v>408.72</v>
      </c>
      <c r="J447" s="210">
        <v>4.49</v>
      </c>
      <c r="K447" s="210">
        <v>4.3</v>
      </c>
      <c r="L447" s="210">
        <v>3.61</v>
      </c>
      <c r="M447" s="129">
        <v>950</v>
      </c>
      <c r="N447" s="211">
        <v>423.98</v>
      </c>
      <c r="O447" s="80">
        <v>3.05</v>
      </c>
      <c r="P447" s="80">
        <v>3.66</v>
      </c>
      <c r="Q447" s="98">
        <v>2.37</v>
      </c>
      <c r="R447" s="129">
        <v>950</v>
      </c>
      <c r="S447" s="211">
        <v>437.87</v>
      </c>
      <c r="T447" s="211">
        <v>2.61</v>
      </c>
      <c r="U447" s="211">
        <v>3.12</v>
      </c>
      <c r="V447" s="236">
        <v>5.13</v>
      </c>
      <c r="W447" s="25"/>
      <c r="X447" s="129">
        <v>950</v>
      </c>
      <c r="Y447" s="151">
        <f t="shared" si="396"/>
        <v>0.58433333333333337</v>
      </c>
      <c r="Z447" s="100">
        <v>9.6440000000000001</v>
      </c>
      <c r="AA447" s="100">
        <v>4.5170000000000003</v>
      </c>
      <c r="AB447" s="100">
        <f t="shared" si="397"/>
        <v>4.5426666666666664</v>
      </c>
      <c r="AC447" s="100">
        <f t="shared" si="398"/>
        <v>34.033333333333339</v>
      </c>
      <c r="AD447" s="152">
        <f t="shared" si="399"/>
        <v>195.06068254066665</v>
      </c>
      <c r="AE447" s="129">
        <v>950</v>
      </c>
      <c r="AF447" s="100">
        <f t="shared" si="400"/>
        <v>0.41333333333333327</v>
      </c>
      <c r="AG447" s="100">
        <v>9.6440000000000001</v>
      </c>
      <c r="AH447" s="100">
        <v>4.5170000000000003</v>
      </c>
      <c r="AI447" s="100">
        <f t="shared" si="401"/>
        <v>4.7136666666666667</v>
      </c>
      <c r="AJ447" s="100">
        <f t="shared" si="402"/>
        <v>33.862333333333339</v>
      </c>
      <c r="AK447" s="152">
        <f t="shared" si="403"/>
        <v>201.38639607945166</v>
      </c>
      <c r="AL447" s="129">
        <v>950</v>
      </c>
      <c r="AM447" s="100">
        <f t="shared" si="404"/>
        <v>0.30266666666666669</v>
      </c>
      <c r="AN447" s="100">
        <v>9.6440000000000001</v>
      </c>
      <c r="AO447" s="100">
        <v>4.5170000000000003</v>
      </c>
      <c r="AP447" s="100">
        <f t="shared" si="405"/>
        <v>4.8243333333333327</v>
      </c>
      <c r="AQ447" s="100">
        <f t="shared" si="406"/>
        <v>33.751666666666672</v>
      </c>
      <c r="AR447" s="160">
        <f t="shared" si="407"/>
        <v>205.44090174749164</v>
      </c>
      <c r="AS447" s="129">
        <v>950</v>
      </c>
      <c r="AT447" s="100">
        <f t="shared" si="408"/>
        <v>0.36199999999999999</v>
      </c>
      <c r="AU447" s="100">
        <v>9.6440000000000001</v>
      </c>
      <c r="AV447" s="100">
        <v>4.5170000000000003</v>
      </c>
      <c r="AW447" s="100">
        <f t="shared" si="409"/>
        <v>4.7649999999999997</v>
      </c>
      <c r="AX447" s="100">
        <f t="shared" si="410"/>
        <v>33.811000000000007</v>
      </c>
      <c r="AY447" s="160">
        <f t="shared" si="411"/>
        <v>203.270943358425</v>
      </c>
      <c r="AZ447" s="166"/>
      <c r="BA447" s="129">
        <v>950</v>
      </c>
      <c r="BB447" s="100">
        <v>103.506856070365</v>
      </c>
      <c r="BC447" s="167">
        <f>(BB457-BB458)/BB439</f>
        <v>0.64691366873784595</v>
      </c>
      <c r="BD447" s="167">
        <f>D447-BB455</f>
        <v>27.699999999999989</v>
      </c>
      <c r="BE447" s="164">
        <f>BB457-BB458</f>
        <v>66.960000000000008</v>
      </c>
      <c r="BF447" s="164">
        <f t="shared" si="412"/>
        <v>41.367980884109897</v>
      </c>
      <c r="BG447" s="174">
        <f t="shared" si="413"/>
        <v>26.761512282016614</v>
      </c>
      <c r="BH447" s="129">
        <v>950</v>
      </c>
      <c r="BI447" s="100">
        <v>103.506856070365</v>
      </c>
      <c r="BJ447" s="167">
        <f>(BI457-BI458)/BI439</f>
        <v>0.89453011631477219</v>
      </c>
      <c r="BK447" s="167">
        <f>I447-BI455</f>
        <v>28.370000000000005</v>
      </c>
      <c r="BL447" s="164">
        <f>BI457-BI458</f>
        <v>92.589999999999989</v>
      </c>
      <c r="BM447" s="164">
        <f t="shared" si="414"/>
        <v>30.64045793282213</v>
      </c>
      <c r="BN447" s="174">
        <f t="shared" si="415"/>
        <v>27.408812398585265</v>
      </c>
      <c r="BO447" s="129">
        <v>950</v>
      </c>
      <c r="BP447" s="180">
        <v>103.506856070365</v>
      </c>
      <c r="BQ447" s="167">
        <f>(BP457-BP458)/BP439</f>
        <v>1.0252460950785574</v>
      </c>
      <c r="BR447" s="167">
        <f>N447-BP455</f>
        <v>29.889999999999986</v>
      </c>
      <c r="BS447" s="164">
        <f>BP457-BP458</f>
        <v>106.11999999999999</v>
      </c>
      <c r="BT447" s="164">
        <f t="shared" si="416"/>
        <v>28.166226912928749</v>
      </c>
      <c r="BU447" s="174">
        <f t="shared" si="417"/>
        <v>28.877314155576769</v>
      </c>
      <c r="BV447" s="129">
        <v>950</v>
      </c>
      <c r="BW447" s="100">
        <v>103.506856070365</v>
      </c>
      <c r="BX447" s="167">
        <f>(BW457-BW458)/BW439</f>
        <v>1.1442720269610285</v>
      </c>
      <c r="BY447" s="167">
        <f>S447-BW455</f>
        <v>32.639999999999986</v>
      </c>
      <c r="BZ447" s="164">
        <f>BW457-BW458</f>
        <v>118.44</v>
      </c>
      <c r="CA447" s="164">
        <f t="shared" si="418"/>
        <v>27.558257345491377</v>
      </c>
      <c r="CB447" s="174">
        <f t="shared" si="419"/>
        <v>31.534142992239069</v>
      </c>
      <c r="CC447" s="81"/>
    </row>
    <row r="448" spans="1:81" ht="15.75">
      <c r="A448" s="64"/>
      <c r="B448" s="95" t="s">
        <v>42</v>
      </c>
      <c r="C448" s="80">
        <v>1000</v>
      </c>
      <c r="D448" s="80">
        <v>381.84</v>
      </c>
      <c r="E448" s="208">
        <v>5.48</v>
      </c>
      <c r="F448" s="208">
        <v>7.64</v>
      </c>
      <c r="G448" s="152">
        <v>6.23</v>
      </c>
      <c r="H448" s="80">
        <v>1000</v>
      </c>
      <c r="I448" s="80">
        <v>407.99</v>
      </c>
      <c r="J448" s="210">
        <v>5.35</v>
      </c>
      <c r="K448" s="210">
        <v>5.95</v>
      </c>
      <c r="L448" s="210">
        <v>4.6500000000000004</v>
      </c>
      <c r="M448" s="129">
        <v>1000</v>
      </c>
      <c r="N448" s="80">
        <v>423.36</v>
      </c>
      <c r="O448" s="211">
        <v>4.34</v>
      </c>
      <c r="P448" s="80">
        <v>3.16</v>
      </c>
      <c r="Q448" s="98">
        <v>3.24</v>
      </c>
      <c r="R448" s="129">
        <v>1000</v>
      </c>
      <c r="S448" s="211">
        <v>437.07</v>
      </c>
      <c r="T448" s="211">
        <v>3.54</v>
      </c>
      <c r="U448" s="211">
        <v>3.68</v>
      </c>
      <c r="V448" s="236">
        <v>5.87</v>
      </c>
      <c r="W448" s="25"/>
      <c r="X448" s="129">
        <v>1000</v>
      </c>
      <c r="Y448" s="151">
        <f t="shared" si="396"/>
        <v>0.64500000000000002</v>
      </c>
      <c r="Z448" s="100">
        <v>9.6440000000000001</v>
      </c>
      <c r="AA448" s="100">
        <v>4.5170000000000003</v>
      </c>
      <c r="AB448" s="100">
        <f t="shared" si="397"/>
        <v>4.4819999999999993</v>
      </c>
      <c r="AC448" s="100">
        <f t="shared" si="398"/>
        <v>34.094000000000008</v>
      </c>
      <c r="AD448" s="152">
        <f t="shared" si="399"/>
        <v>213.62741258399996</v>
      </c>
      <c r="AE448" s="129">
        <v>1000</v>
      </c>
      <c r="AF448" s="100">
        <f t="shared" si="400"/>
        <v>0.53166666666666673</v>
      </c>
      <c r="AG448" s="100">
        <v>9.6440000000000001</v>
      </c>
      <c r="AH448" s="100">
        <v>4.5170000000000003</v>
      </c>
      <c r="AI448" s="100">
        <f t="shared" si="401"/>
        <v>4.5953333333333326</v>
      </c>
      <c r="AJ448" s="100">
        <f t="shared" si="402"/>
        <v>33.980666666666671</v>
      </c>
      <c r="AK448" s="152">
        <f t="shared" si="403"/>
        <v>218.30118133066659</v>
      </c>
      <c r="AL448" s="129">
        <v>1000</v>
      </c>
      <c r="AM448" s="100">
        <f>AVERAGE(P448:Q448)/10</f>
        <v>0.32</v>
      </c>
      <c r="AN448" s="100">
        <v>9.6440000000000001</v>
      </c>
      <c r="AO448" s="100">
        <v>4.5170000000000003</v>
      </c>
      <c r="AP448" s="100">
        <f t="shared" si="405"/>
        <v>4.8069999999999995</v>
      </c>
      <c r="AQ448" s="100">
        <f t="shared" si="406"/>
        <v>33.769000000000005</v>
      </c>
      <c r="AR448" s="160">
        <f t="shared" si="407"/>
        <v>226.93396103399996</v>
      </c>
      <c r="AS448" s="129">
        <v>1000</v>
      </c>
      <c r="AT448" s="100">
        <f t="shared" si="408"/>
        <v>0.43633333333333335</v>
      </c>
      <c r="AU448" s="100">
        <v>9.6440000000000001</v>
      </c>
      <c r="AV448" s="100">
        <v>4.5170000000000003</v>
      </c>
      <c r="AW448" s="100">
        <f t="shared" si="409"/>
        <v>4.6906666666666661</v>
      </c>
      <c r="AX448" s="100">
        <f t="shared" si="410"/>
        <v>33.885333333333335</v>
      </c>
      <c r="AY448" s="160">
        <f t="shared" si="411"/>
        <v>222.20483537066659</v>
      </c>
      <c r="AZ448" s="166"/>
      <c r="BA448" s="129">
        <v>1000</v>
      </c>
      <c r="BB448" s="100">
        <v>103.506856070365</v>
      </c>
      <c r="BC448" s="167">
        <f>(BB457-BB458)/BB439</f>
        <v>0.64691366873784595</v>
      </c>
      <c r="BD448" s="167">
        <f>D448-BB455</f>
        <v>27.099999999999966</v>
      </c>
      <c r="BE448" s="164">
        <f>BB457-BB458</f>
        <v>66.960000000000008</v>
      </c>
      <c r="BF448" s="164">
        <f t="shared" si="412"/>
        <v>40.471923536439611</v>
      </c>
      <c r="BG448" s="174">
        <f t="shared" si="413"/>
        <v>26.181840535835725</v>
      </c>
      <c r="BH448" s="129">
        <v>1000</v>
      </c>
      <c r="BI448" s="100">
        <v>103.506856070365</v>
      </c>
      <c r="BJ448" s="167">
        <f>(BI457-BI458)/BI439</f>
        <v>0.89453011631477219</v>
      </c>
      <c r="BK448" s="167">
        <f>I448-BI455</f>
        <v>27.639999999999986</v>
      </c>
      <c r="BL448" s="164">
        <f>BI457-BI458</f>
        <v>92.589999999999989</v>
      </c>
      <c r="BM448" s="164">
        <f t="shared" si="414"/>
        <v>29.852035857003983</v>
      </c>
      <c r="BN448" s="174">
        <f t="shared" si="415"/>
        <v>26.703545107398522</v>
      </c>
      <c r="BO448" s="129">
        <v>1000</v>
      </c>
      <c r="BP448" s="180">
        <v>103.506856070365</v>
      </c>
      <c r="BQ448" s="167">
        <f>(BP457-BP458)/BP439</f>
        <v>1.0252460950785574</v>
      </c>
      <c r="BR448" s="167">
        <f>N448-BP455</f>
        <v>29.269999999999982</v>
      </c>
      <c r="BS448" s="164">
        <f>BP457-BP458</f>
        <v>106.11999999999999</v>
      </c>
      <c r="BT448" s="164">
        <f t="shared" si="416"/>
        <v>27.581982661138323</v>
      </c>
      <c r="BU448" s="174">
        <f t="shared" si="417"/>
        <v>28.27832001785654</v>
      </c>
      <c r="BV448" s="129">
        <v>1000</v>
      </c>
      <c r="BW448" s="100">
        <v>103.506856070365</v>
      </c>
      <c r="BX448" s="167">
        <f>(BW457-BW458)/BW439</f>
        <v>1.1442720269610285</v>
      </c>
      <c r="BY448" s="167">
        <f>S448-BW455</f>
        <v>31.839999999999975</v>
      </c>
      <c r="BZ448" s="164">
        <f>BW457-BW458</f>
        <v>118.44</v>
      </c>
      <c r="CA448" s="164">
        <f t="shared" si="418"/>
        <v>26.882809861533246</v>
      </c>
      <c r="CB448" s="174">
        <f t="shared" si="419"/>
        <v>30.761247330664574</v>
      </c>
      <c r="CC448" s="81"/>
    </row>
    <row r="449" spans="1:81" ht="15.75">
      <c r="A449" s="64"/>
      <c r="B449" s="95" t="s">
        <v>42</v>
      </c>
      <c r="C449" s="80">
        <v>1350</v>
      </c>
      <c r="D449" s="80">
        <v>379.91</v>
      </c>
      <c r="E449" s="208">
        <v>6.93</v>
      </c>
      <c r="F449" s="208">
        <v>9.11</v>
      </c>
      <c r="G449" s="152">
        <v>7.35</v>
      </c>
      <c r="H449" s="80">
        <v>1350</v>
      </c>
      <c r="I449" s="80">
        <v>405.39</v>
      </c>
      <c r="J449" s="100">
        <v>6.29</v>
      </c>
      <c r="K449" s="211">
        <v>6.4</v>
      </c>
      <c r="L449" s="80">
        <v>5.25</v>
      </c>
      <c r="M449" s="129">
        <v>1350</v>
      </c>
      <c r="N449" s="211">
        <v>421.09</v>
      </c>
      <c r="O449" s="80">
        <v>5.13</v>
      </c>
      <c r="P449" s="80">
        <v>3.86</v>
      </c>
      <c r="Q449" s="236">
        <v>4</v>
      </c>
      <c r="R449" s="129">
        <v>1350</v>
      </c>
      <c r="S449" s="211">
        <v>434.85</v>
      </c>
      <c r="T449" s="211">
        <v>4</v>
      </c>
      <c r="U449" s="211">
        <v>3.98</v>
      </c>
      <c r="V449" s="236">
        <v>6.06</v>
      </c>
      <c r="W449" s="25"/>
      <c r="X449" s="129">
        <v>1350</v>
      </c>
      <c r="Y449" s="151">
        <f t="shared" si="396"/>
        <v>0.77966666666666673</v>
      </c>
      <c r="Z449" s="100">
        <v>9.6440000000000001</v>
      </c>
      <c r="AA449" s="100">
        <v>4.5170000000000003</v>
      </c>
      <c r="AB449" s="100">
        <f t="shared" si="397"/>
        <v>4.3473333333333333</v>
      </c>
      <c r="AC449" s="100">
        <f t="shared" si="398"/>
        <v>34.228666666666669</v>
      </c>
      <c r="AD449" s="152">
        <f t="shared" si="399"/>
        <v>379.12954672313998</v>
      </c>
      <c r="AE449" s="129">
        <v>1350</v>
      </c>
      <c r="AF449" s="100">
        <f t="shared" si="400"/>
        <v>0.59800000000000009</v>
      </c>
      <c r="AG449" s="100">
        <v>9.6440000000000001</v>
      </c>
      <c r="AH449" s="100">
        <v>4.5170000000000003</v>
      </c>
      <c r="AI449" s="100">
        <f t="shared" si="401"/>
        <v>4.5289999999999999</v>
      </c>
      <c r="AJ449" s="100">
        <f t="shared" si="402"/>
        <v>34.047000000000004</v>
      </c>
      <c r="AK449" s="152">
        <f t="shared" si="403"/>
        <v>392.87634408886504</v>
      </c>
      <c r="AL449" s="129">
        <v>1350</v>
      </c>
      <c r="AM449" s="100">
        <f t="shared" ref="AM449:AM454" si="420">AVERAGE(O449:Q449)/10</f>
        <v>0.433</v>
      </c>
      <c r="AN449" s="100">
        <v>9.6440000000000001</v>
      </c>
      <c r="AO449" s="100">
        <v>4.5170000000000003</v>
      </c>
      <c r="AP449" s="100">
        <f t="shared" si="405"/>
        <v>4.694</v>
      </c>
      <c r="AQ449" s="100">
        <f t="shared" si="406"/>
        <v>33.882000000000005</v>
      </c>
      <c r="AR449" s="160">
        <f t="shared" si="407"/>
        <v>405.21623007834</v>
      </c>
      <c r="AS449" s="129">
        <v>1350</v>
      </c>
      <c r="AT449" s="100">
        <f t="shared" si="408"/>
        <v>0.46799999999999997</v>
      </c>
      <c r="AU449" s="100">
        <v>9.6440000000000001</v>
      </c>
      <c r="AV449" s="100">
        <v>4.5170000000000003</v>
      </c>
      <c r="AW449" s="100">
        <f t="shared" si="409"/>
        <v>4.6589999999999998</v>
      </c>
      <c r="AX449" s="100">
        <f t="shared" si="410"/>
        <v>33.917000000000002</v>
      </c>
      <c r="AY449" s="160">
        <f t="shared" si="411"/>
        <v>402.61027124506495</v>
      </c>
      <c r="AZ449" s="166"/>
      <c r="BA449" s="129">
        <v>1350</v>
      </c>
      <c r="BB449" s="100">
        <v>103.506856070365</v>
      </c>
      <c r="BC449" s="167">
        <f>(BB457-BB458)/BB439</f>
        <v>0.64691366873784595</v>
      </c>
      <c r="BD449" s="167">
        <f>D449-BB455</f>
        <v>25.170000000000016</v>
      </c>
      <c r="BE449" s="164">
        <f>BB457-BB458</f>
        <v>66.960000000000008</v>
      </c>
      <c r="BF449" s="164">
        <f t="shared" si="412"/>
        <v>37.589605734767048</v>
      </c>
      <c r="BG449" s="174">
        <f t="shared" si="413"/>
        <v>24.317229752287325</v>
      </c>
      <c r="BH449" s="129">
        <v>1350</v>
      </c>
      <c r="BI449" s="100">
        <v>103.506856070365</v>
      </c>
      <c r="BJ449" s="167">
        <f>(BI457-BI458)/BI439</f>
        <v>0.89453011631477219</v>
      </c>
      <c r="BK449" s="167">
        <f>I449-BI455</f>
        <v>25.039999999999964</v>
      </c>
      <c r="BL449" s="164">
        <f>BI457-BI458</f>
        <v>92.589999999999989</v>
      </c>
      <c r="BM449" s="164">
        <f t="shared" si="414"/>
        <v>27.04395723080243</v>
      </c>
      <c r="BN449" s="174">
        <f t="shared" si="415"/>
        <v>24.191634207281421</v>
      </c>
      <c r="BO449" s="129">
        <v>1350</v>
      </c>
      <c r="BP449" s="180">
        <v>103.506856070365</v>
      </c>
      <c r="BQ449" s="167">
        <f>(BP457-BP458)/BP439</f>
        <v>1.0252460950785574</v>
      </c>
      <c r="BR449" s="167">
        <f>N449-BP455</f>
        <v>26.999999999999943</v>
      </c>
      <c r="BS449" s="164">
        <f>BP457-BP458</f>
        <v>106.11999999999999</v>
      </c>
      <c r="BT449" s="164">
        <f t="shared" si="416"/>
        <v>25.442894836034625</v>
      </c>
      <c r="BU449" s="174">
        <f t="shared" si="417"/>
        <v>26.085228578138892</v>
      </c>
      <c r="BV449" s="129">
        <v>1350</v>
      </c>
      <c r="BW449" s="100">
        <v>103.506856070365</v>
      </c>
      <c r="BX449" s="167">
        <f>(BW457-BW458)/BW439</f>
        <v>1.1442720269610285</v>
      </c>
      <c r="BY449" s="167">
        <f>S449-BW455</f>
        <v>29.620000000000005</v>
      </c>
      <c r="BZ449" s="164">
        <f>BW457-BW458</f>
        <v>118.44</v>
      </c>
      <c r="CA449" s="164">
        <f t="shared" si="418"/>
        <v>25.008443093549481</v>
      </c>
      <c r="CB449" s="174">
        <f t="shared" si="419"/>
        <v>28.616461869795398</v>
      </c>
      <c r="CC449" s="81"/>
    </row>
    <row r="450" spans="1:81" ht="15.75">
      <c r="A450" s="64"/>
      <c r="B450" s="95" t="s">
        <v>42</v>
      </c>
      <c r="C450" s="80">
        <v>2500</v>
      </c>
      <c r="D450" s="80">
        <v>376.22</v>
      </c>
      <c r="E450" s="208">
        <v>14.18</v>
      </c>
      <c r="F450" s="208">
        <v>12.72</v>
      </c>
      <c r="G450" s="152">
        <v>11.92</v>
      </c>
      <c r="H450" s="80">
        <v>2500</v>
      </c>
      <c r="I450" s="80">
        <v>400.8</v>
      </c>
      <c r="J450" s="80">
        <v>10.08</v>
      </c>
      <c r="K450" s="211">
        <v>9.4600000000000009</v>
      </c>
      <c r="L450" s="80">
        <v>8.86</v>
      </c>
      <c r="M450" s="129">
        <v>2500</v>
      </c>
      <c r="N450" s="211">
        <v>417.31</v>
      </c>
      <c r="O450" s="80">
        <v>7.64</v>
      </c>
      <c r="P450" s="80">
        <v>8.17</v>
      </c>
      <c r="Q450" s="98">
        <v>6.53</v>
      </c>
      <c r="R450" s="129">
        <v>2500</v>
      </c>
      <c r="S450" s="211">
        <v>430.95</v>
      </c>
      <c r="T450" s="211">
        <v>5.65</v>
      </c>
      <c r="U450" s="211">
        <v>5.17</v>
      </c>
      <c r="V450" s="236">
        <v>5.79</v>
      </c>
      <c r="W450" s="25"/>
      <c r="X450" s="129">
        <v>2500</v>
      </c>
      <c r="Y450" s="151">
        <f t="shared" si="396"/>
        <v>1.294</v>
      </c>
      <c r="Z450" s="100">
        <v>9.6440000000000001</v>
      </c>
      <c r="AA450" s="100">
        <v>4.5170000000000003</v>
      </c>
      <c r="AB450" s="100">
        <f t="shared" si="397"/>
        <v>3.8330000000000002</v>
      </c>
      <c r="AC450" s="100">
        <f t="shared" si="398"/>
        <v>34.743000000000002</v>
      </c>
      <c r="AD450" s="152">
        <f t="shared" si="399"/>
        <v>1163.5721672625</v>
      </c>
      <c r="AE450" s="129">
        <v>2500</v>
      </c>
      <c r="AF450" s="100">
        <f t="shared" si="400"/>
        <v>0.94666666666666666</v>
      </c>
      <c r="AG450" s="100">
        <v>9.6440000000000001</v>
      </c>
      <c r="AH450" s="100">
        <v>4.5170000000000003</v>
      </c>
      <c r="AI450" s="100">
        <f t="shared" si="401"/>
        <v>4.1803333333333335</v>
      </c>
      <c r="AJ450" s="100">
        <f t="shared" si="402"/>
        <v>34.395666666666671</v>
      </c>
      <c r="AK450" s="152">
        <f t="shared" si="403"/>
        <v>1256.3245121291666</v>
      </c>
      <c r="AL450" s="129">
        <v>2500</v>
      </c>
      <c r="AM450" s="100">
        <f t="shared" si="420"/>
        <v>0.74466666666666659</v>
      </c>
      <c r="AN450" s="100">
        <v>9.6440000000000001</v>
      </c>
      <c r="AO450" s="100">
        <v>4.5170000000000003</v>
      </c>
      <c r="AP450" s="100">
        <f t="shared" si="405"/>
        <v>4.3823333333333334</v>
      </c>
      <c r="AQ450" s="100">
        <f t="shared" si="406"/>
        <v>34.193666666666672</v>
      </c>
      <c r="AR450" s="160">
        <f t="shared" si="407"/>
        <v>1309.2972951291667</v>
      </c>
      <c r="AS450" s="129">
        <v>2500</v>
      </c>
      <c r="AT450" s="100">
        <f t="shared" si="408"/>
        <v>0.55366666666666664</v>
      </c>
      <c r="AU450" s="100">
        <v>9.6440000000000001</v>
      </c>
      <c r="AV450" s="100">
        <v>4.5170000000000003</v>
      </c>
      <c r="AW450" s="100">
        <f t="shared" si="409"/>
        <v>4.5733333333333333</v>
      </c>
      <c r="AX450" s="100">
        <f t="shared" si="410"/>
        <v>34.00266666666667</v>
      </c>
      <c r="AY450" s="160">
        <f t="shared" si="411"/>
        <v>1358.7295586666664</v>
      </c>
      <c r="AZ450" s="166"/>
      <c r="BA450" s="129">
        <v>2500</v>
      </c>
      <c r="BB450" s="100">
        <v>103.506856070365</v>
      </c>
      <c r="BC450" s="167">
        <f>(BB457-BB458)/BB439</f>
        <v>0.64691366873784595</v>
      </c>
      <c r="BD450" s="167">
        <f>D450-BB455</f>
        <v>21.480000000000018</v>
      </c>
      <c r="BE450" s="164">
        <f>BB457-BB458</f>
        <v>66.960000000000008</v>
      </c>
      <c r="BF450" s="164">
        <f t="shared" si="412"/>
        <v>32.078853046595007</v>
      </c>
      <c r="BG450" s="174">
        <f t="shared" si="413"/>
        <v>20.752248513275003</v>
      </c>
      <c r="BH450" s="129">
        <v>2500</v>
      </c>
      <c r="BI450" s="100">
        <v>103.506856070365</v>
      </c>
      <c r="BJ450" s="167">
        <f>(BI457-BI458)/BI439</f>
        <v>0.89453011631477219</v>
      </c>
      <c r="BK450" s="167">
        <f>I450-BI455</f>
        <v>20.449999999999989</v>
      </c>
      <c r="BL450" s="164">
        <f>BI457-BI458</f>
        <v>92.589999999999989</v>
      </c>
      <c r="BM450" s="164">
        <f t="shared" si="414"/>
        <v>22.086618425315898</v>
      </c>
      <c r="BN450" s="174">
        <f t="shared" si="415"/>
        <v>19.75714534899782</v>
      </c>
      <c r="BO450" s="129">
        <v>2500</v>
      </c>
      <c r="BP450" s="180">
        <v>103.506856070365</v>
      </c>
      <c r="BQ450" s="167">
        <f>(BP457-BP458)/BP439</f>
        <v>1.0252460950785574</v>
      </c>
      <c r="BR450" s="167">
        <f>N450-BP455</f>
        <v>23.21999999999997</v>
      </c>
      <c r="BS450" s="164">
        <f>BP457-BP458</f>
        <v>106.11999999999999</v>
      </c>
      <c r="BT450" s="164">
        <f t="shared" si="416"/>
        <v>21.880889558989796</v>
      </c>
      <c r="BU450" s="174">
        <f t="shared" si="417"/>
        <v>22.433296577199467</v>
      </c>
      <c r="BV450" s="129">
        <v>2500</v>
      </c>
      <c r="BW450" s="100">
        <v>103.506856070365</v>
      </c>
      <c r="BX450" s="167">
        <f>(BW457-BW458)/BW439</f>
        <v>1.1442720269610285</v>
      </c>
      <c r="BY450" s="167">
        <f>S450-BW455</f>
        <v>25.71999999999997</v>
      </c>
      <c r="BZ450" s="164">
        <f>BW457-BW458</f>
        <v>118.44</v>
      </c>
      <c r="CA450" s="164">
        <f t="shared" si="418"/>
        <v>21.715636609253604</v>
      </c>
      <c r="CB450" s="174">
        <f t="shared" si="419"/>
        <v>24.848595519619735</v>
      </c>
      <c r="CC450" s="81"/>
    </row>
    <row r="451" spans="1:81" ht="15.75">
      <c r="A451" s="64"/>
      <c r="B451" s="95" t="s">
        <v>42</v>
      </c>
      <c r="C451" s="80">
        <v>5000</v>
      </c>
      <c r="D451" s="80">
        <v>372.31</v>
      </c>
      <c r="E451" s="208">
        <v>20.190000000000001</v>
      </c>
      <c r="F451" s="208">
        <v>18.46</v>
      </c>
      <c r="G451" s="152">
        <v>18.420000000000002</v>
      </c>
      <c r="H451" s="80">
        <v>5000</v>
      </c>
      <c r="I451" s="80">
        <v>396.77</v>
      </c>
      <c r="J451" s="80">
        <v>15.62</v>
      </c>
      <c r="K451" s="211">
        <v>14.34</v>
      </c>
      <c r="L451" s="80">
        <v>14.2</v>
      </c>
      <c r="M451" s="129">
        <v>5000</v>
      </c>
      <c r="N451" s="211">
        <v>413.56</v>
      </c>
      <c r="O451" s="80">
        <v>12.31</v>
      </c>
      <c r="P451" s="80">
        <v>12.73</v>
      </c>
      <c r="Q451" s="98">
        <v>10.54</v>
      </c>
      <c r="R451" s="129">
        <v>5000</v>
      </c>
      <c r="S451" s="211">
        <v>427.29</v>
      </c>
      <c r="T451" s="211">
        <v>9.9600000000000009</v>
      </c>
      <c r="U451" s="211">
        <v>9.27</v>
      </c>
      <c r="V451" s="236">
        <v>11.67</v>
      </c>
      <c r="W451" s="25"/>
      <c r="X451" s="129">
        <v>5000</v>
      </c>
      <c r="Y451" s="151">
        <f t="shared" si="396"/>
        <v>1.9023333333333337</v>
      </c>
      <c r="Z451" s="100">
        <v>9.6440000000000001</v>
      </c>
      <c r="AA451" s="100">
        <v>4.5170000000000003</v>
      </c>
      <c r="AB451" s="100">
        <f t="shared" si="397"/>
        <v>3.2246666666666659</v>
      </c>
      <c r="AC451" s="100">
        <f t="shared" si="398"/>
        <v>35.351333333333336</v>
      </c>
      <c r="AD451" s="152">
        <f t="shared" si="399"/>
        <v>3984.1695044666653</v>
      </c>
      <c r="AE451" s="129">
        <v>5000</v>
      </c>
      <c r="AF451" s="100">
        <f t="shared" si="400"/>
        <v>1.472</v>
      </c>
      <c r="AG451" s="100">
        <v>9.6440000000000001</v>
      </c>
      <c r="AH451" s="100">
        <v>4.5170000000000003</v>
      </c>
      <c r="AI451" s="100">
        <f t="shared" si="401"/>
        <v>3.6549999999999994</v>
      </c>
      <c r="AJ451" s="100">
        <f t="shared" si="402"/>
        <v>34.921000000000006</v>
      </c>
      <c r="AK451" s="152">
        <f t="shared" si="403"/>
        <v>4460.8871122499995</v>
      </c>
      <c r="AL451" s="129">
        <v>5000</v>
      </c>
      <c r="AM451" s="100">
        <f t="shared" si="420"/>
        <v>1.1859999999999999</v>
      </c>
      <c r="AN451" s="100">
        <v>9.6440000000000001</v>
      </c>
      <c r="AO451" s="100">
        <v>4.5170000000000003</v>
      </c>
      <c r="AP451" s="100">
        <f t="shared" si="405"/>
        <v>3.9409999999999998</v>
      </c>
      <c r="AQ451" s="100">
        <f t="shared" si="406"/>
        <v>34.635000000000005</v>
      </c>
      <c r="AR451" s="160">
        <f t="shared" si="407"/>
        <v>4770.5538982500002</v>
      </c>
      <c r="AS451" s="129">
        <v>5000</v>
      </c>
      <c r="AT451" s="100">
        <f t="shared" si="408"/>
        <v>1.0299999999999998</v>
      </c>
      <c r="AU451" s="100">
        <v>9.6440000000000001</v>
      </c>
      <c r="AV451" s="100">
        <v>4.5170000000000003</v>
      </c>
      <c r="AW451" s="100">
        <f t="shared" si="409"/>
        <v>4.0969999999999995</v>
      </c>
      <c r="AX451" s="100">
        <f t="shared" si="410"/>
        <v>34.479000000000006</v>
      </c>
      <c r="AY451" s="160">
        <f t="shared" si="411"/>
        <v>4937.0531818499994</v>
      </c>
      <c r="AZ451" s="166"/>
      <c r="BA451" s="129">
        <v>5000</v>
      </c>
      <c r="BB451" s="100">
        <v>103.506856070365</v>
      </c>
      <c r="BC451" s="167">
        <f>(BB457-BB458)/BB439</f>
        <v>0.64691366873784595</v>
      </c>
      <c r="BD451" s="167">
        <f>D451-BB455</f>
        <v>17.569999999999993</v>
      </c>
      <c r="BE451" s="164">
        <f>BB457-BB458</f>
        <v>66.960000000000008</v>
      </c>
      <c r="BF451" s="164">
        <f t="shared" si="412"/>
        <v>26.239545997610502</v>
      </c>
      <c r="BG451" s="174">
        <f t="shared" si="413"/>
        <v>16.974720967329674</v>
      </c>
      <c r="BH451" s="129">
        <v>5000</v>
      </c>
      <c r="BI451" s="100">
        <v>103.506856070365</v>
      </c>
      <c r="BJ451" s="167">
        <f>(BI457-BI458)/BI439</f>
        <v>0.89453011631477219</v>
      </c>
      <c r="BK451" s="167">
        <f>I451-BI455</f>
        <v>16.419999999999959</v>
      </c>
      <c r="BL451" s="164">
        <f>BI457-BI458</f>
        <v>92.589999999999989</v>
      </c>
      <c r="BM451" s="164">
        <f t="shared" si="414"/>
        <v>17.734096554703491</v>
      </c>
      <c r="BN451" s="174">
        <f t="shared" si="415"/>
        <v>15.863683453816314</v>
      </c>
      <c r="BO451" s="129">
        <v>5000</v>
      </c>
      <c r="BP451" s="180">
        <v>103.506856070365</v>
      </c>
      <c r="BQ451" s="167">
        <f>(BP457-BP458)/BP439</f>
        <v>1.0252460950785574</v>
      </c>
      <c r="BR451" s="167">
        <f>N451-BP455</f>
        <v>19.46999999999997</v>
      </c>
      <c r="BS451" s="164">
        <f>BP457-BP458</f>
        <v>106.11999999999999</v>
      </c>
      <c r="BT451" s="164">
        <f t="shared" si="416"/>
        <v>18.347154165096093</v>
      </c>
      <c r="BU451" s="174">
        <f t="shared" si="417"/>
        <v>18.81034816356906</v>
      </c>
      <c r="BV451" s="129">
        <v>5000</v>
      </c>
      <c r="BW451" s="100">
        <v>103.506856070365</v>
      </c>
      <c r="BX451" s="167">
        <f>(BW457-BW458)/BW439</f>
        <v>1.1442720269610285</v>
      </c>
      <c r="BY451" s="167">
        <f>S451-BW455</f>
        <v>22.060000000000002</v>
      </c>
      <c r="BZ451" s="164">
        <f>BW457-BW458</f>
        <v>118.44</v>
      </c>
      <c r="CA451" s="164">
        <f t="shared" si="418"/>
        <v>18.625464370145224</v>
      </c>
      <c r="CB451" s="174">
        <f t="shared" si="419"/>
        <v>21.312597867916491</v>
      </c>
      <c r="CC451" s="81"/>
    </row>
    <row r="452" spans="1:81" ht="15.75">
      <c r="A452" s="64"/>
      <c r="B452" s="95" t="s">
        <v>42</v>
      </c>
      <c r="C452" s="80">
        <v>7000</v>
      </c>
      <c r="D452" s="80">
        <v>370.52</v>
      </c>
      <c r="E452" s="208">
        <v>22.07</v>
      </c>
      <c r="F452" s="208">
        <v>20.170000000000002</v>
      </c>
      <c r="G452" s="152">
        <v>20.14</v>
      </c>
      <c r="H452" s="80">
        <v>7000</v>
      </c>
      <c r="I452" s="80">
        <v>395.04</v>
      </c>
      <c r="J452" s="80">
        <v>17.54</v>
      </c>
      <c r="K452" s="211">
        <v>15.8</v>
      </c>
      <c r="L452" s="80">
        <v>15.39</v>
      </c>
      <c r="M452" s="129">
        <v>7000</v>
      </c>
      <c r="N452" s="211">
        <v>411.8</v>
      </c>
      <c r="O452" s="211">
        <v>13.69</v>
      </c>
      <c r="P452" s="80">
        <v>14.38</v>
      </c>
      <c r="Q452" s="98">
        <v>12.25</v>
      </c>
      <c r="R452" s="129">
        <v>7000</v>
      </c>
      <c r="S452" s="211">
        <v>425.49</v>
      </c>
      <c r="T452" s="211">
        <v>12.43</v>
      </c>
      <c r="U452" s="211">
        <v>11.16</v>
      </c>
      <c r="V452" s="236">
        <v>13.6</v>
      </c>
      <c r="W452" s="25"/>
      <c r="X452" s="129">
        <v>7000</v>
      </c>
      <c r="Y452" s="151">
        <f t="shared" si="396"/>
        <v>2.0793333333333335</v>
      </c>
      <c r="Z452" s="100">
        <v>9.6440000000000001</v>
      </c>
      <c r="AA452" s="100">
        <v>4.5170000000000003</v>
      </c>
      <c r="AB452" s="100">
        <f t="shared" si="397"/>
        <v>3.0476666666666663</v>
      </c>
      <c r="AC452" s="100">
        <f t="shared" si="398"/>
        <v>35.528333333333336</v>
      </c>
      <c r="AD452" s="152">
        <f t="shared" si="399"/>
        <v>7417.2949867566658</v>
      </c>
      <c r="AE452" s="129">
        <v>7000</v>
      </c>
      <c r="AF452" s="100">
        <f t="shared" si="400"/>
        <v>1.6243333333333336</v>
      </c>
      <c r="AG452" s="100">
        <v>9.6440000000000001</v>
      </c>
      <c r="AH452" s="100">
        <v>4.5170000000000003</v>
      </c>
      <c r="AI452" s="100">
        <f t="shared" si="401"/>
        <v>3.5026666666666664</v>
      </c>
      <c r="AJ452" s="100">
        <f t="shared" si="402"/>
        <v>35.073333333333338</v>
      </c>
      <c r="AK452" s="152">
        <f t="shared" si="403"/>
        <v>8415.4840959466674</v>
      </c>
      <c r="AL452" s="129">
        <v>7000</v>
      </c>
      <c r="AM452" s="100">
        <f t="shared" si="420"/>
        <v>1.3439999999999999</v>
      </c>
      <c r="AN452" s="100">
        <v>9.6440000000000001</v>
      </c>
      <c r="AO452" s="100">
        <v>4.5170000000000003</v>
      </c>
      <c r="AP452" s="100">
        <f t="shared" si="405"/>
        <v>3.7829999999999995</v>
      </c>
      <c r="AQ452" s="100">
        <f t="shared" si="406"/>
        <v>34.793000000000006</v>
      </c>
      <c r="AR452" s="160">
        <f t="shared" si="407"/>
        <v>9016.3646953379994</v>
      </c>
      <c r="AS452" s="129">
        <v>7000</v>
      </c>
      <c r="AT452" s="100">
        <f t="shared" si="408"/>
        <v>1.2396666666666667</v>
      </c>
      <c r="AU452" s="100">
        <v>9.6440000000000001</v>
      </c>
      <c r="AV452" s="100">
        <v>4.5170000000000003</v>
      </c>
      <c r="AW452" s="100">
        <f t="shared" si="409"/>
        <v>3.8873333333333333</v>
      </c>
      <c r="AX452" s="100">
        <f t="shared" si="410"/>
        <v>34.68866666666667</v>
      </c>
      <c r="AY452" s="160">
        <f t="shared" si="411"/>
        <v>9237.2487930426669</v>
      </c>
      <c r="AZ452" s="166"/>
      <c r="BA452" s="129">
        <v>7000</v>
      </c>
      <c r="BB452" s="100">
        <v>103.506856070365</v>
      </c>
      <c r="BC452" s="167">
        <f>(BB457-BB458)/BB439</f>
        <v>0.64691366873784595</v>
      </c>
      <c r="BD452" s="167">
        <f>D452-BB455</f>
        <v>15.779999999999973</v>
      </c>
      <c r="BE452" s="164">
        <f>BB457-BB458</f>
        <v>66.960000000000008</v>
      </c>
      <c r="BF452" s="164">
        <f t="shared" si="412"/>
        <v>23.566308243727555</v>
      </c>
      <c r="BG452" s="174">
        <f t="shared" si="413"/>
        <v>15.245366924556736</v>
      </c>
      <c r="BH452" s="129">
        <v>7000</v>
      </c>
      <c r="BI452" s="100">
        <v>103.506856070365</v>
      </c>
      <c r="BJ452" s="167">
        <f>(BI457-BI458)/BI439</f>
        <v>0.89453011631477219</v>
      </c>
      <c r="BK452" s="167">
        <f>I452-BI455</f>
        <v>14.689999999999998</v>
      </c>
      <c r="BL452" s="164">
        <f>BI457-BI458</f>
        <v>92.589999999999989</v>
      </c>
      <c r="BM452" s="164">
        <f t="shared" si="414"/>
        <v>15.865644238038664</v>
      </c>
      <c r="BN452" s="174">
        <f t="shared" si="415"/>
        <v>14.192296585661522</v>
      </c>
      <c r="BO452" s="129">
        <v>7000</v>
      </c>
      <c r="BP452" s="180">
        <v>103.506856070365</v>
      </c>
      <c r="BQ452" s="167">
        <f>(BP457-BP458)/BP439</f>
        <v>1.0252460950785574</v>
      </c>
      <c r="BR452" s="167">
        <f>N452-BP455</f>
        <v>17.70999999999998</v>
      </c>
      <c r="BS452" s="164">
        <f>BP457-BP458</f>
        <v>106.11999999999999</v>
      </c>
      <c r="BT452" s="164">
        <f t="shared" si="416"/>
        <v>16.688654353561986</v>
      </c>
      <c r="BU452" s="174">
        <f t="shared" si="417"/>
        <v>17.109977708105191</v>
      </c>
      <c r="BV452" s="129">
        <v>7000</v>
      </c>
      <c r="BW452" s="100">
        <v>103.506856070365</v>
      </c>
      <c r="BX452" s="167">
        <f>(BW457-BW458)/BW439</f>
        <v>1.1442720269610285</v>
      </c>
      <c r="BY452" s="167">
        <f>S452-BW455</f>
        <v>20.259999999999991</v>
      </c>
      <c r="BZ452" s="164">
        <f>BW457-BW458</f>
        <v>118.44</v>
      </c>
      <c r="CA452" s="164">
        <f t="shared" si="418"/>
        <v>17.105707531239439</v>
      </c>
      <c r="CB452" s="174">
        <f t="shared" si="419"/>
        <v>19.573582629373885</v>
      </c>
      <c r="CC452" s="81"/>
    </row>
    <row r="453" spans="1:81" ht="15.75">
      <c r="A453" s="64"/>
      <c r="B453" s="95" t="s">
        <v>42</v>
      </c>
      <c r="C453" s="80">
        <v>9000</v>
      </c>
      <c r="D453" s="80">
        <v>369.33</v>
      </c>
      <c r="E453" s="189">
        <v>24.15</v>
      </c>
      <c r="F453" s="189">
        <v>22.63</v>
      </c>
      <c r="G453" s="190">
        <v>22.32</v>
      </c>
      <c r="H453" s="80">
        <v>9000</v>
      </c>
      <c r="I453" s="80">
        <v>393.81</v>
      </c>
      <c r="J453" s="80">
        <v>19.2</v>
      </c>
      <c r="K453" s="211">
        <v>17.45</v>
      </c>
      <c r="L453" s="80">
        <v>17.13</v>
      </c>
      <c r="M453" s="129">
        <v>9000</v>
      </c>
      <c r="N453" s="211">
        <v>410.92</v>
      </c>
      <c r="O453" s="211">
        <v>15.27</v>
      </c>
      <c r="P453" s="80">
        <v>15.6</v>
      </c>
      <c r="Q453" s="98">
        <v>13.75</v>
      </c>
      <c r="R453" s="129">
        <v>9000</v>
      </c>
      <c r="S453" s="211">
        <v>424.1</v>
      </c>
      <c r="T453" s="211">
        <v>12.82</v>
      </c>
      <c r="U453" s="211">
        <v>11.69</v>
      </c>
      <c r="V453" s="236">
        <v>13.93</v>
      </c>
      <c r="W453" s="25"/>
      <c r="X453" s="129">
        <v>9000</v>
      </c>
      <c r="Y453" s="151">
        <f t="shared" si="396"/>
        <v>2.3033333333333332</v>
      </c>
      <c r="Z453" s="100">
        <v>9.6440000000000001</v>
      </c>
      <c r="AA453" s="100">
        <v>4.5170000000000003</v>
      </c>
      <c r="AB453" s="100">
        <f t="shared" si="397"/>
        <v>2.8236666666666661</v>
      </c>
      <c r="AC453" s="100">
        <f t="shared" si="398"/>
        <v>35.75233333333334</v>
      </c>
      <c r="AD453" s="152">
        <f t="shared" si="399"/>
        <v>11431.678659353998</v>
      </c>
      <c r="AE453" s="129">
        <v>9000</v>
      </c>
      <c r="AF453" s="100">
        <f t="shared" si="400"/>
        <v>1.7926666666666666</v>
      </c>
      <c r="AG453" s="100">
        <v>9.6440000000000001</v>
      </c>
      <c r="AH453" s="100">
        <v>4.5170000000000003</v>
      </c>
      <c r="AI453" s="100">
        <f t="shared" si="401"/>
        <v>3.3343333333333334</v>
      </c>
      <c r="AJ453" s="100">
        <f t="shared" si="402"/>
        <v>35.241666666666674</v>
      </c>
      <c r="AK453" s="152">
        <f t="shared" si="403"/>
        <v>13306.310195850001</v>
      </c>
      <c r="AL453" s="129">
        <v>9000</v>
      </c>
      <c r="AM453" s="100">
        <f t="shared" si="420"/>
        <v>1.4873333333333334</v>
      </c>
      <c r="AN453" s="100">
        <v>9.6440000000000001</v>
      </c>
      <c r="AO453" s="100">
        <v>4.5170000000000003</v>
      </c>
      <c r="AP453" s="100">
        <f t="shared" si="405"/>
        <v>3.6396666666666668</v>
      </c>
      <c r="AQ453" s="100">
        <f t="shared" si="406"/>
        <v>34.936333333333337</v>
      </c>
      <c r="AR453" s="160">
        <f t="shared" si="407"/>
        <v>14398.959964121999</v>
      </c>
      <c r="AS453" s="129">
        <v>9000</v>
      </c>
      <c r="AT453" s="100">
        <f t="shared" si="408"/>
        <v>1.2813333333333332</v>
      </c>
      <c r="AU453" s="100">
        <v>9.6440000000000001</v>
      </c>
      <c r="AV453" s="100">
        <v>4.5170000000000003</v>
      </c>
      <c r="AW453" s="100">
        <f t="shared" si="409"/>
        <v>3.8456666666666663</v>
      </c>
      <c r="AX453" s="100">
        <f t="shared" si="410"/>
        <v>34.730333333333341</v>
      </c>
      <c r="AY453" s="160">
        <f t="shared" si="411"/>
        <v>15124.212815994</v>
      </c>
      <c r="AZ453" s="166"/>
      <c r="BA453" s="129">
        <v>9000</v>
      </c>
      <c r="BB453" s="100">
        <v>103.506856070365</v>
      </c>
      <c r="BC453" s="167">
        <f>(BB457-BB458)/BB439</f>
        <v>0.64691366873784595</v>
      </c>
      <c r="BD453" s="167">
        <f>D453-BB455</f>
        <v>14.589999999999975</v>
      </c>
      <c r="BE453" s="164">
        <f>BB457-BB458</f>
        <v>66.960000000000008</v>
      </c>
      <c r="BF453" s="164">
        <f t="shared" si="412"/>
        <v>21.789127837514894</v>
      </c>
      <c r="BG453" s="174">
        <f t="shared" si="413"/>
        <v>14.095684627964687</v>
      </c>
      <c r="BH453" s="129">
        <v>9000</v>
      </c>
      <c r="BI453" s="100">
        <v>103.506856070365</v>
      </c>
      <c r="BJ453" s="167">
        <f>(BI457-BI458)/BI439</f>
        <v>0.89453011631477219</v>
      </c>
      <c r="BK453" s="167">
        <f>I453-BI455</f>
        <v>13.45999999999998</v>
      </c>
      <c r="BL453" s="164">
        <f>BI457-BI458</f>
        <v>92.589999999999989</v>
      </c>
      <c r="BM453" s="164">
        <f t="shared" si="414"/>
        <v>14.537207041797151</v>
      </c>
      <c r="BN453" s="174">
        <f t="shared" si="415"/>
        <v>13.003969505990732</v>
      </c>
      <c r="BO453" s="129">
        <v>9000</v>
      </c>
      <c r="BP453" s="180">
        <v>103.506856070365</v>
      </c>
      <c r="BQ453" s="167">
        <f>(BP457-BP458)/BP439</f>
        <v>1.0252460950785574</v>
      </c>
      <c r="BR453" s="167">
        <f>N453-BP455</f>
        <v>16.829999999999984</v>
      </c>
      <c r="BS453" s="164">
        <f>BP457-BP458</f>
        <v>106.11999999999999</v>
      </c>
      <c r="BT453" s="164">
        <f t="shared" si="416"/>
        <v>15.859404447794937</v>
      </c>
      <c r="BU453" s="174">
        <f t="shared" si="417"/>
        <v>16.259792480373264</v>
      </c>
      <c r="BV453" s="129">
        <v>9000</v>
      </c>
      <c r="BW453" s="100">
        <v>103.506856070365</v>
      </c>
      <c r="BX453" s="167">
        <f>(BW457-BW458)/BW439</f>
        <v>1.1442720269610285</v>
      </c>
      <c r="BY453" s="167">
        <f>S453-BW455</f>
        <v>18.870000000000005</v>
      </c>
      <c r="BZ453" s="164">
        <f>BW457-BW458</f>
        <v>118.44</v>
      </c>
      <c r="CA453" s="164">
        <f t="shared" si="418"/>
        <v>15.932117527862214</v>
      </c>
      <c r="CB453" s="174">
        <f t="shared" si="419"/>
        <v>18.230676417388224</v>
      </c>
      <c r="CC453" s="81"/>
    </row>
    <row r="454" spans="1:81" ht="15.75">
      <c r="A454" s="64"/>
      <c r="B454" s="102" t="s">
        <v>42</v>
      </c>
      <c r="C454" s="104">
        <v>10000</v>
      </c>
      <c r="D454" s="104">
        <v>368.58</v>
      </c>
      <c r="E454" s="220">
        <v>25.05</v>
      </c>
      <c r="F454" s="220">
        <v>23.5</v>
      </c>
      <c r="G454" s="221">
        <v>23.21</v>
      </c>
      <c r="H454" s="104">
        <v>10000</v>
      </c>
      <c r="I454" s="104">
        <v>393.08</v>
      </c>
      <c r="J454" s="104">
        <v>18.78</v>
      </c>
      <c r="K454" s="234">
        <v>19.78</v>
      </c>
      <c r="L454" s="104">
        <v>18.329999999999998</v>
      </c>
      <c r="M454" s="137">
        <v>10000</v>
      </c>
      <c r="N454" s="234">
        <v>410.4</v>
      </c>
      <c r="O454" s="234">
        <v>14.51</v>
      </c>
      <c r="P454" s="104">
        <v>15.45</v>
      </c>
      <c r="Q454" s="145">
        <v>15.98</v>
      </c>
      <c r="R454" s="137">
        <v>10000</v>
      </c>
      <c r="S454" s="234">
        <v>423.08</v>
      </c>
      <c r="T454" s="234">
        <v>14.19</v>
      </c>
      <c r="U454" s="234">
        <v>12.87</v>
      </c>
      <c r="V454" s="248">
        <v>14.39</v>
      </c>
      <c r="W454" s="25"/>
      <c r="X454" s="137">
        <v>10000</v>
      </c>
      <c r="Y454" s="151">
        <f t="shared" si="396"/>
        <v>2.3919999999999999</v>
      </c>
      <c r="Z454" s="105">
        <v>9.6440000000000001</v>
      </c>
      <c r="AA454" s="105">
        <v>4.5170000000000003</v>
      </c>
      <c r="AB454" s="105">
        <f t="shared" si="397"/>
        <v>2.7349999999999994</v>
      </c>
      <c r="AC454" s="105">
        <f t="shared" si="398"/>
        <v>35.841000000000008</v>
      </c>
      <c r="AD454" s="154">
        <f t="shared" si="399"/>
        <v>13703.913873</v>
      </c>
      <c r="AE454" s="137">
        <v>10000</v>
      </c>
      <c r="AF454" s="105">
        <f t="shared" si="400"/>
        <v>1.8963333333333334</v>
      </c>
      <c r="AG454" s="105">
        <v>9.6440000000000001</v>
      </c>
      <c r="AH454" s="105">
        <v>4.5170000000000003</v>
      </c>
      <c r="AI454" s="105">
        <f t="shared" si="401"/>
        <v>3.2306666666666661</v>
      </c>
      <c r="AJ454" s="105">
        <f t="shared" si="402"/>
        <v>35.345333333333336</v>
      </c>
      <c r="AK454" s="154">
        <f t="shared" si="403"/>
        <v>15963.620833066663</v>
      </c>
      <c r="AL454" s="137">
        <v>10000</v>
      </c>
      <c r="AM454" s="105">
        <f t="shared" si="420"/>
        <v>1.5313333333333332</v>
      </c>
      <c r="AN454" s="105">
        <v>9.6440000000000001</v>
      </c>
      <c r="AO454" s="105">
        <v>4.5170000000000003</v>
      </c>
      <c r="AP454" s="105">
        <f t="shared" si="405"/>
        <v>3.5956666666666663</v>
      </c>
      <c r="AQ454" s="105">
        <f t="shared" si="406"/>
        <v>34.980333333333341</v>
      </c>
      <c r="AR454" s="161">
        <f t="shared" si="407"/>
        <v>17583.711074066665</v>
      </c>
      <c r="AS454" s="137">
        <v>10000</v>
      </c>
      <c r="AT454" s="105">
        <f t="shared" si="408"/>
        <v>1.3816666666666668</v>
      </c>
      <c r="AU454" s="105">
        <v>9.6440000000000001</v>
      </c>
      <c r="AV454" s="105">
        <v>4.5170000000000003</v>
      </c>
      <c r="AW454" s="105">
        <f t="shared" si="409"/>
        <v>3.745333333333333</v>
      </c>
      <c r="AX454" s="105">
        <f t="shared" si="410"/>
        <v>34.830666666666673</v>
      </c>
      <c r="AY454" s="161">
        <f t="shared" si="411"/>
        <v>18237.253473066663</v>
      </c>
      <c r="AZ454" s="166"/>
      <c r="BA454" s="137">
        <v>10000</v>
      </c>
      <c r="BB454" s="105">
        <v>103.506856070365</v>
      </c>
      <c r="BC454" s="167">
        <f>(BB457-BB458)/BB439</f>
        <v>0.64691366873784595</v>
      </c>
      <c r="BD454" s="167">
        <f>D454-BB455</f>
        <v>13.839999999999975</v>
      </c>
      <c r="BE454" s="165">
        <f>BB457-BB458</f>
        <v>66.960000000000008</v>
      </c>
      <c r="BF454" s="165">
        <f t="shared" si="412"/>
        <v>20.66905615292708</v>
      </c>
      <c r="BG454" s="175">
        <f t="shared" si="413"/>
        <v>13.371094945238605</v>
      </c>
      <c r="BH454" s="137">
        <v>10000</v>
      </c>
      <c r="BI454" s="105">
        <v>103.506856070365</v>
      </c>
      <c r="BJ454" s="167">
        <f>(BI457-BI458)/BI439</f>
        <v>0.89453011631477219</v>
      </c>
      <c r="BK454" s="167">
        <f>I454-BI455</f>
        <v>12.729999999999961</v>
      </c>
      <c r="BL454" s="165">
        <f>BI457-BI458</f>
        <v>92.589999999999989</v>
      </c>
      <c r="BM454" s="165">
        <f t="shared" si="414"/>
        <v>13.748784965979008</v>
      </c>
      <c r="BN454" s="175">
        <f t="shared" si="415"/>
        <v>12.298702214803994</v>
      </c>
      <c r="BO454" s="137">
        <v>10000</v>
      </c>
      <c r="BP454" s="181">
        <v>103.506856070365</v>
      </c>
      <c r="BQ454" s="167">
        <f>(BP457-BP458)/BP439</f>
        <v>1.0252460950785574</v>
      </c>
      <c r="BR454" s="167">
        <f>N454-BP455</f>
        <v>16.309999999999945</v>
      </c>
      <c r="BS454" s="165">
        <f>BP457-BP458</f>
        <v>106.11999999999999</v>
      </c>
      <c r="BT454" s="165">
        <f t="shared" si="416"/>
        <v>15.369393139841639</v>
      </c>
      <c r="BU454" s="175">
        <f t="shared" si="417"/>
        <v>15.757410300349809</v>
      </c>
      <c r="BV454" s="137">
        <v>10000</v>
      </c>
      <c r="BW454" s="105">
        <v>103.506856070365</v>
      </c>
      <c r="BX454" s="167">
        <f>(BW457-BW458)/BW439</f>
        <v>1.1442720269610285</v>
      </c>
      <c r="BY454" s="167">
        <f>S454-BW455</f>
        <v>17.849999999999966</v>
      </c>
      <c r="BZ454" s="165">
        <f>BW457-BW458</f>
        <v>118.44</v>
      </c>
      <c r="CA454" s="165">
        <f t="shared" si="418"/>
        <v>15.070921985815575</v>
      </c>
      <c r="CB454" s="175">
        <f t="shared" si="419"/>
        <v>17.245234448880716</v>
      </c>
      <c r="CC454" s="81"/>
    </row>
    <row r="455" spans="1:81" ht="30">
      <c r="A455" s="81"/>
      <c r="B455" s="81"/>
      <c r="C455" s="80"/>
      <c r="D455" s="80"/>
      <c r="E455" s="81"/>
      <c r="F455" s="81"/>
      <c r="G455" s="81"/>
      <c r="H455" s="81"/>
      <c r="I455" s="81"/>
      <c r="J455" s="81"/>
      <c r="K455" s="81"/>
      <c r="L455" s="81"/>
      <c r="M455" s="81"/>
      <c r="N455" s="226"/>
      <c r="O455" s="80"/>
      <c r="P455" s="80"/>
      <c r="Q455" s="80"/>
      <c r="R455" s="81"/>
      <c r="S455" s="226"/>
      <c r="T455" s="81"/>
      <c r="U455" s="81"/>
      <c r="V455" s="81"/>
      <c r="X455" s="81"/>
      <c r="Y455" s="81"/>
      <c r="Z455" s="81"/>
      <c r="AA455" s="81"/>
      <c r="AB455" s="81"/>
      <c r="AC455" s="81"/>
      <c r="AD455" s="81"/>
      <c r="AE455" s="80"/>
      <c r="AF455" s="80"/>
      <c r="AG455" s="80"/>
      <c r="AH455" s="80"/>
      <c r="AI455" s="80"/>
      <c r="AJ455" s="80"/>
      <c r="AK455" s="80"/>
      <c r="AL455" s="81"/>
      <c r="AM455" s="81"/>
      <c r="AN455" s="80"/>
      <c r="AO455" s="80"/>
      <c r="AP455" s="81"/>
      <c r="AQ455" s="81"/>
      <c r="AR455" s="81"/>
      <c r="AS455" s="81"/>
      <c r="AT455" s="81"/>
      <c r="AU455" s="81"/>
      <c r="AV455" s="81"/>
      <c r="AW455" s="81"/>
      <c r="AX455" s="81"/>
      <c r="AY455" s="81"/>
      <c r="AZ455" s="328" t="s">
        <v>46</v>
      </c>
      <c r="BA455" s="108" t="s">
        <v>47</v>
      </c>
      <c r="BB455" s="82">
        <f>BB456+BB457</f>
        <v>354.74</v>
      </c>
      <c r="BC455" s="80"/>
      <c r="BD455" s="80"/>
      <c r="BE455" s="80"/>
      <c r="BF455" s="80"/>
      <c r="BG455" s="80"/>
      <c r="BH455" s="108" t="s">
        <v>47</v>
      </c>
      <c r="BI455" s="238">
        <f>BI456+BI457</f>
        <v>380.35</v>
      </c>
      <c r="BJ455" s="80"/>
      <c r="BK455" s="86"/>
      <c r="BL455" s="86"/>
      <c r="BM455" s="86"/>
      <c r="BN455" s="86"/>
      <c r="BO455" s="108" t="s">
        <v>47</v>
      </c>
      <c r="BP455" s="162">
        <f>BP456+BP457</f>
        <v>394.09000000000003</v>
      </c>
      <c r="BQ455" s="81"/>
      <c r="BR455" s="80"/>
      <c r="BS455" s="80"/>
      <c r="BT455" s="80"/>
      <c r="BU455" s="80"/>
      <c r="BV455" s="108" t="s">
        <v>47</v>
      </c>
      <c r="BW455" s="162">
        <f>BW456+BW457</f>
        <v>405.23</v>
      </c>
      <c r="BX455" s="81"/>
      <c r="BY455" s="81"/>
      <c r="BZ455" s="81"/>
      <c r="CA455" s="81"/>
      <c r="CB455" s="81"/>
      <c r="CC455" s="81"/>
    </row>
    <row r="456" spans="1:81" ht="15">
      <c r="A456" s="81"/>
      <c r="B456" s="81"/>
      <c r="C456" s="80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0"/>
      <c r="P456" s="80"/>
      <c r="Q456" s="80"/>
      <c r="R456" s="81"/>
      <c r="S456" s="81"/>
      <c r="T456" s="81"/>
      <c r="U456" s="81"/>
      <c r="V456" s="81"/>
      <c r="X456" s="81"/>
      <c r="Y456" s="81"/>
      <c r="Z456" s="81"/>
      <c r="AA456" s="81"/>
      <c r="AB456" s="81"/>
      <c r="AC456" s="81"/>
      <c r="AD456" s="81"/>
      <c r="AE456" s="80"/>
      <c r="AF456" s="80"/>
      <c r="AG456" s="80"/>
      <c r="AH456" s="80"/>
      <c r="AI456" s="80"/>
      <c r="AJ456" s="80"/>
      <c r="AK456" s="80"/>
      <c r="AL456" s="81"/>
      <c r="AM456" s="81"/>
      <c r="AN456" s="80"/>
      <c r="AO456" s="80"/>
      <c r="AP456" s="81"/>
      <c r="AQ456" s="81"/>
      <c r="AR456" s="81"/>
      <c r="AS456" s="81"/>
      <c r="AT456" s="81"/>
      <c r="AU456" s="81"/>
      <c r="AV456" s="81"/>
      <c r="AW456" s="81"/>
      <c r="AX456" s="81"/>
      <c r="AY456" s="81"/>
      <c r="AZ456" s="328"/>
      <c r="BA456" s="80" t="s">
        <v>48</v>
      </c>
      <c r="BB456" s="86">
        <v>214.97</v>
      </c>
      <c r="BC456" s="80"/>
      <c r="BD456" s="80"/>
      <c r="BE456" s="80"/>
      <c r="BF456" s="80"/>
      <c r="BG456" s="80"/>
      <c r="BH456" s="80" t="s">
        <v>48</v>
      </c>
      <c r="BI456" s="235">
        <v>214.9</v>
      </c>
      <c r="BJ456" s="80"/>
      <c r="BK456" s="86"/>
      <c r="BL456" s="86"/>
      <c r="BM456" s="86"/>
      <c r="BN456" s="86"/>
      <c r="BO456" s="80" t="s">
        <v>48</v>
      </c>
      <c r="BP456" s="80">
        <v>214.77</v>
      </c>
      <c r="BQ456" s="81"/>
      <c r="BR456" s="80"/>
      <c r="BS456" s="80"/>
      <c r="BT456" s="100"/>
      <c r="BU456" s="100"/>
      <c r="BV456" s="80" t="s">
        <v>48</v>
      </c>
      <c r="BW456" s="80">
        <v>214.54</v>
      </c>
      <c r="BX456" s="81"/>
      <c r="BY456" s="81"/>
      <c r="BZ456" s="81"/>
      <c r="CA456" s="81"/>
      <c r="CB456" s="81"/>
      <c r="CC456" s="81"/>
    </row>
    <row r="457" spans="1:81" ht="15">
      <c r="A457" s="81"/>
      <c r="B457" s="81"/>
      <c r="C457" s="80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0"/>
      <c r="P457" s="80"/>
      <c r="Q457" s="80"/>
      <c r="R457" s="81"/>
      <c r="S457" s="81"/>
      <c r="T457" s="81"/>
      <c r="U457" s="81"/>
      <c r="V457" s="81"/>
      <c r="X457" s="81"/>
      <c r="Y457" s="81"/>
      <c r="Z457" s="81"/>
      <c r="AA457" s="81"/>
      <c r="AB457" s="81"/>
      <c r="AC457" s="81"/>
      <c r="AD457" s="81"/>
      <c r="AE457" s="80"/>
      <c r="AF457" s="80"/>
      <c r="AG457" s="80"/>
      <c r="AH457" s="80"/>
      <c r="AI457" s="80"/>
      <c r="AJ457" s="80"/>
      <c r="AK457" s="80"/>
      <c r="AL457" s="81"/>
      <c r="AM457" s="81"/>
      <c r="AN457" s="80"/>
      <c r="AO457" s="80"/>
      <c r="AP457" s="81"/>
      <c r="AQ457" s="81"/>
      <c r="AR457" s="81"/>
      <c r="AS457" s="81"/>
      <c r="AT457" s="81"/>
      <c r="AU457" s="81"/>
      <c r="AV457" s="81"/>
      <c r="AW457" s="81"/>
      <c r="AX457" s="81"/>
      <c r="AY457" s="81"/>
      <c r="AZ457" s="328"/>
      <c r="BA457" s="80" t="s">
        <v>50</v>
      </c>
      <c r="BB457" s="86">
        <v>139.77000000000001</v>
      </c>
      <c r="BC457" s="80"/>
      <c r="BD457" s="80"/>
      <c r="BE457" s="80"/>
      <c r="BF457" s="80"/>
      <c r="BG457" s="80"/>
      <c r="BH457" s="80" t="s">
        <v>50</v>
      </c>
      <c r="BI457" s="86">
        <v>165.45</v>
      </c>
      <c r="BJ457" s="80"/>
      <c r="BK457" s="86"/>
      <c r="BL457" s="86"/>
      <c r="BM457" s="86"/>
      <c r="BN457" s="86"/>
      <c r="BO457" s="80" t="s">
        <v>50</v>
      </c>
      <c r="BP457" s="80">
        <v>179.32</v>
      </c>
      <c r="BQ457" s="81"/>
      <c r="BR457" s="80"/>
      <c r="BS457" s="80"/>
      <c r="BT457" s="100"/>
      <c r="BU457" s="100"/>
      <c r="BV457" s="80" t="s">
        <v>50</v>
      </c>
      <c r="BW457" s="80">
        <v>190.69</v>
      </c>
      <c r="BX457" s="81"/>
      <c r="BY457" s="81"/>
      <c r="BZ457" s="81"/>
      <c r="CA457" s="81"/>
      <c r="CB457" s="81"/>
      <c r="CC457" s="81"/>
    </row>
    <row r="458" spans="1:81" ht="15">
      <c r="A458" s="81"/>
      <c r="B458" s="81"/>
      <c r="C458" s="80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0"/>
      <c r="P458" s="80"/>
      <c r="Q458" s="80"/>
      <c r="R458" s="81"/>
      <c r="S458" s="81"/>
      <c r="T458" s="81"/>
      <c r="U458" s="81"/>
      <c r="V458" s="81"/>
      <c r="X458" s="81"/>
      <c r="Y458" s="81"/>
      <c r="Z458" s="81"/>
      <c r="AA458" s="81"/>
      <c r="AB458" s="81"/>
      <c r="AC458" s="81"/>
      <c r="AD458" s="81"/>
      <c r="AE458" s="80"/>
      <c r="AF458" s="80"/>
      <c r="AG458" s="80"/>
      <c r="AH458" s="80"/>
      <c r="AI458" s="80"/>
      <c r="AJ458" s="80"/>
      <c r="AK458" s="80"/>
      <c r="AL458" s="81"/>
      <c r="AM458" s="81"/>
      <c r="AN458" s="80"/>
      <c r="AO458" s="80"/>
      <c r="AP458" s="81"/>
      <c r="AQ458" s="81"/>
      <c r="AR458" s="81"/>
      <c r="AS458" s="81"/>
      <c r="AT458" s="81"/>
      <c r="AU458" s="81"/>
      <c r="AV458" s="81"/>
      <c r="AW458" s="81"/>
      <c r="AX458" s="81"/>
      <c r="AY458" s="81"/>
      <c r="AZ458" s="328"/>
      <c r="BA458" s="80" t="s">
        <v>52</v>
      </c>
      <c r="BB458" s="86">
        <v>72.81</v>
      </c>
      <c r="BC458" s="80"/>
      <c r="BD458" s="81"/>
      <c r="BE458" s="81"/>
      <c r="BF458" s="81"/>
      <c r="BG458" s="81"/>
      <c r="BH458" s="80" t="s">
        <v>52</v>
      </c>
      <c r="BI458" s="86">
        <v>72.86</v>
      </c>
      <c r="BJ458" s="80"/>
      <c r="BK458" s="81"/>
      <c r="BL458" s="81"/>
      <c r="BM458" s="81"/>
      <c r="BN458" s="81"/>
      <c r="BO458" s="80" t="s">
        <v>52</v>
      </c>
      <c r="BP458" s="80">
        <v>73.2</v>
      </c>
      <c r="BQ458" s="81"/>
      <c r="BR458" s="81"/>
      <c r="BS458" s="81"/>
      <c r="BT458" s="81"/>
      <c r="BU458" s="81"/>
      <c r="BV458" s="80" t="s">
        <v>52</v>
      </c>
      <c r="BW458" s="80">
        <v>72.25</v>
      </c>
      <c r="BX458" s="81"/>
      <c r="BY458" s="81"/>
      <c r="BZ458" s="81"/>
      <c r="CA458" s="81"/>
      <c r="CB458" s="81"/>
      <c r="CC458" s="81"/>
    </row>
    <row r="459" spans="1:81" ht="18.75">
      <c r="A459" s="61" t="s">
        <v>132</v>
      </c>
      <c r="B459" s="79"/>
      <c r="C459" s="211"/>
      <c r="D459" s="211"/>
      <c r="E459" s="80"/>
      <c r="F459" s="211"/>
      <c r="G459" s="81"/>
      <c r="H459" s="81"/>
      <c r="I459" s="81"/>
      <c r="J459" s="81"/>
      <c r="K459" s="81"/>
      <c r="L459" s="81"/>
      <c r="M459" s="81"/>
      <c r="N459" s="81"/>
      <c r="O459" s="80"/>
      <c r="P459" s="80"/>
      <c r="Q459" s="80"/>
      <c r="R459" s="81"/>
      <c r="S459" s="81"/>
      <c r="T459" s="81"/>
      <c r="U459" s="81"/>
      <c r="V459" s="81"/>
      <c r="X459" s="81"/>
      <c r="Y459" s="81"/>
      <c r="Z459" s="81"/>
      <c r="AA459" s="81"/>
      <c r="AB459" s="81"/>
      <c r="AC459" s="81"/>
      <c r="AD459" s="81"/>
      <c r="AE459" s="80"/>
      <c r="AF459" s="80"/>
      <c r="AG459" s="80"/>
      <c r="AH459" s="80"/>
      <c r="AI459" s="80"/>
      <c r="AJ459" s="80"/>
      <c r="AK459" s="80"/>
      <c r="AL459" s="81"/>
      <c r="AM459" s="81"/>
      <c r="AN459" s="80"/>
      <c r="AO459" s="80"/>
      <c r="AP459" s="81"/>
      <c r="AQ459" s="81"/>
      <c r="AR459" s="81"/>
      <c r="AS459" s="81"/>
      <c r="AT459" s="81"/>
      <c r="AU459" s="81"/>
      <c r="AV459" s="81"/>
      <c r="AW459" s="81"/>
      <c r="AX459" s="81"/>
      <c r="AY459" s="81"/>
      <c r="BA459" s="81"/>
      <c r="BB459" s="81"/>
      <c r="BC459" s="80"/>
      <c r="BD459" s="81"/>
      <c r="BE459" s="81"/>
      <c r="BF459" s="81"/>
      <c r="BG459" s="81"/>
      <c r="BH459" s="81"/>
      <c r="BI459" s="81"/>
      <c r="BJ459" s="80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</row>
    <row r="460" spans="1:81" ht="18.75">
      <c r="A460" s="318" t="s">
        <v>133</v>
      </c>
      <c r="B460" s="318"/>
      <c r="C460" s="318"/>
      <c r="D460" s="318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34"/>
      <c r="P460" s="134"/>
      <c r="Q460" s="134"/>
      <c r="R460" s="113"/>
      <c r="S460" s="113"/>
      <c r="T460" s="113"/>
      <c r="U460" s="113"/>
      <c r="V460" s="113"/>
      <c r="W460" s="77"/>
      <c r="X460" s="113"/>
      <c r="Y460" s="113"/>
      <c r="Z460" s="113"/>
      <c r="AA460" s="113"/>
      <c r="AB460" s="113"/>
      <c r="AC460" s="113"/>
      <c r="AD460" s="113"/>
      <c r="AE460" s="134"/>
      <c r="AF460" s="134"/>
      <c r="AG460" s="134"/>
      <c r="AH460" s="134"/>
      <c r="AI460" s="134"/>
      <c r="AJ460" s="134"/>
      <c r="AK460" s="134"/>
      <c r="AL460" s="113"/>
      <c r="AM460" s="113"/>
      <c r="AN460" s="134"/>
      <c r="AO460" s="134"/>
      <c r="AP460" s="113"/>
      <c r="AQ460" s="113"/>
      <c r="AR460" s="113"/>
      <c r="AS460" s="113"/>
      <c r="AT460" s="113"/>
      <c r="AU460" s="113"/>
      <c r="AV460" s="113"/>
      <c r="AW460" s="113"/>
      <c r="AX460" s="113"/>
      <c r="AY460" s="113"/>
      <c r="AZ460" s="112"/>
      <c r="BA460" s="113"/>
      <c r="BB460" s="113"/>
      <c r="BC460" s="134"/>
      <c r="BD460" s="113"/>
      <c r="BE460" s="113"/>
      <c r="BF460" s="113"/>
      <c r="BG460" s="113"/>
      <c r="BH460" s="113"/>
      <c r="BI460" s="113"/>
      <c r="BJ460" s="134"/>
      <c r="BK460" s="113"/>
      <c r="BL460" s="113"/>
      <c r="BM460" s="113"/>
      <c r="BN460" s="113"/>
      <c r="BO460" s="113"/>
      <c r="BP460" s="113"/>
      <c r="BQ460" s="113"/>
      <c r="BR460" s="113"/>
      <c r="BS460" s="113"/>
      <c r="BT460" s="113"/>
      <c r="BU460" s="113"/>
      <c r="BV460" s="113"/>
      <c r="BW460" s="113"/>
      <c r="BX460" s="113"/>
      <c r="BY460" s="113"/>
      <c r="BZ460" s="113"/>
      <c r="CA460" s="113"/>
      <c r="CB460" s="113"/>
      <c r="CC460" s="81"/>
    </row>
    <row r="461" spans="1:81" ht="15">
      <c r="A461" s="81"/>
      <c r="B461" s="81"/>
      <c r="C461" s="80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0"/>
      <c r="P461" s="80"/>
      <c r="Q461" s="80"/>
      <c r="R461" s="81"/>
      <c r="S461" s="81"/>
      <c r="T461" s="81"/>
      <c r="U461" s="81"/>
      <c r="V461" s="81"/>
      <c r="X461" s="81"/>
      <c r="Y461" s="81"/>
      <c r="Z461" s="81"/>
      <c r="AA461" s="81"/>
      <c r="AB461" s="81"/>
      <c r="AC461" s="81"/>
      <c r="AD461" s="81"/>
      <c r="AE461" s="80"/>
      <c r="AF461" s="80"/>
      <c r="AG461" s="80"/>
      <c r="AH461" s="80"/>
      <c r="AI461" s="80"/>
      <c r="AJ461" s="80"/>
      <c r="AK461" s="80"/>
      <c r="AL461" s="81"/>
      <c r="AM461" s="81"/>
      <c r="AN461" s="80"/>
      <c r="AO461" s="80"/>
      <c r="AP461" s="81"/>
      <c r="AQ461" s="81"/>
      <c r="AR461" s="81"/>
      <c r="AS461" s="81"/>
      <c r="AT461" s="81"/>
      <c r="AU461" s="81"/>
      <c r="AV461" s="81"/>
      <c r="AW461" s="81"/>
      <c r="AX461" s="81"/>
      <c r="AY461" s="81"/>
      <c r="BA461" s="81"/>
      <c r="BB461" s="81"/>
      <c r="BC461" s="80"/>
      <c r="BD461" s="81"/>
      <c r="BE461" s="81"/>
      <c r="BF461" s="81"/>
      <c r="BG461" s="81"/>
      <c r="BH461" s="81"/>
      <c r="BI461" s="81"/>
      <c r="BJ461" s="80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</row>
    <row r="462" spans="1:81" ht="15">
      <c r="A462" s="82" t="s">
        <v>10</v>
      </c>
      <c r="B462" s="83" t="s">
        <v>11</v>
      </c>
      <c r="C462" s="84" t="s">
        <v>12</v>
      </c>
      <c r="D462" s="85" t="s">
        <v>13</v>
      </c>
      <c r="E462" s="86"/>
      <c r="F462" s="86"/>
      <c r="G462" s="87"/>
      <c r="H462" s="83" t="s">
        <v>11</v>
      </c>
      <c r="I462" s="85" t="s">
        <v>12</v>
      </c>
      <c r="J462" s="85" t="s">
        <v>13</v>
      </c>
      <c r="K462" s="86"/>
      <c r="L462" s="86"/>
      <c r="M462" s="130" t="s">
        <v>11</v>
      </c>
      <c r="N462" s="85" t="s">
        <v>12</v>
      </c>
      <c r="O462" s="84" t="s">
        <v>13</v>
      </c>
      <c r="P462" s="80"/>
      <c r="Q462" s="80"/>
      <c r="R462" s="130" t="s">
        <v>11</v>
      </c>
      <c r="S462" s="85" t="s">
        <v>12</v>
      </c>
      <c r="T462" s="85" t="s">
        <v>13</v>
      </c>
      <c r="U462" s="86"/>
      <c r="V462" s="86"/>
      <c r="W462" s="73" t="s">
        <v>15</v>
      </c>
      <c r="X462" s="130" t="s">
        <v>11</v>
      </c>
      <c r="Y462" s="85" t="s">
        <v>12</v>
      </c>
      <c r="Z462" s="85" t="s">
        <v>13</v>
      </c>
      <c r="AA462" s="86"/>
      <c r="AB462" s="86"/>
      <c r="AC462" s="86"/>
      <c r="AD462" s="87"/>
      <c r="AE462" s="83" t="s">
        <v>11</v>
      </c>
      <c r="AF462" s="85" t="s">
        <v>12</v>
      </c>
      <c r="AG462" s="85" t="s">
        <v>13</v>
      </c>
      <c r="AH462" s="86"/>
      <c r="AI462" s="86"/>
      <c r="AJ462" s="86"/>
      <c r="AK462" s="87"/>
      <c r="AL462" s="130" t="s">
        <v>11</v>
      </c>
      <c r="AM462" s="85" t="s">
        <v>12</v>
      </c>
      <c r="AN462" s="85" t="s">
        <v>13</v>
      </c>
      <c r="AO462" s="86"/>
      <c r="AP462" s="86"/>
      <c r="AQ462" s="86"/>
      <c r="AR462" s="157"/>
      <c r="AS462" s="130" t="s">
        <v>11</v>
      </c>
      <c r="AT462" s="85" t="s">
        <v>12</v>
      </c>
      <c r="AU462" s="85" t="s">
        <v>13</v>
      </c>
      <c r="AV462" s="86"/>
      <c r="AW462" s="86"/>
      <c r="AX462" s="86"/>
      <c r="AY462" s="157"/>
      <c r="AZ462" s="73" t="s">
        <v>16</v>
      </c>
      <c r="BA462" s="83" t="s">
        <v>11</v>
      </c>
      <c r="BB462" s="85" t="s">
        <v>12</v>
      </c>
      <c r="BC462" s="85" t="s">
        <v>13</v>
      </c>
      <c r="BD462" s="86"/>
      <c r="BE462" s="86"/>
      <c r="BF462" s="86"/>
      <c r="BG462" s="86"/>
      <c r="BH462" s="83" t="s">
        <v>11</v>
      </c>
      <c r="BI462" s="84" t="s">
        <v>12</v>
      </c>
      <c r="BJ462" s="84" t="s">
        <v>13</v>
      </c>
      <c r="BK462" s="86"/>
      <c r="BL462" s="86"/>
      <c r="BM462" s="86"/>
      <c r="BN462" s="86"/>
      <c r="BO462" s="130" t="s">
        <v>11</v>
      </c>
      <c r="BP462" s="85" t="s">
        <v>12</v>
      </c>
      <c r="BQ462" s="85" t="s">
        <v>13</v>
      </c>
      <c r="BR462" s="81"/>
      <c r="BS462" s="86"/>
      <c r="BT462" s="86"/>
      <c r="BU462" s="86"/>
      <c r="BV462" s="184" t="s">
        <v>11</v>
      </c>
      <c r="BW462" s="84" t="s">
        <v>12</v>
      </c>
      <c r="BX462" s="84" t="s">
        <v>13</v>
      </c>
      <c r="BY462" s="80"/>
      <c r="BZ462" s="80"/>
      <c r="CA462" s="80"/>
      <c r="CB462" s="87"/>
      <c r="CC462" s="81"/>
    </row>
    <row r="463" spans="1:81" ht="15">
      <c r="A463" s="82"/>
      <c r="B463" s="88"/>
      <c r="C463" s="89" t="s">
        <v>134</v>
      </c>
      <c r="D463" s="90" t="s">
        <v>19</v>
      </c>
      <c r="E463" s="86"/>
      <c r="F463" s="86"/>
      <c r="G463" s="87"/>
      <c r="H463" s="88"/>
      <c r="I463" s="89" t="s">
        <v>134</v>
      </c>
      <c r="J463" s="90" t="s">
        <v>20</v>
      </c>
      <c r="K463" s="86"/>
      <c r="L463" s="86"/>
      <c r="M463" s="88"/>
      <c r="N463" s="89" t="s">
        <v>135</v>
      </c>
      <c r="O463" s="135" t="s">
        <v>19</v>
      </c>
      <c r="P463" s="80"/>
      <c r="Q463" s="80"/>
      <c r="R463" s="88"/>
      <c r="S463" s="89" t="s">
        <v>136</v>
      </c>
      <c r="T463" s="131" t="s">
        <v>19</v>
      </c>
      <c r="U463" s="319"/>
      <c r="V463" s="319"/>
      <c r="W463" s="73"/>
      <c r="X463" s="88"/>
      <c r="Y463" s="89" t="s">
        <v>134</v>
      </c>
      <c r="Z463" s="90" t="s">
        <v>19</v>
      </c>
      <c r="AA463" s="86"/>
      <c r="AB463" s="86"/>
      <c r="AC463" s="86"/>
      <c r="AD463" s="87"/>
      <c r="AE463" s="88"/>
      <c r="AF463" s="89" t="s">
        <v>134</v>
      </c>
      <c r="AG463" s="90" t="s">
        <v>20</v>
      </c>
      <c r="AH463" s="86"/>
      <c r="AI463" s="86"/>
      <c r="AJ463" s="86"/>
      <c r="AK463" s="87"/>
      <c r="AL463" s="88"/>
      <c r="AM463" s="89" t="s">
        <v>135</v>
      </c>
      <c r="AN463" s="135" t="s">
        <v>19</v>
      </c>
      <c r="AO463" s="86"/>
      <c r="AP463" s="86"/>
      <c r="AQ463" s="86"/>
      <c r="AR463" s="157"/>
      <c r="AS463" s="88"/>
      <c r="AT463" s="89" t="s">
        <v>136</v>
      </c>
      <c r="AU463" s="131" t="s">
        <v>19</v>
      </c>
      <c r="AV463" s="331"/>
      <c r="AW463" s="331"/>
      <c r="AX463" s="86"/>
      <c r="AY463" s="157"/>
      <c r="AZ463" s="73"/>
      <c r="BA463" s="88"/>
      <c r="BB463" s="89" t="s">
        <v>134</v>
      </c>
      <c r="BC463" s="90" t="s">
        <v>19</v>
      </c>
      <c r="BD463" s="86"/>
      <c r="BE463" s="86"/>
      <c r="BF463" s="86"/>
      <c r="BG463" s="87"/>
      <c r="BH463" s="88"/>
      <c r="BI463" s="89" t="s">
        <v>134</v>
      </c>
      <c r="BJ463" s="90" t="s">
        <v>20</v>
      </c>
      <c r="BK463" s="86"/>
      <c r="BL463" s="86"/>
      <c r="BM463" s="86"/>
      <c r="BN463" s="87"/>
      <c r="BO463" s="88"/>
      <c r="BP463" s="89" t="s">
        <v>135</v>
      </c>
      <c r="BQ463" s="135" t="s">
        <v>19</v>
      </c>
      <c r="BR463" s="86"/>
      <c r="BS463" s="86"/>
      <c r="BT463" s="86"/>
      <c r="BU463" s="157"/>
      <c r="BV463" s="88"/>
      <c r="BW463" s="89" t="s">
        <v>136</v>
      </c>
      <c r="BX463" s="131" t="s">
        <v>19</v>
      </c>
      <c r="BY463" s="331"/>
      <c r="BZ463" s="331"/>
      <c r="CA463" s="86"/>
      <c r="CB463" s="157"/>
      <c r="CC463" s="81"/>
    </row>
    <row r="464" spans="1:81" ht="47.25">
      <c r="A464" s="64"/>
      <c r="B464" s="91" t="s">
        <v>26</v>
      </c>
      <c r="C464" s="92" t="s">
        <v>27</v>
      </c>
      <c r="D464" s="93" t="s">
        <v>56</v>
      </c>
      <c r="E464" s="321" t="s">
        <v>29</v>
      </c>
      <c r="F464" s="321"/>
      <c r="G464" s="322"/>
      <c r="H464" s="94" t="s">
        <v>27</v>
      </c>
      <c r="I464" s="93" t="s">
        <v>56</v>
      </c>
      <c r="J464" s="321" t="s">
        <v>29</v>
      </c>
      <c r="K464" s="321"/>
      <c r="L464" s="322"/>
      <c r="M464" s="94" t="s">
        <v>27</v>
      </c>
      <c r="N464" s="93" t="s">
        <v>56</v>
      </c>
      <c r="O464" s="321" t="s">
        <v>29</v>
      </c>
      <c r="P464" s="321"/>
      <c r="Q464" s="322"/>
      <c r="R464" s="94" t="s">
        <v>27</v>
      </c>
      <c r="S464" s="93" t="s">
        <v>56</v>
      </c>
      <c r="T464" s="321" t="s">
        <v>29</v>
      </c>
      <c r="U464" s="321"/>
      <c r="V464" s="322"/>
      <c r="W464" s="25"/>
      <c r="X464" s="94" t="s">
        <v>27</v>
      </c>
      <c r="Y464" s="148" t="s">
        <v>30</v>
      </c>
      <c r="Z464" s="149" t="s">
        <v>31</v>
      </c>
      <c r="AA464" s="149" t="s">
        <v>32</v>
      </c>
      <c r="AB464" s="149" t="s">
        <v>33</v>
      </c>
      <c r="AC464" s="149" t="s">
        <v>34</v>
      </c>
      <c r="AD464" s="150" t="s">
        <v>35</v>
      </c>
      <c r="AE464" s="94" t="s">
        <v>27</v>
      </c>
      <c r="AF464" s="149" t="s">
        <v>30</v>
      </c>
      <c r="AG464" s="149" t="s">
        <v>31</v>
      </c>
      <c r="AH464" s="149" t="s">
        <v>32</v>
      </c>
      <c r="AI464" s="149" t="s">
        <v>33</v>
      </c>
      <c r="AJ464" s="149" t="s">
        <v>34</v>
      </c>
      <c r="AK464" s="150" t="s">
        <v>35</v>
      </c>
      <c r="AL464" s="94" t="s">
        <v>27</v>
      </c>
      <c r="AM464" s="149" t="s">
        <v>30</v>
      </c>
      <c r="AN464" s="149" t="s">
        <v>31</v>
      </c>
      <c r="AO464" s="149" t="s">
        <v>32</v>
      </c>
      <c r="AP464" s="149" t="s">
        <v>33</v>
      </c>
      <c r="AQ464" s="149" t="s">
        <v>34</v>
      </c>
      <c r="AR464" s="158" t="s">
        <v>35</v>
      </c>
      <c r="AS464" s="94" t="s">
        <v>27</v>
      </c>
      <c r="AT464" s="149" t="s">
        <v>30</v>
      </c>
      <c r="AU464" s="159" t="s">
        <v>31</v>
      </c>
      <c r="AV464" s="159" t="s">
        <v>32</v>
      </c>
      <c r="AW464" s="149" t="s">
        <v>33</v>
      </c>
      <c r="AX464" s="149" t="s">
        <v>34</v>
      </c>
      <c r="AY464" s="158" t="s">
        <v>35</v>
      </c>
      <c r="AZ464" s="166"/>
      <c r="BA464" s="163" t="s">
        <v>27</v>
      </c>
      <c r="BB464" s="149" t="s">
        <v>24</v>
      </c>
      <c r="BC464" s="149" t="s">
        <v>36</v>
      </c>
      <c r="BD464" s="149" t="s">
        <v>37</v>
      </c>
      <c r="BE464" s="149" t="s">
        <v>38</v>
      </c>
      <c r="BF464" s="173" t="s">
        <v>39</v>
      </c>
      <c r="BG464" s="173" t="s">
        <v>40</v>
      </c>
      <c r="BH464" s="163" t="s">
        <v>27</v>
      </c>
      <c r="BI464" s="149" t="s">
        <v>24</v>
      </c>
      <c r="BJ464" s="149" t="s">
        <v>36</v>
      </c>
      <c r="BK464" s="149" t="s">
        <v>37</v>
      </c>
      <c r="BL464" s="149" t="s">
        <v>38</v>
      </c>
      <c r="BM464" s="173" t="s">
        <v>39</v>
      </c>
      <c r="BN464" s="173" t="s">
        <v>40</v>
      </c>
      <c r="BO464" s="163" t="s">
        <v>27</v>
      </c>
      <c r="BP464" s="149" t="s">
        <v>24</v>
      </c>
      <c r="BQ464" s="149" t="s">
        <v>36</v>
      </c>
      <c r="BR464" s="149" t="s">
        <v>37</v>
      </c>
      <c r="BS464" s="149" t="s">
        <v>38</v>
      </c>
      <c r="BT464" s="173" t="s">
        <v>39</v>
      </c>
      <c r="BU464" s="173" t="s">
        <v>40</v>
      </c>
      <c r="BV464" s="163" t="s">
        <v>27</v>
      </c>
      <c r="BW464" s="149" t="s">
        <v>24</v>
      </c>
      <c r="BX464" s="149" t="s">
        <v>36</v>
      </c>
      <c r="BY464" s="149" t="s">
        <v>37</v>
      </c>
      <c r="BZ464" s="149" t="s">
        <v>38</v>
      </c>
      <c r="CA464" s="173" t="s">
        <v>39</v>
      </c>
      <c r="CB464" s="173" t="s">
        <v>40</v>
      </c>
      <c r="CC464" s="81"/>
    </row>
    <row r="465" spans="1:81" ht="15.75">
      <c r="A465" s="64"/>
      <c r="B465" s="95" t="s">
        <v>41</v>
      </c>
      <c r="C465" s="80">
        <v>0</v>
      </c>
      <c r="D465" s="114">
        <v>433.78</v>
      </c>
      <c r="E465" s="189">
        <v>0</v>
      </c>
      <c r="F465" s="189">
        <v>0</v>
      </c>
      <c r="G465" s="190">
        <v>0</v>
      </c>
      <c r="H465" s="80">
        <v>0</v>
      </c>
      <c r="I465" s="114">
        <v>409.76</v>
      </c>
      <c r="J465" s="210">
        <v>0</v>
      </c>
      <c r="K465" s="210">
        <v>0</v>
      </c>
      <c r="L465" s="227">
        <v>0</v>
      </c>
      <c r="M465" s="80">
        <v>0</v>
      </c>
      <c r="N465" s="211">
        <v>419.17</v>
      </c>
      <c r="O465" s="210">
        <v>2.16</v>
      </c>
      <c r="P465" s="210">
        <v>0</v>
      </c>
      <c r="Q465" s="190">
        <v>2.63</v>
      </c>
      <c r="R465" s="80">
        <v>0</v>
      </c>
      <c r="S465" s="211">
        <v>412.36</v>
      </c>
      <c r="T465" s="210">
        <v>0</v>
      </c>
      <c r="U465" s="210">
        <v>0</v>
      </c>
      <c r="V465" s="190">
        <v>0</v>
      </c>
      <c r="W465" s="25"/>
      <c r="X465" s="129">
        <v>0</v>
      </c>
      <c r="Y465" s="151">
        <f t="shared" ref="Y465:Y480" si="421">AVERAGE(E465:G465)/10</f>
        <v>0</v>
      </c>
      <c r="Z465" s="100">
        <v>9.6440000000000001</v>
      </c>
      <c r="AA465" s="100">
        <v>4.5170000000000003</v>
      </c>
      <c r="AB465" s="100">
        <f t="shared" ref="AB465:AB480" si="422">Z465-(AA465+Y465)</f>
        <v>5.1269999999999998</v>
      </c>
      <c r="AC465" s="100">
        <f t="shared" ref="AC465:AC480" si="423">3*Z465+AA465+Y465</f>
        <v>33.449000000000005</v>
      </c>
      <c r="AD465" s="152">
        <f t="shared" ref="AD465:AD480" si="424">1.398*(10^-6)*(X465^2)*AB465*AC465</f>
        <v>0</v>
      </c>
      <c r="AE465" s="129">
        <v>0</v>
      </c>
      <c r="AF465" s="100">
        <f t="shared" ref="AF465:AF480" si="425">AVERAGE(J465:L465)/10</f>
        <v>0</v>
      </c>
      <c r="AG465" s="100">
        <v>9.6440000000000001</v>
      </c>
      <c r="AH465" s="100">
        <v>4.5170000000000003</v>
      </c>
      <c r="AI465" s="100">
        <f t="shared" ref="AI465:AI480" si="426">AG465-(AH465+AF465)</f>
        <v>5.1269999999999998</v>
      </c>
      <c r="AJ465" s="100">
        <f t="shared" ref="AJ465:AJ480" si="427">3*AG465+AH465+AF465</f>
        <v>33.449000000000005</v>
      </c>
      <c r="AK465" s="152">
        <f t="shared" ref="AK465:AK480" si="428">1.398*(10^-6)*(AE465^2)*AI465*AJ465</f>
        <v>0</v>
      </c>
      <c r="AL465" s="129">
        <v>0</v>
      </c>
      <c r="AM465" s="100">
        <f t="shared" ref="AM465:AM473" si="429">AVERAGE(O465:Q465)/10</f>
        <v>0.15966666666666668</v>
      </c>
      <c r="AN465" s="100">
        <v>9.6440000000000001</v>
      </c>
      <c r="AO465" s="100">
        <v>4.5170000000000003</v>
      </c>
      <c r="AP465" s="100">
        <f t="shared" ref="AP465:AP480" si="430">AN465-(AO465+AM465)</f>
        <v>4.9673333333333334</v>
      </c>
      <c r="AQ465" s="100">
        <f t="shared" ref="AQ465:AQ480" si="431">3*AN465+AO465+AM465</f>
        <v>33.608666666666672</v>
      </c>
      <c r="AR465" s="160">
        <f t="shared" ref="AR465:AR480" si="432">1.398*(10^-6)*(AL465^2)*AP465*AQ465</f>
        <v>0</v>
      </c>
      <c r="AS465" s="129">
        <v>0</v>
      </c>
      <c r="AT465" s="100">
        <f t="shared" ref="AT465:AT480" si="433">AVERAGE(T465:V465)/10</f>
        <v>0</v>
      </c>
      <c r="AU465" s="100">
        <v>9.6440000000000001</v>
      </c>
      <c r="AV465" s="100">
        <v>4.5170000000000003</v>
      </c>
      <c r="AW465" s="100">
        <f t="shared" ref="AW465:AW480" si="434">AU465-(AV465+AT465)</f>
        <v>5.1269999999999998</v>
      </c>
      <c r="AX465" s="100">
        <f t="shared" ref="AX465:AX480" si="435">3*AU465+AV465+AT465</f>
        <v>33.449000000000005</v>
      </c>
      <c r="AY465" s="160">
        <f t="shared" ref="AY465:AY480" si="436">1.398*(10^-6)*(AS465^2)*AW465*AX465</f>
        <v>0</v>
      </c>
      <c r="AZ465" s="166"/>
      <c r="BA465" s="129">
        <v>0</v>
      </c>
      <c r="BB465" s="100">
        <v>103.506856070365</v>
      </c>
      <c r="BC465" s="167">
        <f>(BB483-BB484)/BB465</f>
        <v>0.89655896742640528</v>
      </c>
      <c r="BD465" s="167">
        <f>D465-BB481</f>
        <v>52.95999999999998</v>
      </c>
      <c r="BE465" s="164">
        <f>BB483-BB484</f>
        <v>92.8</v>
      </c>
      <c r="BF465" s="164">
        <f>BD465/BE465*100</f>
        <v>57.068965517241352</v>
      </c>
      <c r="BG465" s="174">
        <f t="shared" ref="BG465:BG480" si="437">BF465*BC465</f>
        <v>51.165692796231035</v>
      </c>
      <c r="BH465" s="129">
        <v>0</v>
      </c>
      <c r="BI465" s="100">
        <v>103.506856070365</v>
      </c>
      <c r="BJ465" s="167">
        <f>(BI483-BI484)/BI465</f>
        <v>0.6621783580539421</v>
      </c>
      <c r="BK465" s="167">
        <f>I465-BI481</f>
        <v>53.019999999999982</v>
      </c>
      <c r="BL465" s="164">
        <f>BI483-BI484</f>
        <v>68.540000000000006</v>
      </c>
      <c r="BM465" s="164">
        <f t="shared" ref="BM465:BM480" si="438">BK465/BL465*100</f>
        <v>77.356288298803591</v>
      </c>
      <c r="BN465" s="174">
        <f t="shared" ref="BN465:BN480" si="439">BM465*BJ465</f>
        <v>51.223659970849134</v>
      </c>
      <c r="BO465" s="129">
        <v>0</v>
      </c>
      <c r="BP465" s="180">
        <v>103.506856070365</v>
      </c>
      <c r="BQ465" s="167">
        <f>(BP483-BP484)/BP465</f>
        <v>0.74265611881538551</v>
      </c>
      <c r="BR465" s="167">
        <f>N465-BP481</f>
        <v>54.339999999999975</v>
      </c>
      <c r="BS465" s="164">
        <f>BP483-BP484</f>
        <v>76.87</v>
      </c>
      <c r="BT465" s="164">
        <f t="shared" ref="BT465:BT480" si="440">BR465/BS465*100</f>
        <v>70.69077663587872</v>
      </c>
      <c r="BU465" s="174">
        <f t="shared" ref="BU465:BU480" si="441">BT465*BQ465</f>
        <v>52.498937812447025</v>
      </c>
      <c r="BV465" s="129">
        <v>0</v>
      </c>
      <c r="BW465" s="100">
        <v>103.506856070365</v>
      </c>
      <c r="BX465" s="167">
        <f>(BW483-BW484)/BW465</f>
        <v>0.70401133573666119</v>
      </c>
      <c r="BY465" s="167">
        <f>S465-BW481</f>
        <v>51.759999999999991</v>
      </c>
      <c r="BZ465" s="164">
        <f>BW483-BW484</f>
        <v>72.87</v>
      </c>
      <c r="CA465" s="164">
        <f t="shared" ref="CA465:CA480" si="442">BY465/BZ465*100</f>
        <v>71.030602442706169</v>
      </c>
      <c r="CB465" s="174">
        <f t="shared" ref="CB465:CB480" si="443">CA465*BX465</f>
        <v>50.006349303869321</v>
      </c>
      <c r="CC465" s="81"/>
    </row>
    <row r="466" spans="1:81" ht="15.75">
      <c r="A466" s="64"/>
      <c r="B466" s="95" t="s">
        <v>42</v>
      </c>
      <c r="C466" s="80">
        <v>300</v>
      </c>
      <c r="D466" s="114">
        <v>427.15</v>
      </c>
      <c r="E466" s="189">
        <v>1.01</v>
      </c>
      <c r="F466" s="189">
        <v>0.54</v>
      </c>
      <c r="G466" s="190">
        <v>0.57999999999999996</v>
      </c>
      <c r="H466" s="80">
        <v>300</v>
      </c>
      <c r="I466" s="80">
        <v>400.11</v>
      </c>
      <c r="J466" s="210">
        <v>2.93</v>
      </c>
      <c r="K466" s="210">
        <v>3.17</v>
      </c>
      <c r="L466" s="227">
        <v>2.78</v>
      </c>
      <c r="M466" s="80">
        <v>300</v>
      </c>
      <c r="N466" s="211">
        <v>406.3</v>
      </c>
      <c r="O466" s="210">
        <v>3.67</v>
      </c>
      <c r="P466" s="210">
        <v>2.16</v>
      </c>
      <c r="Q466" s="190">
        <v>2.72</v>
      </c>
      <c r="R466" s="80">
        <v>300</v>
      </c>
      <c r="S466" s="211">
        <v>407</v>
      </c>
      <c r="T466" s="210">
        <v>1.34</v>
      </c>
      <c r="U466" s="210">
        <v>0.84</v>
      </c>
      <c r="V466" s="190">
        <v>1.1299999999999999</v>
      </c>
      <c r="W466" s="25"/>
      <c r="X466" s="129">
        <v>300</v>
      </c>
      <c r="Y466" s="151">
        <f t="shared" si="421"/>
        <v>7.0999999999999994E-2</v>
      </c>
      <c r="Z466" s="100">
        <v>9.6440000000000001</v>
      </c>
      <c r="AA466" s="100">
        <v>4.5170000000000003</v>
      </c>
      <c r="AB466" s="100">
        <f t="shared" si="422"/>
        <v>5.056</v>
      </c>
      <c r="AC466" s="100">
        <f t="shared" si="423"/>
        <v>33.520000000000003</v>
      </c>
      <c r="AD466" s="152">
        <f t="shared" si="424"/>
        <v>21.323611238399998</v>
      </c>
      <c r="AE466" s="129">
        <v>300</v>
      </c>
      <c r="AF466" s="100">
        <f t="shared" si="425"/>
        <v>0.29599999999999993</v>
      </c>
      <c r="AG466" s="100">
        <v>9.6440000000000001</v>
      </c>
      <c r="AH466" s="100">
        <v>4.5170000000000003</v>
      </c>
      <c r="AI466" s="100">
        <f t="shared" si="426"/>
        <v>4.8309999999999995</v>
      </c>
      <c r="AJ466" s="100">
        <f t="shared" si="427"/>
        <v>33.745000000000005</v>
      </c>
      <c r="AK466" s="152">
        <f t="shared" si="428"/>
        <v>20.511439992900002</v>
      </c>
      <c r="AL466" s="129">
        <v>300</v>
      </c>
      <c r="AM466" s="100">
        <f t="shared" si="429"/>
        <v>0.28500000000000003</v>
      </c>
      <c r="AN466" s="100">
        <v>9.6440000000000001</v>
      </c>
      <c r="AO466" s="100">
        <v>4.5170000000000003</v>
      </c>
      <c r="AP466" s="100">
        <f t="shared" si="430"/>
        <v>4.8419999999999996</v>
      </c>
      <c r="AQ466" s="100">
        <f t="shared" si="431"/>
        <v>33.734000000000002</v>
      </c>
      <c r="AR466" s="160">
        <f t="shared" si="432"/>
        <v>20.551442322959996</v>
      </c>
      <c r="AS466" s="129">
        <v>300</v>
      </c>
      <c r="AT466" s="100">
        <f t="shared" si="433"/>
        <v>0.11033333333333332</v>
      </c>
      <c r="AU466" s="100">
        <v>9.6440000000000001</v>
      </c>
      <c r="AV466" s="100">
        <v>4.5170000000000003</v>
      </c>
      <c r="AW466" s="100">
        <f t="shared" si="434"/>
        <v>5.0166666666666666</v>
      </c>
      <c r="AX466" s="100">
        <f t="shared" si="435"/>
        <v>33.559333333333342</v>
      </c>
      <c r="AY466" s="160">
        <f t="shared" si="436"/>
        <v>21.182550522000003</v>
      </c>
      <c r="AZ466" s="166"/>
      <c r="BA466" s="129">
        <v>300</v>
      </c>
      <c r="BB466" s="100">
        <v>103.506856070365</v>
      </c>
      <c r="BC466" s="167">
        <f>(BB483-BB484)/BB465</f>
        <v>0.89655896742640528</v>
      </c>
      <c r="BD466" s="167">
        <f>D466-BB481</f>
        <v>46.329999999999984</v>
      </c>
      <c r="BE466" s="164">
        <f>BB483-BB484</f>
        <v>92.8</v>
      </c>
      <c r="BF466" s="164">
        <f t="shared" ref="BF466:BF480" si="444">BD466/BE466*100</f>
        <v>49.924568965517224</v>
      </c>
      <c r="BG466" s="174">
        <f t="shared" si="437"/>
        <v>44.760320000932481</v>
      </c>
      <c r="BH466" s="129">
        <v>300</v>
      </c>
      <c r="BI466" s="100">
        <v>103.506856070365</v>
      </c>
      <c r="BJ466" s="167">
        <f>(BI483-BI484)/BI465</f>
        <v>0.6621783580539421</v>
      </c>
      <c r="BK466" s="167">
        <f>I466-BI481</f>
        <v>43.370000000000005</v>
      </c>
      <c r="BL466" s="164">
        <f>BI483-BI484</f>
        <v>68.540000000000006</v>
      </c>
      <c r="BM466" s="164">
        <f t="shared" si="438"/>
        <v>63.276918587686026</v>
      </c>
      <c r="BN466" s="174">
        <f t="shared" si="439"/>
        <v>41.900606053106898</v>
      </c>
      <c r="BO466" s="129">
        <v>300</v>
      </c>
      <c r="BP466" s="180">
        <v>103.506856070365</v>
      </c>
      <c r="BQ466" s="167">
        <f>(BP483-BP484)/BP465</f>
        <v>0.74265611881538551</v>
      </c>
      <c r="BR466" s="167">
        <f>N466-BP481</f>
        <v>41.46999999999997</v>
      </c>
      <c r="BS466" s="164">
        <f>BP483-BP484</f>
        <v>76.87</v>
      </c>
      <c r="BT466" s="164">
        <f t="shared" si="440"/>
        <v>53.948224274749535</v>
      </c>
      <c r="BU466" s="174">
        <f t="shared" si="441"/>
        <v>40.064978856867455</v>
      </c>
      <c r="BV466" s="129">
        <v>300</v>
      </c>
      <c r="BW466" s="100">
        <v>103.506856070365</v>
      </c>
      <c r="BX466" s="167">
        <f>(BW483-BW484)/BW465</f>
        <v>0.70401133573666119</v>
      </c>
      <c r="BY466" s="167">
        <f>S466-BW481</f>
        <v>46.399999999999977</v>
      </c>
      <c r="BZ466" s="164">
        <f>BW483-BW484</f>
        <v>72.87</v>
      </c>
      <c r="CA466" s="164">
        <f t="shared" si="442"/>
        <v>63.675037738438277</v>
      </c>
      <c r="CB466" s="174">
        <f t="shared" si="443"/>
        <v>44.82794837132024</v>
      </c>
      <c r="CC466" s="81"/>
    </row>
    <row r="467" spans="1:81" ht="15.75">
      <c r="A467" s="64"/>
      <c r="B467" s="95" t="s">
        <v>42</v>
      </c>
      <c r="C467" s="80">
        <v>350</v>
      </c>
      <c r="D467" s="80">
        <v>427.11</v>
      </c>
      <c r="E467" s="189">
        <v>0.69</v>
      </c>
      <c r="F467" s="189">
        <v>1.88</v>
      </c>
      <c r="G467" s="190">
        <v>1.25</v>
      </c>
      <c r="H467" s="80">
        <v>350</v>
      </c>
      <c r="I467" s="80">
        <v>399.92</v>
      </c>
      <c r="J467" s="210">
        <v>3.21</v>
      </c>
      <c r="K467" s="210">
        <v>3.48</v>
      </c>
      <c r="L467" s="227">
        <v>3.21</v>
      </c>
      <c r="M467" s="80">
        <v>350</v>
      </c>
      <c r="N467" s="211">
        <v>404.63</v>
      </c>
      <c r="O467" s="210">
        <v>3.8</v>
      </c>
      <c r="P467" s="210">
        <v>5.14</v>
      </c>
      <c r="Q467" s="190">
        <v>2.67</v>
      </c>
      <c r="R467" s="80">
        <v>350</v>
      </c>
      <c r="S467" s="211">
        <v>407</v>
      </c>
      <c r="T467" s="210">
        <v>1.72</v>
      </c>
      <c r="U467" s="210">
        <v>1.1200000000000001</v>
      </c>
      <c r="V467" s="190">
        <v>1.45</v>
      </c>
      <c r="W467" s="25"/>
      <c r="X467" s="129">
        <v>350</v>
      </c>
      <c r="Y467" s="151">
        <f t="shared" si="421"/>
        <v>0.12733333333333333</v>
      </c>
      <c r="Z467" s="100">
        <v>9.6440000000000001</v>
      </c>
      <c r="AA467" s="100">
        <v>4.5170000000000003</v>
      </c>
      <c r="AB467" s="100">
        <f t="shared" si="422"/>
        <v>4.9996666666666663</v>
      </c>
      <c r="AC467" s="100">
        <f t="shared" si="423"/>
        <v>33.576333333333338</v>
      </c>
      <c r="AD467" s="152">
        <f t="shared" si="424"/>
        <v>28.748658120011662</v>
      </c>
      <c r="AE467" s="129">
        <v>350</v>
      </c>
      <c r="AF467" s="100">
        <f t="shared" si="425"/>
        <v>0.32999999999999996</v>
      </c>
      <c r="AG467" s="100">
        <v>9.6440000000000001</v>
      </c>
      <c r="AH467" s="100">
        <v>4.5170000000000003</v>
      </c>
      <c r="AI467" s="100">
        <f t="shared" si="426"/>
        <v>4.7969999999999997</v>
      </c>
      <c r="AJ467" s="100">
        <f t="shared" si="427"/>
        <v>33.779000000000003</v>
      </c>
      <c r="AK467" s="152">
        <f t="shared" si="428"/>
        <v>27.749794228064996</v>
      </c>
      <c r="AL467" s="129">
        <v>350</v>
      </c>
      <c r="AM467" s="100">
        <f t="shared" si="429"/>
        <v>0.38699999999999996</v>
      </c>
      <c r="AN467" s="100">
        <v>9.6440000000000001</v>
      </c>
      <c r="AO467" s="100">
        <v>4.5170000000000003</v>
      </c>
      <c r="AP467" s="100">
        <f t="shared" si="430"/>
        <v>4.74</v>
      </c>
      <c r="AQ467" s="100">
        <f t="shared" si="431"/>
        <v>33.836000000000006</v>
      </c>
      <c r="AR467" s="160">
        <f t="shared" si="432"/>
        <v>27.466329013199999</v>
      </c>
      <c r="AS467" s="129">
        <v>350</v>
      </c>
      <c r="AT467" s="100">
        <f t="shared" si="433"/>
        <v>0.14299999999999999</v>
      </c>
      <c r="AU467" s="100">
        <v>9.6440000000000001</v>
      </c>
      <c r="AV467" s="100">
        <v>4.5170000000000003</v>
      </c>
      <c r="AW467" s="100">
        <f t="shared" si="434"/>
        <v>4.984</v>
      </c>
      <c r="AX467" s="100">
        <f t="shared" si="435"/>
        <v>33.592000000000006</v>
      </c>
      <c r="AY467" s="160">
        <f t="shared" si="436"/>
        <v>28.67194503264</v>
      </c>
      <c r="AZ467" s="166"/>
      <c r="BA467" s="129">
        <v>350</v>
      </c>
      <c r="BB467" s="100">
        <v>103.506856070365</v>
      </c>
      <c r="BC467" s="167">
        <f>(BB483-BB484)/BB465</f>
        <v>0.89655896742640528</v>
      </c>
      <c r="BD467" s="167">
        <f>D467-BB481</f>
        <v>46.29000000000002</v>
      </c>
      <c r="BE467" s="164">
        <f>BB483-BB484</f>
        <v>92.8</v>
      </c>
      <c r="BF467" s="164">
        <f t="shared" si="444"/>
        <v>49.881465517241402</v>
      </c>
      <c r="BG467" s="174">
        <f t="shared" si="437"/>
        <v>44.721675217853793</v>
      </c>
      <c r="BH467" s="129">
        <v>350</v>
      </c>
      <c r="BI467" s="100">
        <v>103.506856070365</v>
      </c>
      <c r="BJ467" s="167">
        <f>(BI483-BI484)/BI465</f>
        <v>0.6621783580539421</v>
      </c>
      <c r="BK467" s="167">
        <f>I467-BI481</f>
        <v>43.180000000000007</v>
      </c>
      <c r="BL467" s="164">
        <f>BI483-BI484</f>
        <v>68.540000000000006</v>
      </c>
      <c r="BM467" s="164">
        <f t="shared" si="438"/>
        <v>62.999708199591488</v>
      </c>
      <c r="BN467" s="174">
        <f t="shared" si="439"/>
        <v>41.717043333482962</v>
      </c>
      <c r="BO467" s="129">
        <v>350</v>
      </c>
      <c r="BP467" s="180">
        <v>103.506856070365</v>
      </c>
      <c r="BQ467" s="167">
        <f>(BP483-BP484)/BP465</f>
        <v>0.74265611881538551</v>
      </c>
      <c r="BR467" s="167">
        <f>N467-BP481</f>
        <v>39.799999999999955</v>
      </c>
      <c r="BS467" s="164">
        <f>BP483-BP484</f>
        <v>76.87</v>
      </c>
      <c r="BT467" s="164">
        <f t="shared" si="440"/>
        <v>51.775725250422731</v>
      </c>
      <c r="BU467" s="174">
        <f t="shared" si="441"/>
        <v>38.4515591633307</v>
      </c>
      <c r="BV467" s="129">
        <v>350</v>
      </c>
      <c r="BW467" s="100">
        <v>103.506856070365</v>
      </c>
      <c r="BX467" s="167">
        <f>(BW483-BW484)/BW465</f>
        <v>0.70401133573666119</v>
      </c>
      <c r="BY467" s="167">
        <f>S467-BW481</f>
        <v>46.399999999999977</v>
      </c>
      <c r="BZ467" s="164">
        <f>BW483-BW484</f>
        <v>72.87</v>
      </c>
      <c r="CA467" s="164">
        <f t="shared" si="442"/>
        <v>63.675037738438277</v>
      </c>
      <c r="CB467" s="174">
        <f t="shared" si="443"/>
        <v>44.82794837132024</v>
      </c>
      <c r="CC467" s="81"/>
    </row>
    <row r="468" spans="1:81" ht="15.75">
      <c r="A468" s="64"/>
      <c r="B468" s="95" t="s">
        <v>42</v>
      </c>
      <c r="C468" s="80">
        <v>450</v>
      </c>
      <c r="D468" s="80">
        <v>423.61</v>
      </c>
      <c r="E468" s="189">
        <v>1.08</v>
      </c>
      <c r="F468" s="189">
        <v>2.65</v>
      </c>
      <c r="G468" s="190">
        <v>1.84</v>
      </c>
      <c r="H468" s="80">
        <v>450</v>
      </c>
      <c r="I468" s="114">
        <v>396.88</v>
      </c>
      <c r="J468" s="210">
        <v>37.200000000000003</v>
      </c>
      <c r="K468" s="210">
        <v>4.12</v>
      </c>
      <c r="L468" s="227">
        <v>3.99</v>
      </c>
      <c r="M468" s="80">
        <v>450</v>
      </c>
      <c r="N468" s="211">
        <v>401.99</v>
      </c>
      <c r="O468" s="210">
        <v>4.4000000000000004</v>
      </c>
      <c r="P468" s="210">
        <v>4.93</v>
      </c>
      <c r="Q468" s="190">
        <v>2.93</v>
      </c>
      <c r="R468" s="80">
        <v>450</v>
      </c>
      <c r="S468" s="211">
        <v>403.96</v>
      </c>
      <c r="T468" s="210">
        <v>1.33</v>
      </c>
      <c r="U468" s="210">
        <v>1.64</v>
      </c>
      <c r="V468" s="190">
        <v>1.78</v>
      </c>
      <c r="W468" s="25"/>
      <c r="X468" s="129">
        <v>450</v>
      </c>
      <c r="Y468" s="151">
        <f t="shared" si="421"/>
        <v>0.18566666666666667</v>
      </c>
      <c r="Z468" s="100">
        <v>9.6440000000000001</v>
      </c>
      <c r="AA468" s="100">
        <v>4.5170000000000003</v>
      </c>
      <c r="AB468" s="100">
        <f t="shared" si="422"/>
        <v>4.9413333333333327</v>
      </c>
      <c r="AC468" s="100">
        <f t="shared" si="423"/>
        <v>33.634666666666675</v>
      </c>
      <c r="AD468" s="152">
        <f t="shared" si="424"/>
        <v>47.050417183679997</v>
      </c>
      <c r="AE468" s="129">
        <v>450</v>
      </c>
      <c r="AF468" s="100">
        <f t="shared" si="425"/>
        <v>1.5103333333333333</v>
      </c>
      <c r="AG468" s="100">
        <v>9.6440000000000001</v>
      </c>
      <c r="AH468" s="100">
        <v>4.5170000000000003</v>
      </c>
      <c r="AI468" s="100">
        <f t="shared" si="426"/>
        <v>3.6166666666666663</v>
      </c>
      <c r="AJ468" s="100">
        <f t="shared" si="427"/>
        <v>34.95933333333334</v>
      </c>
      <c r="AK468" s="152">
        <f t="shared" si="428"/>
        <v>35.793471766499991</v>
      </c>
      <c r="AL468" s="129">
        <v>450</v>
      </c>
      <c r="AM468" s="100">
        <f t="shared" si="429"/>
        <v>0.40866666666666668</v>
      </c>
      <c r="AN468" s="100">
        <v>9.6440000000000001</v>
      </c>
      <c r="AO468" s="100">
        <v>4.5170000000000003</v>
      </c>
      <c r="AP468" s="100">
        <f t="shared" si="430"/>
        <v>4.7183333333333328</v>
      </c>
      <c r="AQ468" s="100">
        <f t="shared" si="431"/>
        <v>33.857666666666674</v>
      </c>
      <c r="AR468" s="160">
        <f t="shared" si="432"/>
        <v>45.224923710824989</v>
      </c>
      <c r="AS468" s="129">
        <v>450</v>
      </c>
      <c r="AT468" s="100">
        <f t="shared" si="433"/>
        <v>0.15833333333333333</v>
      </c>
      <c r="AU468" s="100">
        <v>9.6440000000000001</v>
      </c>
      <c r="AV468" s="100">
        <v>4.5170000000000003</v>
      </c>
      <c r="AW468" s="100">
        <f t="shared" si="434"/>
        <v>4.9686666666666666</v>
      </c>
      <c r="AX468" s="100">
        <f t="shared" si="435"/>
        <v>33.607333333333337</v>
      </c>
      <c r="AY468" s="160">
        <f t="shared" si="436"/>
        <v>47.27223268505999</v>
      </c>
      <c r="AZ468" s="166"/>
      <c r="BA468" s="129">
        <v>450</v>
      </c>
      <c r="BB468" s="100">
        <v>103.506856070365</v>
      </c>
      <c r="BC468" s="167">
        <f>(BB483-BB484)/BB465</f>
        <v>0.89655896742640528</v>
      </c>
      <c r="BD468" s="167">
        <f>D468-BB481</f>
        <v>42.79000000000002</v>
      </c>
      <c r="BE468" s="164">
        <f>BB483-BB484</f>
        <v>92.8</v>
      </c>
      <c r="BF468" s="164">
        <f t="shared" si="444"/>
        <v>46.109913793103473</v>
      </c>
      <c r="BG468" s="174">
        <f t="shared" si="437"/>
        <v>41.34025669846541</v>
      </c>
      <c r="BH468" s="129">
        <v>450</v>
      </c>
      <c r="BI468" s="100">
        <v>103.506856070365</v>
      </c>
      <c r="BJ468" s="167">
        <f>(BI483-BI484)/BI465</f>
        <v>0.6621783580539421</v>
      </c>
      <c r="BK468" s="167">
        <f>I468-BI481</f>
        <v>40.139999999999986</v>
      </c>
      <c r="BL468" s="164">
        <f>BI483-BI484</f>
        <v>68.540000000000006</v>
      </c>
      <c r="BM468" s="164">
        <f t="shared" si="438"/>
        <v>58.564341990078759</v>
      </c>
      <c r="BN468" s="174">
        <f t="shared" si="439"/>
        <v>38.780039819499891</v>
      </c>
      <c r="BO468" s="129">
        <v>450</v>
      </c>
      <c r="BP468" s="180">
        <v>103.506856070365</v>
      </c>
      <c r="BQ468" s="167">
        <f>(BP483-BP484)/BP465</f>
        <v>0.74265611881538551</v>
      </c>
      <c r="BR468" s="167">
        <f>N468-BP481</f>
        <v>37.159999999999968</v>
      </c>
      <c r="BS468" s="164">
        <f>BP483-BP484</f>
        <v>76.87</v>
      </c>
      <c r="BT468" s="164">
        <f t="shared" si="440"/>
        <v>48.341355535319323</v>
      </c>
      <c r="BU468" s="174">
        <f t="shared" si="441"/>
        <v>35.901003480134904</v>
      </c>
      <c r="BV468" s="129">
        <v>450</v>
      </c>
      <c r="BW468" s="100">
        <v>103.506856070365</v>
      </c>
      <c r="BX468" s="167">
        <f>(BW483-BW484)/BW465</f>
        <v>0.70401133573666119</v>
      </c>
      <c r="BY468" s="167">
        <f>S468-BW481</f>
        <v>43.359999999999957</v>
      </c>
      <c r="BZ468" s="164">
        <f>BW483-BW484</f>
        <v>72.87</v>
      </c>
      <c r="CA468" s="164">
        <f t="shared" si="442"/>
        <v>59.50322492109229</v>
      </c>
      <c r="CB468" s="174">
        <f t="shared" si="443"/>
        <v>41.890944857337168</v>
      </c>
      <c r="CC468" s="81"/>
    </row>
    <row r="469" spans="1:81" ht="15.75">
      <c r="A469" s="64"/>
      <c r="B469" s="95" t="s">
        <v>42</v>
      </c>
      <c r="C469" s="80">
        <v>550</v>
      </c>
      <c r="D469" s="80">
        <v>420.56</v>
      </c>
      <c r="E469" s="208">
        <v>2.12</v>
      </c>
      <c r="F469" s="208">
        <v>1.45</v>
      </c>
      <c r="G469" s="152">
        <v>1.73</v>
      </c>
      <c r="H469" s="80">
        <v>550</v>
      </c>
      <c r="I469" s="80">
        <v>393.82</v>
      </c>
      <c r="J469" s="210">
        <v>4.1399999999999997</v>
      </c>
      <c r="K469" s="210">
        <v>4.13</v>
      </c>
      <c r="L469" s="227">
        <v>3.75</v>
      </c>
      <c r="M469" s="80">
        <v>550</v>
      </c>
      <c r="N469" s="211">
        <v>399.13</v>
      </c>
      <c r="O469" s="210">
        <v>5.53</v>
      </c>
      <c r="P469" s="210">
        <v>4.03</v>
      </c>
      <c r="Q469" s="190">
        <v>2.21</v>
      </c>
      <c r="R469" s="80">
        <v>550</v>
      </c>
      <c r="S469" s="211">
        <v>400.76</v>
      </c>
      <c r="T469" s="210">
        <v>3.41</v>
      </c>
      <c r="U469" s="210">
        <v>1.68</v>
      </c>
      <c r="V469" s="190">
        <v>1.97</v>
      </c>
      <c r="W469" s="25"/>
      <c r="X469" s="129">
        <v>550</v>
      </c>
      <c r="Y469" s="151">
        <f t="shared" si="421"/>
        <v>0.17666666666666669</v>
      </c>
      <c r="Z469" s="100">
        <v>9.6440000000000001</v>
      </c>
      <c r="AA469" s="100">
        <v>4.5170000000000003</v>
      </c>
      <c r="AB469" s="100">
        <f t="shared" si="422"/>
        <v>4.950333333333333</v>
      </c>
      <c r="AC469" s="100">
        <f t="shared" si="423"/>
        <v>33.625666666666675</v>
      </c>
      <c r="AD469" s="152">
        <f t="shared" si="424"/>
        <v>70.394365251851653</v>
      </c>
      <c r="AE469" s="129">
        <v>550</v>
      </c>
      <c r="AF469" s="100">
        <f t="shared" si="425"/>
        <v>0.40066666666666667</v>
      </c>
      <c r="AG469" s="100">
        <v>9.6440000000000001</v>
      </c>
      <c r="AH469" s="100">
        <v>4.5170000000000003</v>
      </c>
      <c r="AI469" s="100">
        <f t="shared" si="426"/>
        <v>4.7263333333333328</v>
      </c>
      <c r="AJ469" s="100">
        <f t="shared" si="427"/>
        <v>33.849666666666671</v>
      </c>
      <c r="AK469" s="152">
        <f t="shared" si="428"/>
        <v>67.656775332171648</v>
      </c>
      <c r="AL469" s="129">
        <v>550</v>
      </c>
      <c r="AM469" s="100">
        <f t="shared" si="429"/>
        <v>0.39233333333333331</v>
      </c>
      <c r="AN469" s="100">
        <v>9.6440000000000001</v>
      </c>
      <c r="AO469" s="100">
        <v>4.5170000000000003</v>
      </c>
      <c r="AP469" s="100">
        <f t="shared" si="430"/>
        <v>4.7346666666666666</v>
      </c>
      <c r="AQ469" s="100">
        <f t="shared" si="431"/>
        <v>33.841333333333338</v>
      </c>
      <c r="AR469" s="160">
        <f t="shared" si="432"/>
        <v>67.759380231546658</v>
      </c>
      <c r="AS469" s="129">
        <v>550</v>
      </c>
      <c r="AT469" s="100">
        <f t="shared" si="433"/>
        <v>0.23533333333333331</v>
      </c>
      <c r="AU469" s="100">
        <v>9.6440000000000001</v>
      </c>
      <c r="AV469" s="100">
        <v>4.5170000000000003</v>
      </c>
      <c r="AW469" s="100">
        <f t="shared" si="434"/>
        <v>4.8916666666666666</v>
      </c>
      <c r="AX469" s="100">
        <f t="shared" si="435"/>
        <v>33.684333333333342</v>
      </c>
      <c r="AY469" s="160">
        <f t="shared" si="436"/>
        <v>69.681479309291674</v>
      </c>
      <c r="AZ469" s="166"/>
      <c r="BA469" s="129">
        <v>550</v>
      </c>
      <c r="BB469" s="100">
        <v>103.506856070365</v>
      </c>
      <c r="BC469" s="167">
        <f>(BB483-BB484)/BB465</f>
        <v>0.89655896742640528</v>
      </c>
      <c r="BD469" s="167">
        <f>D469-BB481</f>
        <v>39.740000000000009</v>
      </c>
      <c r="BE469" s="164">
        <f>BB483-BB484</f>
        <v>92.8</v>
      </c>
      <c r="BF469" s="164">
        <f t="shared" si="444"/>
        <v>42.823275862068975</v>
      </c>
      <c r="BG469" s="174">
        <f t="shared" si="437"/>
        <v>38.393591988712664</v>
      </c>
      <c r="BH469" s="129">
        <v>550</v>
      </c>
      <c r="BI469" s="100">
        <v>103.506856070365</v>
      </c>
      <c r="BJ469" s="167">
        <f>(BI483-BI484)/BI465</f>
        <v>0.6621783580539421</v>
      </c>
      <c r="BK469" s="167">
        <f>I469-BI481</f>
        <v>37.079999999999984</v>
      </c>
      <c r="BL469" s="164">
        <f>BI483-BI484</f>
        <v>68.540000000000006</v>
      </c>
      <c r="BM469" s="164">
        <f t="shared" si="438"/>
        <v>54.099795739714004</v>
      </c>
      <c r="BN469" s="174">
        <f t="shared" si="439"/>
        <v>35.823713913977471</v>
      </c>
      <c r="BO469" s="129">
        <v>550</v>
      </c>
      <c r="BP469" s="180">
        <v>103.506856070365</v>
      </c>
      <c r="BQ469" s="167">
        <f>(BP483-BP484)/BP465</f>
        <v>0.74265611881538551</v>
      </c>
      <c r="BR469" s="167">
        <f>N469-BP481</f>
        <v>34.299999999999955</v>
      </c>
      <c r="BS469" s="164">
        <f>BP483-BP484</f>
        <v>76.87</v>
      </c>
      <c r="BT469" s="164">
        <f t="shared" si="440"/>
        <v>44.620788343957265</v>
      </c>
      <c r="BU469" s="174">
        <f t="shared" si="441"/>
        <v>33.137901490006094</v>
      </c>
      <c r="BV469" s="129">
        <v>550</v>
      </c>
      <c r="BW469" s="100">
        <v>103.506856070365</v>
      </c>
      <c r="BX469" s="167">
        <f>(BW483-BW484)/BW465</f>
        <v>0.70401133573666119</v>
      </c>
      <c r="BY469" s="167">
        <f>S469-BW481</f>
        <v>40.159999999999968</v>
      </c>
      <c r="BZ469" s="164">
        <f>BW483-BW484</f>
        <v>72.87</v>
      </c>
      <c r="CA469" s="164">
        <f t="shared" si="442"/>
        <v>55.111843008096564</v>
      </c>
      <c r="CB469" s="174">
        <f t="shared" si="443"/>
        <v>38.799362211039231</v>
      </c>
      <c r="CC469" s="81"/>
    </row>
    <row r="470" spans="1:81" ht="15.75">
      <c r="A470" s="64"/>
      <c r="B470" s="95" t="s">
        <v>42</v>
      </c>
      <c r="C470" s="80">
        <v>650</v>
      </c>
      <c r="D470" s="80">
        <v>418.43</v>
      </c>
      <c r="E470" s="208">
        <v>2.06</v>
      </c>
      <c r="F470" s="208">
        <v>2.91</v>
      </c>
      <c r="G470" s="152">
        <v>2.71</v>
      </c>
      <c r="H470" s="80">
        <v>650</v>
      </c>
      <c r="I470" s="80">
        <v>391.62</v>
      </c>
      <c r="J470" s="210">
        <v>5.29</v>
      </c>
      <c r="K470" s="210">
        <v>5.27</v>
      </c>
      <c r="L470" s="227">
        <v>5.09</v>
      </c>
      <c r="M470" s="80">
        <v>650</v>
      </c>
      <c r="N470" s="211">
        <v>397.39</v>
      </c>
      <c r="O470" s="210">
        <v>5.22</v>
      </c>
      <c r="P470" s="210">
        <v>6.88</v>
      </c>
      <c r="Q470" s="190">
        <v>3.45</v>
      </c>
      <c r="R470" s="80">
        <v>650</v>
      </c>
      <c r="S470" s="211">
        <v>398.34</v>
      </c>
      <c r="T470" s="211">
        <v>2.86</v>
      </c>
      <c r="U470" s="211">
        <v>2.29</v>
      </c>
      <c r="V470" s="211">
        <v>2.96</v>
      </c>
      <c r="W470" s="25"/>
      <c r="X470" s="129">
        <v>650</v>
      </c>
      <c r="Y470" s="151">
        <f t="shared" si="421"/>
        <v>0.25600000000000001</v>
      </c>
      <c r="Z470" s="100">
        <v>9.6440000000000001</v>
      </c>
      <c r="AA470" s="100">
        <v>4.5170000000000003</v>
      </c>
      <c r="AB470" s="100">
        <f t="shared" si="422"/>
        <v>4.8709999999999996</v>
      </c>
      <c r="AC470" s="100">
        <f t="shared" si="423"/>
        <v>33.705000000000005</v>
      </c>
      <c r="AD470" s="152">
        <f t="shared" si="424"/>
        <v>96.971998421024992</v>
      </c>
      <c r="AE470" s="129">
        <v>650</v>
      </c>
      <c r="AF470" s="100">
        <f t="shared" si="425"/>
        <v>0.52166666666666661</v>
      </c>
      <c r="AG470" s="100">
        <v>9.6440000000000001</v>
      </c>
      <c r="AH470" s="100">
        <v>4.5170000000000003</v>
      </c>
      <c r="AI470" s="100">
        <f t="shared" si="426"/>
        <v>4.6053333333333333</v>
      </c>
      <c r="AJ470" s="100">
        <f t="shared" si="427"/>
        <v>33.970666666666673</v>
      </c>
      <c r="AK470" s="152">
        <f t="shared" si="428"/>
        <v>92.405755987306677</v>
      </c>
      <c r="AL470" s="129">
        <v>650</v>
      </c>
      <c r="AM470" s="100">
        <f t="shared" si="429"/>
        <v>0.51833333333333331</v>
      </c>
      <c r="AN470" s="100">
        <v>9.6440000000000001</v>
      </c>
      <c r="AO470" s="100">
        <v>4.5170000000000003</v>
      </c>
      <c r="AP470" s="100">
        <f t="shared" si="430"/>
        <v>4.6086666666666662</v>
      </c>
      <c r="AQ470" s="100">
        <f t="shared" si="431"/>
        <v>33.967333333333336</v>
      </c>
      <c r="AR470" s="160">
        <f t="shared" si="432"/>
        <v>92.463565361006644</v>
      </c>
      <c r="AS470" s="129">
        <v>650</v>
      </c>
      <c r="AT470" s="100">
        <f t="shared" si="433"/>
        <v>0.27033333333333331</v>
      </c>
      <c r="AU470" s="100">
        <v>9.6440000000000001</v>
      </c>
      <c r="AV470" s="100">
        <v>4.5170000000000003</v>
      </c>
      <c r="AW470" s="100">
        <f t="shared" si="434"/>
        <v>4.8566666666666665</v>
      </c>
      <c r="AX470" s="100">
        <f t="shared" si="435"/>
        <v>33.719333333333338</v>
      </c>
      <c r="AY470" s="160">
        <f t="shared" si="436"/>
        <v>96.72776684436667</v>
      </c>
      <c r="AZ470" s="166"/>
      <c r="BA470" s="129">
        <v>650</v>
      </c>
      <c r="BB470" s="100">
        <v>103.506856070365</v>
      </c>
      <c r="BC470" s="167">
        <f>(BB483-BB484)/BB465</f>
        <v>0.89655896742640528</v>
      </c>
      <c r="BD470" s="167">
        <f>D470-BB481</f>
        <v>37.610000000000014</v>
      </c>
      <c r="BE470" s="164">
        <f>BB483-BB484</f>
        <v>92.8</v>
      </c>
      <c r="BF470" s="164">
        <f t="shared" si="444"/>
        <v>40.528017241379324</v>
      </c>
      <c r="BG470" s="174">
        <f t="shared" si="437"/>
        <v>36.335757289770598</v>
      </c>
      <c r="BH470" s="129">
        <v>650</v>
      </c>
      <c r="BI470" s="100">
        <v>103.506856070365</v>
      </c>
      <c r="BJ470" s="167">
        <f>(BI483-BI484)/BI465</f>
        <v>0.6621783580539421</v>
      </c>
      <c r="BK470" s="167">
        <f>I470-BI481</f>
        <v>34.879999999999995</v>
      </c>
      <c r="BL470" s="164">
        <f>BI483-BI484</f>
        <v>68.540000000000006</v>
      </c>
      <c r="BM470" s="164">
        <f t="shared" si="438"/>
        <v>50.88999124598773</v>
      </c>
      <c r="BN470" s="174">
        <f t="shared" si="439"/>
        <v>33.698250844647639</v>
      </c>
      <c r="BO470" s="129">
        <v>650</v>
      </c>
      <c r="BP470" s="180">
        <v>103.506856070365</v>
      </c>
      <c r="BQ470" s="167">
        <f>(BP483-BP484)/BP465</f>
        <v>0.74265611881538551</v>
      </c>
      <c r="BR470" s="167">
        <f>N470-BP481</f>
        <v>32.559999999999945</v>
      </c>
      <c r="BS470" s="164">
        <f>BP483-BP484</f>
        <v>76.87</v>
      </c>
      <c r="BT470" s="164">
        <f t="shared" si="440"/>
        <v>42.357226486275458</v>
      </c>
      <c r="BU470" s="174">
        <f t="shared" si="441"/>
        <v>31.45685342608158</v>
      </c>
      <c r="BV470" s="129">
        <v>650</v>
      </c>
      <c r="BW470" s="100">
        <v>103.506856070365</v>
      </c>
      <c r="BX470" s="167">
        <f>(BW483-BW484)/BW465</f>
        <v>0.70401133573666119</v>
      </c>
      <c r="BY470" s="167">
        <f>S470-BW481</f>
        <v>37.739999999999952</v>
      </c>
      <c r="BZ470" s="164">
        <f>BW483-BW484</f>
        <v>72.87</v>
      </c>
      <c r="CA470" s="164">
        <f t="shared" si="442"/>
        <v>51.790860436393501</v>
      </c>
      <c r="CB470" s="174">
        <f t="shared" si="443"/>
        <v>36.461352834776392</v>
      </c>
      <c r="CC470" s="81"/>
    </row>
    <row r="471" spans="1:81" ht="15.75">
      <c r="A471" s="64"/>
      <c r="B471" s="95" t="s">
        <v>42</v>
      </c>
      <c r="C471" s="80">
        <v>750</v>
      </c>
      <c r="D471" s="80">
        <v>416.68</v>
      </c>
      <c r="E471" s="208">
        <v>2.76</v>
      </c>
      <c r="F471" s="208">
        <v>3.78</v>
      </c>
      <c r="G471" s="152">
        <v>2.94</v>
      </c>
      <c r="H471" s="80">
        <v>750</v>
      </c>
      <c r="I471" s="80">
        <v>389.74</v>
      </c>
      <c r="J471" s="210">
        <v>5.97</v>
      </c>
      <c r="K471" s="210">
        <v>5.86</v>
      </c>
      <c r="L471" s="227">
        <v>5.47</v>
      </c>
      <c r="M471" s="80">
        <v>750</v>
      </c>
      <c r="N471" s="211">
        <v>396.09</v>
      </c>
      <c r="O471" s="80">
        <v>5.85</v>
      </c>
      <c r="P471" s="80">
        <v>7.22</v>
      </c>
      <c r="Q471" s="98">
        <v>4.0599999999999996</v>
      </c>
      <c r="R471" s="80">
        <v>750</v>
      </c>
      <c r="S471" s="211">
        <v>396.19</v>
      </c>
      <c r="T471" s="211">
        <v>2.5499999999999998</v>
      </c>
      <c r="U471" s="211">
        <v>2.6</v>
      </c>
      <c r="V471" s="211">
        <v>3.14</v>
      </c>
      <c r="W471" s="25"/>
      <c r="X471" s="129">
        <v>750</v>
      </c>
      <c r="Y471" s="151">
        <f t="shared" si="421"/>
        <v>0.31599999999999995</v>
      </c>
      <c r="Z471" s="100">
        <v>9.6440000000000001</v>
      </c>
      <c r="AA471" s="100">
        <v>4.5170000000000003</v>
      </c>
      <c r="AB471" s="100">
        <f t="shared" si="422"/>
        <v>4.8109999999999999</v>
      </c>
      <c r="AC471" s="100">
        <f t="shared" si="423"/>
        <v>33.765000000000008</v>
      </c>
      <c r="AD471" s="152">
        <f t="shared" si="424"/>
        <v>127.74144047062501</v>
      </c>
      <c r="AE471" s="129">
        <v>750</v>
      </c>
      <c r="AF471" s="100">
        <f t="shared" si="425"/>
        <v>0.57666666666666666</v>
      </c>
      <c r="AG471" s="100">
        <v>9.6440000000000001</v>
      </c>
      <c r="AH471" s="100">
        <v>4.5170000000000003</v>
      </c>
      <c r="AI471" s="100">
        <f t="shared" si="426"/>
        <v>4.5503333333333327</v>
      </c>
      <c r="AJ471" s="100">
        <f t="shared" si="427"/>
        <v>34.025666666666673</v>
      </c>
      <c r="AK471" s="152">
        <f t="shared" si="428"/>
        <v>121.75296697162499</v>
      </c>
      <c r="AL471" s="129">
        <v>750</v>
      </c>
      <c r="AM471" s="100">
        <f t="shared" si="429"/>
        <v>0.57099999999999995</v>
      </c>
      <c r="AN471" s="100">
        <v>9.6440000000000001</v>
      </c>
      <c r="AO471" s="100">
        <v>4.5170000000000003</v>
      </c>
      <c r="AP471" s="100">
        <f t="shared" si="430"/>
        <v>4.556</v>
      </c>
      <c r="AQ471" s="100">
        <f t="shared" si="431"/>
        <v>34.020000000000003</v>
      </c>
      <c r="AR471" s="160">
        <f t="shared" si="432"/>
        <v>121.88428749000001</v>
      </c>
      <c r="AS471" s="129">
        <v>750</v>
      </c>
      <c r="AT471" s="100">
        <f t="shared" si="433"/>
        <v>0.27633333333333338</v>
      </c>
      <c r="AU471" s="100">
        <v>9.6440000000000001</v>
      </c>
      <c r="AV471" s="100">
        <v>4.5170000000000003</v>
      </c>
      <c r="AW471" s="100">
        <f t="shared" si="434"/>
        <v>4.8506666666666662</v>
      </c>
      <c r="AX471" s="100">
        <f t="shared" si="435"/>
        <v>33.725333333333339</v>
      </c>
      <c r="AY471" s="160">
        <f t="shared" si="436"/>
        <v>128.643361656</v>
      </c>
      <c r="AZ471" s="166"/>
      <c r="BA471" s="129">
        <v>750</v>
      </c>
      <c r="BB471" s="100">
        <v>103.506856070365</v>
      </c>
      <c r="BC471" s="167">
        <f>(BB483-BB484)/BB465</f>
        <v>0.89655896742640528</v>
      </c>
      <c r="BD471" s="167">
        <f>D471-BB481</f>
        <v>35.860000000000014</v>
      </c>
      <c r="BE471" s="164">
        <f>BB483-BB484</f>
        <v>92.8</v>
      </c>
      <c r="BF471" s="164">
        <f t="shared" si="444"/>
        <v>38.642241379310363</v>
      </c>
      <c r="BG471" s="174">
        <f t="shared" si="437"/>
        <v>34.64504803007641</v>
      </c>
      <c r="BH471" s="129">
        <v>750</v>
      </c>
      <c r="BI471" s="100">
        <v>103.506856070365</v>
      </c>
      <c r="BJ471" s="167">
        <f>(BI483-BI484)/BI465</f>
        <v>0.6621783580539421</v>
      </c>
      <c r="BK471" s="167">
        <f>I471-BI481</f>
        <v>33</v>
      </c>
      <c r="BL471" s="164">
        <f>BI483-BI484</f>
        <v>68.540000000000006</v>
      </c>
      <c r="BM471" s="164">
        <f t="shared" si="438"/>
        <v>48.147067405894362</v>
      </c>
      <c r="BN471" s="174">
        <f t="shared" si="439"/>
        <v>31.8819460399476</v>
      </c>
      <c r="BO471" s="129">
        <v>750</v>
      </c>
      <c r="BP471" s="180">
        <v>103.506856070365</v>
      </c>
      <c r="BQ471" s="167">
        <f>(BP483-BP484)/BP465</f>
        <v>0.74265611881538551</v>
      </c>
      <c r="BR471" s="167">
        <f>N471-BP481</f>
        <v>31.259999999999934</v>
      </c>
      <c r="BS471" s="164">
        <f>BP483-BP484</f>
        <v>76.87</v>
      </c>
      <c r="BT471" s="164">
        <f t="shared" si="440"/>
        <v>40.666059581110879</v>
      </c>
      <c r="BU471" s="174">
        <f t="shared" si="441"/>
        <v>30.200897976023029</v>
      </c>
      <c r="BV471" s="129">
        <v>750</v>
      </c>
      <c r="BW471" s="100">
        <v>103.506856070365</v>
      </c>
      <c r="BX471" s="167">
        <f>(BW483-BW484)/BW465</f>
        <v>0.70401133573666119</v>
      </c>
      <c r="BY471" s="167">
        <f>S471-BW481</f>
        <v>35.589999999999975</v>
      </c>
      <c r="BZ471" s="164">
        <f>BW483-BW484</f>
        <v>72.87</v>
      </c>
      <c r="CA471" s="164">
        <f t="shared" si="442"/>
        <v>48.840400713599522</v>
      </c>
      <c r="CB471" s="174">
        <f t="shared" si="443"/>
        <v>34.384195744294978</v>
      </c>
      <c r="CC471" s="81"/>
    </row>
    <row r="472" spans="1:81" ht="15.75">
      <c r="A472" s="64"/>
      <c r="B472" s="95" t="s">
        <v>42</v>
      </c>
      <c r="C472" s="80">
        <v>850</v>
      </c>
      <c r="D472" s="80">
        <v>415.21</v>
      </c>
      <c r="E472" s="208">
        <v>2.86</v>
      </c>
      <c r="F472" s="208">
        <v>3.89</v>
      </c>
      <c r="G472" s="152">
        <v>3.32</v>
      </c>
      <c r="H472" s="80">
        <v>850</v>
      </c>
      <c r="I472" s="80">
        <v>388</v>
      </c>
      <c r="J472" s="210">
        <v>6.51</v>
      </c>
      <c r="K472" s="210">
        <v>6.36</v>
      </c>
      <c r="L472" s="227">
        <v>5.98</v>
      </c>
      <c r="M472" s="80">
        <v>850</v>
      </c>
      <c r="N472" s="211">
        <v>395.01</v>
      </c>
      <c r="O472" s="80">
        <v>7.1</v>
      </c>
      <c r="P472" s="80">
        <v>4.42</v>
      </c>
      <c r="Q472" s="98">
        <v>6.3</v>
      </c>
      <c r="R472" s="80">
        <v>850</v>
      </c>
      <c r="S472" s="211">
        <v>394.3</v>
      </c>
      <c r="T472" s="211">
        <v>3.32</v>
      </c>
      <c r="U472" s="211">
        <v>2.85</v>
      </c>
      <c r="V472" s="211">
        <v>3.61</v>
      </c>
      <c r="W472" s="25"/>
      <c r="X472" s="129">
        <v>850</v>
      </c>
      <c r="Y472" s="151">
        <f t="shared" si="421"/>
        <v>0.33566666666666667</v>
      </c>
      <c r="Z472" s="100">
        <v>9.6440000000000001</v>
      </c>
      <c r="AA472" s="100">
        <v>4.5170000000000003</v>
      </c>
      <c r="AB472" s="100">
        <f t="shared" si="422"/>
        <v>4.7913333333333332</v>
      </c>
      <c r="AC472" s="100">
        <f t="shared" si="423"/>
        <v>33.784666666666674</v>
      </c>
      <c r="AD472" s="152">
        <f t="shared" si="424"/>
        <v>163.50123859908669</v>
      </c>
      <c r="AE472" s="129">
        <v>850</v>
      </c>
      <c r="AF472" s="100">
        <f t="shared" si="425"/>
        <v>0.62833333333333341</v>
      </c>
      <c r="AG472" s="100">
        <v>9.6440000000000001</v>
      </c>
      <c r="AH472" s="100">
        <v>4.5170000000000003</v>
      </c>
      <c r="AI472" s="100">
        <f t="shared" si="426"/>
        <v>4.4986666666666668</v>
      </c>
      <c r="AJ472" s="100">
        <f t="shared" si="427"/>
        <v>34.077333333333335</v>
      </c>
      <c r="AK472" s="152">
        <f t="shared" si="428"/>
        <v>154.84402083210665</v>
      </c>
      <c r="AL472" s="129">
        <v>850</v>
      </c>
      <c r="AM472" s="100">
        <f t="shared" si="429"/>
        <v>0.59400000000000008</v>
      </c>
      <c r="AN472" s="100">
        <v>9.6440000000000001</v>
      </c>
      <c r="AO472" s="100">
        <v>4.5170000000000003</v>
      </c>
      <c r="AP472" s="100">
        <f t="shared" si="430"/>
        <v>4.5329999999999995</v>
      </c>
      <c r="AQ472" s="100">
        <f t="shared" si="431"/>
        <v>34.043000000000006</v>
      </c>
      <c r="AR472" s="160">
        <f t="shared" si="432"/>
        <v>155.86857562054499</v>
      </c>
      <c r="AS472" s="129">
        <v>850</v>
      </c>
      <c r="AT472" s="100">
        <f t="shared" si="433"/>
        <v>0.32599999999999996</v>
      </c>
      <c r="AU472" s="100">
        <v>9.6440000000000001</v>
      </c>
      <c r="AV472" s="100">
        <v>4.5170000000000003</v>
      </c>
      <c r="AW472" s="100">
        <f t="shared" si="434"/>
        <v>4.8010000000000002</v>
      </c>
      <c r="AX472" s="100">
        <f t="shared" si="435"/>
        <v>33.775000000000006</v>
      </c>
      <c r="AY472" s="160">
        <f t="shared" si="436"/>
        <v>163.784231207625</v>
      </c>
      <c r="AZ472" s="166"/>
      <c r="BA472" s="129">
        <v>850</v>
      </c>
      <c r="BB472" s="100">
        <v>103.506856070365</v>
      </c>
      <c r="BC472" s="167">
        <f>(BB483-BB484)/BB465</f>
        <v>0.89655896742640528</v>
      </c>
      <c r="BD472" s="167">
        <f>D472-BB481</f>
        <v>34.389999999999986</v>
      </c>
      <c r="BE472" s="164">
        <f>BB483-BB484</f>
        <v>92.8</v>
      </c>
      <c r="BF472" s="164">
        <f t="shared" si="444"/>
        <v>37.058189655172399</v>
      </c>
      <c r="BG472" s="174">
        <f t="shared" si="437"/>
        <v>33.224852251933257</v>
      </c>
      <c r="BH472" s="129">
        <v>850</v>
      </c>
      <c r="BI472" s="100">
        <v>103.506856070365</v>
      </c>
      <c r="BJ472" s="167">
        <f>(BI483-BI484)/BI465</f>
        <v>0.6621783580539421</v>
      </c>
      <c r="BK472" s="167">
        <f>I472-BI481</f>
        <v>31.259999999999991</v>
      </c>
      <c r="BL472" s="164">
        <f>BI483-BI484</f>
        <v>68.540000000000006</v>
      </c>
      <c r="BM472" s="164">
        <f t="shared" si="438"/>
        <v>45.608403851765381</v>
      </c>
      <c r="BN472" s="174">
        <f t="shared" si="439"/>
        <v>30.200897976023089</v>
      </c>
      <c r="BO472" s="129">
        <v>850</v>
      </c>
      <c r="BP472" s="180">
        <v>103.506856070365</v>
      </c>
      <c r="BQ472" s="167">
        <f>(BP483-BP484)/BP465</f>
        <v>0.74265611881538551</v>
      </c>
      <c r="BR472" s="167">
        <f>N472-BP481</f>
        <v>30.17999999999995</v>
      </c>
      <c r="BS472" s="164">
        <f>BP483-BP484</f>
        <v>76.87</v>
      </c>
      <c r="BT472" s="164">
        <f t="shared" si="440"/>
        <v>39.26109015220495</v>
      </c>
      <c r="BU472" s="174">
        <f t="shared" si="441"/>
        <v>29.157488832897482</v>
      </c>
      <c r="BV472" s="129">
        <v>850</v>
      </c>
      <c r="BW472" s="100">
        <v>103.506856070365</v>
      </c>
      <c r="BX472" s="167">
        <f>(BW483-BW484)/BW465</f>
        <v>0.70401133573666119</v>
      </c>
      <c r="BY472" s="167">
        <f>S472-BW481</f>
        <v>33.699999999999989</v>
      </c>
      <c r="BZ472" s="164">
        <f>BW483-BW484</f>
        <v>72.87</v>
      </c>
      <c r="CA472" s="164">
        <f t="shared" si="442"/>
        <v>46.246740771236425</v>
      </c>
      <c r="CB472" s="174">
        <f t="shared" si="443"/>
        <v>32.558229743825265</v>
      </c>
      <c r="CC472" s="81"/>
    </row>
    <row r="473" spans="1:81" ht="15.75">
      <c r="A473" s="64"/>
      <c r="B473" s="95" t="s">
        <v>42</v>
      </c>
      <c r="C473" s="80">
        <v>950</v>
      </c>
      <c r="D473" s="80">
        <v>413.98</v>
      </c>
      <c r="E473" s="208">
        <v>3.55</v>
      </c>
      <c r="F473" s="208">
        <v>4.08</v>
      </c>
      <c r="G473" s="152">
        <v>3.81</v>
      </c>
      <c r="H473" s="80">
        <v>950</v>
      </c>
      <c r="I473" s="80">
        <v>386.62</v>
      </c>
      <c r="J473" s="210">
        <v>6.63</v>
      </c>
      <c r="K473" s="210">
        <v>6.68</v>
      </c>
      <c r="L473" s="227">
        <v>6.52</v>
      </c>
      <c r="M473" s="80">
        <v>950</v>
      </c>
      <c r="N473" s="211">
        <v>394.12</v>
      </c>
      <c r="O473" s="80">
        <v>6.53</v>
      </c>
      <c r="P473" s="80">
        <v>7.45</v>
      </c>
      <c r="Q473" s="98">
        <v>4.57</v>
      </c>
      <c r="R473" s="80">
        <v>950</v>
      </c>
      <c r="S473" s="211">
        <v>392.76</v>
      </c>
      <c r="T473" s="211">
        <v>6.79</v>
      </c>
      <c r="U473" s="211">
        <v>3.23</v>
      </c>
      <c r="V473" s="211">
        <v>3.56</v>
      </c>
      <c r="W473" s="25"/>
      <c r="X473" s="129">
        <v>950</v>
      </c>
      <c r="Y473" s="151">
        <f t="shared" si="421"/>
        <v>0.3813333333333333</v>
      </c>
      <c r="Z473" s="100">
        <v>9.6440000000000001</v>
      </c>
      <c r="AA473" s="100">
        <v>4.5170000000000003</v>
      </c>
      <c r="AB473" s="100">
        <f t="shared" si="422"/>
        <v>4.7456666666666667</v>
      </c>
      <c r="AC473" s="100">
        <f t="shared" si="423"/>
        <v>33.830333333333336</v>
      </c>
      <c r="AD473" s="152">
        <f t="shared" si="424"/>
        <v>202.56195936745166</v>
      </c>
      <c r="AE473" s="129">
        <v>950</v>
      </c>
      <c r="AF473" s="100">
        <f t="shared" si="425"/>
        <v>0.66099999999999992</v>
      </c>
      <c r="AG473" s="100">
        <v>9.6440000000000001</v>
      </c>
      <c r="AH473" s="100">
        <v>4.5170000000000003</v>
      </c>
      <c r="AI473" s="100">
        <f t="shared" si="426"/>
        <v>4.4660000000000002</v>
      </c>
      <c r="AJ473" s="100">
        <f t="shared" si="427"/>
        <v>34.110000000000007</v>
      </c>
      <c r="AK473" s="152">
        <f t="shared" si="428"/>
        <v>192.20063586570001</v>
      </c>
      <c r="AL473" s="129">
        <v>950</v>
      </c>
      <c r="AM473" s="100">
        <f t="shared" si="429"/>
        <v>0.6183333333333334</v>
      </c>
      <c r="AN473" s="100">
        <v>9.6440000000000001</v>
      </c>
      <c r="AO473" s="100">
        <v>4.5170000000000003</v>
      </c>
      <c r="AP473" s="100">
        <f t="shared" si="430"/>
        <v>4.5086666666666666</v>
      </c>
      <c r="AQ473" s="100">
        <f t="shared" si="431"/>
        <v>34.067333333333337</v>
      </c>
      <c r="AR473" s="160">
        <f t="shared" si="432"/>
        <v>193.79414431412667</v>
      </c>
      <c r="AS473" s="129">
        <v>950</v>
      </c>
      <c r="AT473" s="100">
        <f t="shared" si="433"/>
        <v>0.45266666666666666</v>
      </c>
      <c r="AU473" s="100">
        <v>9.6440000000000001</v>
      </c>
      <c r="AV473" s="100">
        <v>4.5170000000000003</v>
      </c>
      <c r="AW473" s="100">
        <f t="shared" si="434"/>
        <v>4.6743333333333332</v>
      </c>
      <c r="AX473" s="100">
        <f t="shared" si="435"/>
        <v>33.901666666666671</v>
      </c>
      <c r="AY473" s="160">
        <f t="shared" si="436"/>
        <v>199.93789283549165</v>
      </c>
      <c r="AZ473" s="166"/>
      <c r="BA473" s="129">
        <v>950</v>
      </c>
      <c r="BB473" s="100">
        <v>103.506856070365</v>
      </c>
      <c r="BC473" s="167">
        <f>(BB483-BB484)/BB465</f>
        <v>0.89655896742640528</v>
      </c>
      <c r="BD473" s="167">
        <f>D473-BB481</f>
        <v>33.160000000000025</v>
      </c>
      <c r="BE473" s="164">
        <f>BB483-BB484</f>
        <v>92.8</v>
      </c>
      <c r="BF473" s="164">
        <f t="shared" si="444"/>
        <v>35.73275862068968</v>
      </c>
      <c r="BG473" s="174">
        <f t="shared" si="437"/>
        <v>32.036525172262522</v>
      </c>
      <c r="BH473" s="129">
        <v>950</v>
      </c>
      <c r="BI473" s="100">
        <v>103.506856070365</v>
      </c>
      <c r="BJ473" s="167">
        <f>(BI483-BI484)/BI465</f>
        <v>0.6621783580539421</v>
      </c>
      <c r="BK473" s="167">
        <f>I473-BI481</f>
        <v>29.879999999999995</v>
      </c>
      <c r="BL473" s="164">
        <f>BI483-BI484</f>
        <v>68.540000000000006</v>
      </c>
      <c r="BM473" s="164">
        <f t="shared" si="438"/>
        <v>43.594981032973436</v>
      </c>
      <c r="BN473" s="174">
        <f t="shared" si="439"/>
        <v>28.867652959807099</v>
      </c>
      <c r="BO473" s="129">
        <v>950</v>
      </c>
      <c r="BP473" s="180">
        <v>103.506856070365</v>
      </c>
      <c r="BQ473" s="167">
        <f>(BP483-BP484)/BP465</f>
        <v>0.74265611881538551</v>
      </c>
      <c r="BR473" s="167">
        <f>N473-BP481</f>
        <v>29.289999999999964</v>
      </c>
      <c r="BS473" s="164">
        <f>BP483-BP484</f>
        <v>76.87</v>
      </c>
      <c r="BT473" s="164">
        <f t="shared" si="440"/>
        <v>38.103291270976925</v>
      </c>
      <c r="BU473" s="174">
        <f t="shared" si="441"/>
        <v>28.29764240939588</v>
      </c>
      <c r="BV473" s="129">
        <v>950</v>
      </c>
      <c r="BW473" s="100">
        <v>103.506856070365</v>
      </c>
      <c r="BX473" s="167">
        <f>(BW483-BW484)/BW465</f>
        <v>0.70401133573666119</v>
      </c>
      <c r="BY473" s="167">
        <f>S473-BW481</f>
        <v>32.159999999999968</v>
      </c>
      <c r="BZ473" s="164">
        <f>BW483-BW484</f>
        <v>72.87</v>
      </c>
      <c r="CA473" s="164">
        <f t="shared" si="442"/>
        <v>44.133388225607199</v>
      </c>
      <c r="CB473" s="174">
        <f t="shared" si="443"/>
        <v>31.070405595294361</v>
      </c>
      <c r="CC473" s="81"/>
    </row>
    <row r="474" spans="1:81" ht="15.75">
      <c r="A474" s="64"/>
      <c r="B474" s="95" t="s">
        <v>42</v>
      </c>
      <c r="C474" s="80">
        <v>1000</v>
      </c>
      <c r="D474" s="80">
        <v>413.09</v>
      </c>
      <c r="E474" s="208">
        <v>4.3899999999999997</v>
      </c>
      <c r="F474" s="208">
        <v>3.93</v>
      </c>
      <c r="G474" s="152">
        <v>3.6</v>
      </c>
      <c r="H474" s="80">
        <v>1000</v>
      </c>
      <c r="I474" s="80">
        <v>385.51</v>
      </c>
      <c r="J474" s="210">
        <v>7.26</v>
      </c>
      <c r="K474" s="210">
        <v>6.93</v>
      </c>
      <c r="L474" s="227">
        <v>6.75</v>
      </c>
      <c r="M474" s="80">
        <v>1000</v>
      </c>
      <c r="N474" s="80">
        <v>393.49</v>
      </c>
      <c r="O474" s="211">
        <v>6.79</v>
      </c>
      <c r="P474" s="80">
        <v>8.06</v>
      </c>
      <c r="Q474" s="98">
        <v>4.7699999999999996</v>
      </c>
      <c r="R474" s="80">
        <v>1000</v>
      </c>
      <c r="S474" s="211">
        <v>391.66</v>
      </c>
      <c r="T474" s="211">
        <v>3.67</v>
      </c>
      <c r="U474" s="211">
        <v>3.45</v>
      </c>
      <c r="V474" s="211">
        <v>4.04</v>
      </c>
      <c r="W474" s="25"/>
      <c r="X474" s="129">
        <v>1000</v>
      </c>
      <c r="Y474" s="151">
        <f t="shared" si="421"/>
        <v>0.39733333333333332</v>
      </c>
      <c r="Z474" s="100">
        <v>9.6440000000000001</v>
      </c>
      <c r="AA474" s="100">
        <v>4.5170000000000003</v>
      </c>
      <c r="AB474" s="100">
        <f t="shared" si="422"/>
        <v>4.7296666666666667</v>
      </c>
      <c r="AC474" s="100">
        <f t="shared" si="423"/>
        <v>33.846333333333341</v>
      </c>
      <c r="AD474" s="152">
        <f t="shared" si="424"/>
        <v>223.79446062866668</v>
      </c>
      <c r="AE474" s="129">
        <v>1000</v>
      </c>
      <c r="AF474" s="100">
        <f t="shared" si="425"/>
        <v>0.69799999999999995</v>
      </c>
      <c r="AG474" s="100">
        <v>9.6440000000000001</v>
      </c>
      <c r="AH474" s="100">
        <v>4.5170000000000003</v>
      </c>
      <c r="AI474" s="100">
        <f t="shared" si="426"/>
        <v>4.4290000000000003</v>
      </c>
      <c r="AJ474" s="100">
        <f t="shared" si="427"/>
        <v>34.147000000000006</v>
      </c>
      <c r="AK474" s="152">
        <f t="shared" si="428"/>
        <v>211.42941407399999</v>
      </c>
      <c r="AL474" s="129">
        <v>1000</v>
      </c>
      <c r="AM474" s="100">
        <f>AVERAGE(P474:Q474)/10</f>
        <v>0.64149999999999996</v>
      </c>
      <c r="AN474" s="100">
        <v>9.6440000000000001</v>
      </c>
      <c r="AO474" s="100">
        <v>4.5170000000000003</v>
      </c>
      <c r="AP474" s="100">
        <f t="shared" si="430"/>
        <v>4.4855</v>
      </c>
      <c r="AQ474" s="100">
        <f t="shared" si="431"/>
        <v>34.090500000000006</v>
      </c>
      <c r="AR474" s="160">
        <f t="shared" si="432"/>
        <v>213.77228697449999</v>
      </c>
      <c r="AS474" s="129">
        <v>1000</v>
      </c>
      <c r="AT474" s="100">
        <f t="shared" si="433"/>
        <v>0.372</v>
      </c>
      <c r="AU474" s="100">
        <v>9.6440000000000001</v>
      </c>
      <c r="AV474" s="100">
        <v>4.5170000000000003</v>
      </c>
      <c r="AW474" s="100">
        <f t="shared" si="434"/>
        <v>4.7549999999999999</v>
      </c>
      <c r="AX474" s="100">
        <f t="shared" si="435"/>
        <v>33.821000000000005</v>
      </c>
      <c r="AY474" s="160">
        <f t="shared" si="436"/>
        <v>224.82475928999997</v>
      </c>
      <c r="AZ474" s="166"/>
      <c r="BA474" s="129">
        <v>1000</v>
      </c>
      <c r="BB474" s="100">
        <v>103.506856070365</v>
      </c>
      <c r="BC474" s="167">
        <f>(BB483-BB484)/BB465</f>
        <v>0.89655896742640528</v>
      </c>
      <c r="BD474" s="167">
        <f>D474-BB481</f>
        <v>32.269999999999982</v>
      </c>
      <c r="BE474" s="164">
        <f>BB483-BB484</f>
        <v>92.8</v>
      </c>
      <c r="BF474" s="164">
        <f t="shared" si="444"/>
        <v>34.773706896551701</v>
      </c>
      <c r="BG474" s="174">
        <f t="shared" si="437"/>
        <v>31.17667874876086</v>
      </c>
      <c r="BH474" s="129">
        <v>1000</v>
      </c>
      <c r="BI474" s="100">
        <v>103.506856070365</v>
      </c>
      <c r="BJ474" s="167">
        <f>(BI483-BI484)/BI465</f>
        <v>0.6621783580539421</v>
      </c>
      <c r="BK474" s="167">
        <f>I474-BI481</f>
        <v>28.769999999999982</v>
      </c>
      <c r="BL474" s="164">
        <f>BI483-BI484</f>
        <v>68.540000000000006</v>
      </c>
      <c r="BM474" s="164">
        <f t="shared" si="438"/>
        <v>41.975488765684247</v>
      </c>
      <c r="BN474" s="174">
        <f t="shared" si="439"/>
        <v>27.795260229372488</v>
      </c>
      <c r="BO474" s="129">
        <v>1000</v>
      </c>
      <c r="BP474" s="180">
        <v>103.506856070365</v>
      </c>
      <c r="BQ474" s="167">
        <f>(BP483-BP484)/BP465</f>
        <v>0.74265611881538551</v>
      </c>
      <c r="BR474" s="167">
        <f>N474-BP481</f>
        <v>28.659999999999968</v>
      </c>
      <c r="BS474" s="164">
        <f>BP483-BP484</f>
        <v>76.87</v>
      </c>
      <c r="BT474" s="164">
        <f t="shared" si="440"/>
        <v>37.283725770781793</v>
      </c>
      <c r="BU474" s="174">
        <f t="shared" si="441"/>
        <v>27.688987075905974</v>
      </c>
      <c r="BV474" s="129">
        <v>1000</v>
      </c>
      <c r="BW474" s="100">
        <v>103.506856070365</v>
      </c>
      <c r="BX474" s="167">
        <f>(BW483-BW484)/BW465</f>
        <v>0.70401133573666119</v>
      </c>
      <c r="BY474" s="167">
        <f>S474-BW481</f>
        <v>31.060000000000002</v>
      </c>
      <c r="BZ474" s="164">
        <f>BW483-BW484</f>
        <v>72.87</v>
      </c>
      <c r="CA474" s="164">
        <f t="shared" si="442"/>
        <v>42.623850693014958</v>
      </c>
      <c r="CB474" s="174">
        <f t="shared" si="443"/>
        <v>30.007674060629473</v>
      </c>
      <c r="CC474" s="81"/>
    </row>
    <row r="475" spans="1:81" ht="15.75">
      <c r="A475" s="64"/>
      <c r="B475" s="95" t="s">
        <v>42</v>
      </c>
      <c r="C475" s="80">
        <v>1350</v>
      </c>
      <c r="D475" s="80">
        <v>411.09</v>
      </c>
      <c r="E475" s="208">
        <v>4.8</v>
      </c>
      <c r="F475" s="208">
        <v>4.74</v>
      </c>
      <c r="G475" s="152">
        <v>4.28</v>
      </c>
      <c r="H475" s="80">
        <v>1350</v>
      </c>
      <c r="I475" s="80">
        <v>383.03</v>
      </c>
      <c r="J475" s="100">
        <v>8.17</v>
      </c>
      <c r="K475" s="211">
        <v>8.26</v>
      </c>
      <c r="L475" s="98">
        <v>7.86</v>
      </c>
      <c r="M475" s="80">
        <v>1350</v>
      </c>
      <c r="N475" s="211">
        <v>392.08</v>
      </c>
      <c r="O475" s="80">
        <v>8.0500000000000007</v>
      </c>
      <c r="P475" s="80">
        <v>9.0399999999999991</v>
      </c>
      <c r="Q475" s="236">
        <v>6.85</v>
      </c>
      <c r="R475" s="80">
        <v>1350</v>
      </c>
      <c r="S475" s="211">
        <v>389.02</v>
      </c>
      <c r="T475" s="211">
        <v>4.51</v>
      </c>
      <c r="U475" s="211">
        <v>4.49</v>
      </c>
      <c r="V475" s="211">
        <v>5.41</v>
      </c>
      <c r="W475" s="25"/>
      <c r="X475" s="129">
        <v>1350</v>
      </c>
      <c r="Y475" s="151">
        <f t="shared" si="421"/>
        <v>0.46066666666666667</v>
      </c>
      <c r="Z475" s="100">
        <v>9.6440000000000001</v>
      </c>
      <c r="AA475" s="100">
        <v>4.5170000000000003</v>
      </c>
      <c r="AB475" s="100">
        <f t="shared" si="422"/>
        <v>4.6663333333333332</v>
      </c>
      <c r="AC475" s="100">
        <f t="shared" si="423"/>
        <v>33.909666666666674</v>
      </c>
      <c r="AD475" s="152">
        <f t="shared" si="424"/>
        <v>403.15679859874501</v>
      </c>
      <c r="AE475" s="129">
        <v>1350</v>
      </c>
      <c r="AF475" s="100">
        <f t="shared" si="425"/>
        <v>0.80966666666666653</v>
      </c>
      <c r="AG475" s="100">
        <v>9.6440000000000001</v>
      </c>
      <c r="AH475" s="100">
        <v>4.5170000000000003</v>
      </c>
      <c r="AI475" s="100">
        <f t="shared" si="426"/>
        <v>4.317333333333333</v>
      </c>
      <c r="AJ475" s="100">
        <f t="shared" si="427"/>
        <v>34.25866666666667</v>
      </c>
      <c r="AK475" s="152">
        <f t="shared" si="428"/>
        <v>376.84325451743996</v>
      </c>
      <c r="AL475" s="129">
        <v>1350</v>
      </c>
      <c r="AM475" s="100">
        <f t="shared" ref="AM475:AM480" si="445">AVERAGE(O475:Q475)/10</f>
        <v>0.79799999999999993</v>
      </c>
      <c r="AN475" s="100">
        <v>9.6440000000000001</v>
      </c>
      <c r="AO475" s="100">
        <v>4.5170000000000003</v>
      </c>
      <c r="AP475" s="100">
        <f t="shared" si="430"/>
        <v>4.3289999999999997</v>
      </c>
      <c r="AQ475" s="100">
        <f t="shared" si="431"/>
        <v>34.247000000000007</v>
      </c>
      <c r="AR475" s="160">
        <f t="shared" si="432"/>
        <v>377.73291311086501</v>
      </c>
      <c r="AS475" s="129">
        <v>1350</v>
      </c>
      <c r="AT475" s="100">
        <f t="shared" si="433"/>
        <v>0.48033333333333339</v>
      </c>
      <c r="AU475" s="100">
        <v>9.6440000000000001</v>
      </c>
      <c r="AV475" s="100">
        <v>4.5170000000000003</v>
      </c>
      <c r="AW475" s="100">
        <f t="shared" si="434"/>
        <v>4.6466666666666665</v>
      </c>
      <c r="AX475" s="100">
        <f t="shared" si="435"/>
        <v>33.929333333333339</v>
      </c>
      <c r="AY475" s="160">
        <f t="shared" si="436"/>
        <v>401.6904936084</v>
      </c>
      <c r="AZ475" s="166"/>
      <c r="BA475" s="129">
        <v>1350</v>
      </c>
      <c r="BB475" s="100">
        <v>103.506856070365</v>
      </c>
      <c r="BC475" s="167">
        <f>(BB483-BB484)/BB465</f>
        <v>0.89655896742640528</v>
      </c>
      <c r="BD475" s="167">
        <f>D475-BB481</f>
        <v>30.269999999999982</v>
      </c>
      <c r="BE475" s="164">
        <f>BB483-BB484</f>
        <v>92.8</v>
      </c>
      <c r="BF475" s="164">
        <f t="shared" si="444"/>
        <v>32.618534482758605</v>
      </c>
      <c r="BG475" s="174">
        <f t="shared" si="437"/>
        <v>29.244439594824648</v>
      </c>
      <c r="BH475" s="129">
        <v>1350</v>
      </c>
      <c r="BI475" s="100">
        <v>103.506856070365</v>
      </c>
      <c r="BJ475" s="167">
        <f>(BI483-BI484)/BI465</f>
        <v>0.6621783580539421</v>
      </c>
      <c r="BK475" s="167">
        <f>I475-BI481</f>
        <v>26.289999999999964</v>
      </c>
      <c r="BL475" s="164">
        <f>BI483-BI484</f>
        <v>68.540000000000006</v>
      </c>
      <c r="BM475" s="164">
        <f t="shared" si="438"/>
        <v>38.357163700029126</v>
      </c>
      <c r="BN475" s="174">
        <f t="shared" si="439"/>
        <v>25.399283678491557</v>
      </c>
      <c r="BO475" s="129">
        <v>1350</v>
      </c>
      <c r="BP475" s="180">
        <v>103.506856070365</v>
      </c>
      <c r="BQ475" s="167">
        <f>(BP483-BP484)/BP465</f>
        <v>0.74265611881538551</v>
      </c>
      <c r="BR475" s="167">
        <f>N475-BP481</f>
        <v>27.249999999999943</v>
      </c>
      <c r="BS475" s="164">
        <f>BP483-BP484</f>
        <v>76.87</v>
      </c>
      <c r="BT475" s="164">
        <f t="shared" si="440"/>
        <v>35.449460127487889</v>
      </c>
      <c r="BU475" s="174">
        <f t="shared" si="441"/>
        <v>26.326758472380916</v>
      </c>
      <c r="BV475" s="129">
        <v>1350</v>
      </c>
      <c r="BW475" s="100">
        <v>103.506856070365</v>
      </c>
      <c r="BX475" s="167">
        <f>(BW483-BW484)/BW465</f>
        <v>0.70401133573666119</v>
      </c>
      <c r="BY475" s="167">
        <f>S475-BW481</f>
        <v>28.419999999999959</v>
      </c>
      <c r="BZ475" s="164">
        <f>BW483-BW484</f>
        <v>72.87</v>
      </c>
      <c r="CA475" s="164">
        <f t="shared" si="442"/>
        <v>39.000960614793414</v>
      </c>
      <c r="CB475" s="174">
        <f t="shared" si="443"/>
        <v>27.457118377433627</v>
      </c>
      <c r="CC475" s="81"/>
    </row>
    <row r="476" spans="1:81" ht="15.75">
      <c r="A476" s="64"/>
      <c r="B476" s="95" t="s">
        <v>42</v>
      </c>
      <c r="C476" s="80">
        <v>2500</v>
      </c>
      <c r="D476" s="80">
        <v>406.72</v>
      </c>
      <c r="E476" s="208">
        <v>8.1300000000000008</v>
      </c>
      <c r="F476" s="208">
        <v>6.96</v>
      </c>
      <c r="G476" s="152">
        <v>7.06</v>
      </c>
      <c r="H476" s="80">
        <v>2500</v>
      </c>
      <c r="I476" s="80">
        <v>378.53</v>
      </c>
      <c r="J476" s="80">
        <v>11.51</v>
      </c>
      <c r="K476" s="211">
        <v>11.6</v>
      </c>
      <c r="L476" s="98">
        <v>11.89</v>
      </c>
      <c r="M476" s="80">
        <v>2500</v>
      </c>
      <c r="N476" s="211">
        <v>388.9</v>
      </c>
      <c r="O476" s="80">
        <v>12.23</v>
      </c>
      <c r="P476" s="80">
        <v>10.199999999999999</v>
      </c>
      <c r="Q476" s="98">
        <v>12.29</v>
      </c>
      <c r="R476" s="80">
        <v>2500</v>
      </c>
      <c r="S476" s="211">
        <v>384.14</v>
      </c>
      <c r="T476" s="211">
        <v>7.22</v>
      </c>
      <c r="U476" s="211">
        <v>7.77</v>
      </c>
      <c r="V476" s="211">
        <v>7.58</v>
      </c>
      <c r="W476" s="25"/>
      <c r="X476" s="129">
        <v>2500</v>
      </c>
      <c r="Y476" s="151">
        <f t="shared" si="421"/>
        <v>0.73833333333333329</v>
      </c>
      <c r="Z476" s="100">
        <v>9.6440000000000001</v>
      </c>
      <c r="AA476" s="100">
        <v>4.5170000000000003</v>
      </c>
      <c r="AB476" s="100">
        <f t="shared" si="422"/>
        <v>4.3886666666666665</v>
      </c>
      <c r="AC476" s="100">
        <f t="shared" si="423"/>
        <v>34.187333333333342</v>
      </c>
      <c r="AD476" s="152">
        <f t="shared" si="424"/>
        <v>1310.9466293166668</v>
      </c>
      <c r="AE476" s="129">
        <v>2500</v>
      </c>
      <c r="AF476" s="100">
        <f t="shared" si="425"/>
        <v>1.1666666666666665</v>
      </c>
      <c r="AG476" s="100">
        <v>9.6440000000000001</v>
      </c>
      <c r="AH476" s="100">
        <v>4.5170000000000003</v>
      </c>
      <c r="AI476" s="100">
        <f t="shared" si="426"/>
        <v>3.9603333333333328</v>
      </c>
      <c r="AJ476" s="100">
        <f t="shared" si="427"/>
        <v>34.615666666666669</v>
      </c>
      <c r="AK476" s="152">
        <f t="shared" si="428"/>
        <v>1197.8201926291665</v>
      </c>
      <c r="AL476" s="129">
        <v>2500</v>
      </c>
      <c r="AM476" s="100">
        <f t="shared" si="445"/>
        <v>1.1573333333333333</v>
      </c>
      <c r="AN476" s="100">
        <v>9.6440000000000001</v>
      </c>
      <c r="AO476" s="100">
        <v>4.5170000000000003</v>
      </c>
      <c r="AP476" s="100">
        <f t="shared" si="430"/>
        <v>3.9696666666666669</v>
      </c>
      <c r="AQ476" s="100">
        <f t="shared" si="431"/>
        <v>34.606333333333339</v>
      </c>
      <c r="AR476" s="160">
        <f t="shared" si="432"/>
        <v>1200.3193739291669</v>
      </c>
      <c r="AS476" s="129">
        <v>2500</v>
      </c>
      <c r="AT476" s="100">
        <f t="shared" si="433"/>
        <v>0.7523333333333333</v>
      </c>
      <c r="AU476" s="100">
        <v>9.6440000000000001</v>
      </c>
      <c r="AV476" s="100">
        <v>4.5170000000000003</v>
      </c>
      <c r="AW476" s="100">
        <f t="shared" si="434"/>
        <v>4.3746666666666663</v>
      </c>
      <c r="AX476" s="100">
        <f t="shared" si="435"/>
        <v>34.201333333333338</v>
      </c>
      <c r="AY476" s="160">
        <f t="shared" si="436"/>
        <v>1307.2997948666666</v>
      </c>
      <c r="AZ476" s="166"/>
      <c r="BA476" s="129">
        <v>2500</v>
      </c>
      <c r="BB476" s="100">
        <v>103.506856070365</v>
      </c>
      <c r="BC476" s="167">
        <f>(BB483-BB484)/BB465</f>
        <v>0.89655896742640528</v>
      </c>
      <c r="BD476" s="167">
        <f>D476-BB481</f>
        <v>25.900000000000034</v>
      </c>
      <c r="BE476" s="164">
        <f>BB483-BB484</f>
        <v>92.8</v>
      </c>
      <c r="BF476" s="164">
        <f t="shared" si="444"/>
        <v>27.909482758620729</v>
      </c>
      <c r="BG476" s="174">
        <f t="shared" si="437"/>
        <v>25.022497043474061</v>
      </c>
      <c r="BH476" s="129">
        <v>2500</v>
      </c>
      <c r="BI476" s="100">
        <v>103.506856070365</v>
      </c>
      <c r="BJ476" s="167">
        <f>(BI483-BI484)/BI465</f>
        <v>0.6621783580539421</v>
      </c>
      <c r="BK476" s="167">
        <f>I476-BI481</f>
        <v>21.789999999999964</v>
      </c>
      <c r="BL476" s="164">
        <f>BI483-BI484</f>
        <v>68.540000000000006</v>
      </c>
      <c r="BM476" s="164">
        <f t="shared" si="438"/>
        <v>31.79165450831626</v>
      </c>
      <c r="BN476" s="174">
        <f t="shared" si="439"/>
        <v>21.051745582135066</v>
      </c>
      <c r="BO476" s="129">
        <v>2500</v>
      </c>
      <c r="BP476" s="180">
        <v>103.506856070365</v>
      </c>
      <c r="BQ476" s="167">
        <f>(BP483-BP484)/BP465</f>
        <v>0.74265611881538551</v>
      </c>
      <c r="BR476" s="167">
        <f>N476-BP481</f>
        <v>24.069999999999936</v>
      </c>
      <c r="BS476" s="164">
        <f>BP483-BP484</f>
        <v>76.87</v>
      </c>
      <c r="BT476" s="164">
        <f t="shared" si="440"/>
        <v>31.312605697931488</v>
      </c>
      <c r="BU476" s="174">
        <f t="shared" si="441"/>
        <v>23.254498217622324</v>
      </c>
      <c r="BV476" s="129">
        <v>2500</v>
      </c>
      <c r="BW476" s="100">
        <v>103.506856070365</v>
      </c>
      <c r="BX476" s="167">
        <f>(BW483-BW484)/BW465</f>
        <v>0.70401133573666119</v>
      </c>
      <c r="BY476" s="167">
        <f>S476-BW481</f>
        <v>23.539999999999964</v>
      </c>
      <c r="BZ476" s="164">
        <f>BW483-BW484</f>
        <v>72.87</v>
      </c>
      <c r="CA476" s="164">
        <f t="shared" si="442"/>
        <v>32.304103197474902</v>
      </c>
      <c r="CB476" s="174">
        <f t="shared" si="443"/>
        <v>22.742454841829254</v>
      </c>
      <c r="CC476" s="81"/>
    </row>
    <row r="477" spans="1:81" ht="15.75">
      <c r="A477" s="64"/>
      <c r="B477" s="95" t="s">
        <v>42</v>
      </c>
      <c r="C477" s="80">
        <v>5000</v>
      </c>
      <c r="D477" s="80">
        <v>401.75</v>
      </c>
      <c r="E477" s="208">
        <v>12.35</v>
      </c>
      <c r="F477" s="208">
        <v>13.01</v>
      </c>
      <c r="G477" s="152">
        <v>11.53</v>
      </c>
      <c r="H477" s="80">
        <v>5000</v>
      </c>
      <c r="I477" s="80">
        <v>376.71</v>
      </c>
      <c r="J477" s="80">
        <v>18.28</v>
      </c>
      <c r="K477" s="211">
        <v>17.22</v>
      </c>
      <c r="L477" s="98">
        <v>17.78</v>
      </c>
      <c r="M477" s="80">
        <v>5000</v>
      </c>
      <c r="N477" s="211">
        <v>385.57</v>
      </c>
      <c r="O477" s="80">
        <v>17.350000000000001</v>
      </c>
      <c r="P477" s="80">
        <v>14.55</v>
      </c>
      <c r="Q477" s="98">
        <v>17.989999999999998</v>
      </c>
      <c r="R477" s="80">
        <v>5000</v>
      </c>
      <c r="S477" s="211">
        <v>380.02</v>
      </c>
      <c r="T477" s="211">
        <v>13.55</v>
      </c>
      <c r="U477" s="211">
        <v>13.45</v>
      </c>
      <c r="V477" s="211">
        <v>14.13</v>
      </c>
      <c r="W477" s="25"/>
      <c r="X477" s="129">
        <v>5000</v>
      </c>
      <c r="Y477" s="151">
        <f t="shared" si="421"/>
        <v>1.2296666666666667</v>
      </c>
      <c r="Z477" s="100">
        <v>9.6440000000000001</v>
      </c>
      <c r="AA477" s="100">
        <v>4.5170000000000003</v>
      </c>
      <c r="AB477" s="100">
        <f t="shared" si="422"/>
        <v>3.8973333333333331</v>
      </c>
      <c r="AC477" s="100">
        <f t="shared" si="423"/>
        <v>34.678666666666672</v>
      </c>
      <c r="AD477" s="152">
        <f t="shared" si="424"/>
        <v>4723.6436082666669</v>
      </c>
      <c r="AE477" s="129">
        <v>5000</v>
      </c>
      <c r="AF477" s="100">
        <f t="shared" si="425"/>
        <v>1.7760000000000002</v>
      </c>
      <c r="AG477" s="100">
        <v>9.6440000000000001</v>
      </c>
      <c r="AH477" s="100">
        <v>4.5170000000000003</v>
      </c>
      <c r="AI477" s="100">
        <f t="shared" si="426"/>
        <v>3.3509999999999991</v>
      </c>
      <c r="AJ477" s="100">
        <f t="shared" si="427"/>
        <v>35.225000000000009</v>
      </c>
      <c r="AK477" s="152">
        <f t="shared" si="428"/>
        <v>4125.4621762499992</v>
      </c>
      <c r="AL477" s="129">
        <v>5000</v>
      </c>
      <c r="AM477" s="100">
        <f t="shared" si="445"/>
        <v>1.6629999999999998</v>
      </c>
      <c r="AN477" s="100">
        <v>9.6440000000000001</v>
      </c>
      <c r="AO477" s="100">
        <v>4.5170000000000003</v>
      </c>
      <c r="AP477" s="100">
        <f t="shared" si="430"/>
        <v>3.4640000000000004</v>
      </c>
      <c r="AQ477" s="100">
        <f t="shared" si="431"/>
        <v>35.112000000000002</v>
      </c>
      <c r="AR477" s="160">
        <f t="shared" si="432"/>
        <v>4250.8974816</v>
      </c>
      <c r="AS477" s="129">
        <v>5000</v>
      </c>
      <c r="AT477" s="100">
        <f t="shared" si="433"/>
        <v>1.371</v>
      </c>
      <c r="AU477" s="100">
        <v>9.6440000000000001</v>
      </c>
      <c r="AV477" s="100">
        <v>4.5170000000000003</v>
      </c>
      <c r="AW477" s="100">
        <f t="shared" si="434"/>
        <v>3.7560000000000002</v>
      </c>
      <c r="AX477" s="100">
        <f t="shared" si="435"/>
        <v>34.820000000000007</v>
      </c>
      <c r="AY477" s="160">
        <f t="shared" si="436"/>
        <v>4570.8980040000006</v>
      </c>
      <c r="AZ477" s="166"/>
      <c r="BA477" s="129">
        <v>5000</v>
      </c>
      <c r="BB477" s="100">
        <v>103.506856070365</v>
      </c>
      <c r="BC477" s="167">
        <f>(BB483-BB484)/BB465</f>
        <v>0.89655896742640528</v>
      </c>
      <c r="BD477" s="167">
        <f>D477-BB481</f>
        <v>20.930000000000007</v>
      </c>
      <c r="BE477" s="164">
        <f>BB483-BB484</f>
        <v>92.8</v>
      </c>
      <c r="BF477" s="164">
        <f t="shared" si="444"/>
        <v>22.553879310344836</v>
      </c>
      <c r="BG477" s="174">
        <f t="shared" si="437"/>
        <v>20.220882745942532</v>
      </c>
      <c r="BH477" s="129">
        <v>5000</v>
      </c>
      <c r="BI477" s="100">
        <v>103.506856070365</v>
      </c>
      <c r="BJ477" s="167">
        <f>(BI483-BI484)/BI465</f>
        <v>0.6621783580539421</v>
      </c>
      <c r="BK477" s="167">
        <f>I477-BI481</f>
        <v>19.96999999999997</v>
      </c>
      <c r="BL477" s="164">
        <f>BI483-BI484</f>
        <v>68.540000000000006</v>
      </c>
      <c r="BM477" s="164">
        <f t="shared" si="438"/>
        <v>29.136270790779061</v>
      </c>
      <c r="BN477" s="174">
        <f t="shared" si="439"/>
        <v>19.293407952053112</v>
      </c>
      <c r="BO477" s="129">
        <v>5000</v>
      </c>
      <c r="BP477" s="180">
        <v>103.506856070365</v>
      </c>
      <c r="BQ477" s="167">
        <f>(BP483-BP484)/BP465</f>
        <v>0.74265611881538551</v>
      </c>
      <c r="BR477" s="167">
        <f>N477-BP481</f>
        <v>20.739999999999952</v>
      </c>
      <c r="BS477" s="164">
        <f>BP483-BP484</f>
        <v>76.87</v>
      </c>
      <c r="BT477" s="164">
        <f t="shared" si="440"/>
        <v>26.980616625471509</v>
      </c>
      <c r="BU477" s="174">
        <f t="shared" si="441"/>
        <v>20.037320026318536</v>
      </c>
      <c r="BV477" s="129">
        <v>5000</v>
      </c>
      <c r="BW477" s="100">
        <v>103.506856070365</v>
      </c>
      <c r="BX477" s="167">
        <f>(BW483-BW484)/BW465</f>
        <v>0.70401133573666119</v>
      </c>
      <c r="BY477" s="167">
        <f>S477-BW481</f>
        <v>19.419999999999959</v>
      </c>
      <c r="BZ477" s="164">
        <f>BW483-BW484</f>
        <v>72.87</v>
      </c>
      <c r="CA477" s="164">
        <f t="shared" si="442"/>
        <v>26.650198984492874</v>
      </c>
      <c r="CB477" s="174">
        <f t="shared" si="443"/>
        <v>18.762042184720642</v>
      </c>
      <c r="CC477" s="81"/>
    </row>
    <row r="478" spans="1:81" ht="15.75">
      <c r="A478" s="64"/>
      <c r="B478" s="95" t="s">
        <v>42</v>
      </c>
      <c r="C478" s="80">
        <v>7000</v>
      </c>
      <c r="D478" s="80">
        <v>399.51</v>
      </c>
      <c r="E478" s="208">
        <v>15.01</v>
      </c>
      <c r="F478" s="208">
        <v>14.75</v>
      </c>
      <c r="G478" s="152">
        <v>14.3</v>
      </c>
      <c r="H478" s="80">
        <v>7000</v>
      </c>
      <c r="I478" s="80">
        <v>372.86</v>
      </c>
      <c r="J478" s="80">
        <v>20.43</v>
      </c>
      <c r="K478" s="211">
        <v>20.87</v>
      </c>
      <c r="L478" s="98">
        <v>19.77</v>
      </c>
      <c r="M478" s="80">
        <v>7000</v>
      </c>
      <c r="N478" s="211">
        <v>384.37</v>
      </c>
      <c r="O478" s="211">
        <v>19.8</v>
      </c>
      <c r="P478" s="80">
        <v>17.38</v>
      </c>
      <c r="Q478" s="98">
        <v>21.06</v>
      </c>
      <c r="R478" s="80">
        <v>7000</v>
      </c>
      <c r="S478" s="211">
        <v>378.23</v>
      </c>
      <c r="T478" s="211">
        <v>16.41</v>
      </c>
      <c r="U478" s="211">
        <v>16.63</v>
      </c>
      <c r="V478" s="211">
        <v>17.28</v>
      </c>
      <c r="W478" s="25"/>
      <c r="X478" s="129">
        <v>7000</v>
      </c>
      <c r="Y478" s="151">
        <f t="shared" si="421"/>
        <v>1.4686666666666668</v>
      </c>
      <c r="Z478" s="100">
        <v>9.6440000000000001</v>
      </c>
      <c r="AA478" s="100">
        <v>4.5170000000000003</v>
      </c>
      <c r="AB478" s="100">
        <f t="shared" si="422"/>
        <v>3.6583333333333332</v>
      </c>
      <c r="AC478" s="100">
        <f t="shared" si="423"/>
        <v>34.917666666666669</v>
      </c>
      <c r="AD478" s="152">
        <f t="shared" si="424"/>
        <v>8750.4772573166665</v>
      </c>
      <c r="AE478" s="129">
        <v>7000</v>
      </c>
      <c r="AF478" s="100">
        <f t="shared" si="425"/>
        <v>2.0356666666666667</v>
      </c>
      <c r="AG478" s="100">
        <v>9.6440000000000001</v>
      </c>
      <c r="AH478" s="100">
        <v>4.5170000000000003</v>
      </c>
      <c r="AI478" s="100">
        <f t="shared" si="426"/>
        <v>3.091333333333333</v>
      </c>
      <c r="AJ478" s="100">
        <f t="shared" si="427"/>
        <v>35.484666666666669</v>
      </c>
      <c r="AK478" s="152">
        <f t="shared" si="428"/>
        <v>7514.3222927546667</v>
      </c>
      <c r="AL478" s="129">
        <v>7000</v>
      </c>
      <c r="AM478" s="100">
        <f t="shared" si="445"/>
        <v>1.9413333333333331</v>
      </c>
      <c r="AN478" s="100">
        <v>9.6440000000000001</v>
      </c>
      <c r="AO478" s="100">
        <v>4.5170000000000003</v>
      </c>
      <c r="AP478" s="100">
        <f t="shared" si="430"/>
        <v>3.1856666666666662</v>
      </c>
      <c r="AQ478" s="100">
        <f t="shared" si="431"/>
        <v>35.390333333333338</v>
      </c>
      <c r="AR478" s="160">
        <f t="shared" si="432"/>
        <v>7723.0391413326661</v>
      </c>
      <c r="AS478" s="129">
        <v>7000</v>
      </c>
      <c r="AT478" s="100">
        <f t="shared" si="433"/>
        <v>1.6773333333333333</v>
      </c>
      <c r="AU478" s="100">
        <v>9.6440000000000001</v>
      </c>
      <c r="AV478" s="100">
        <v>4.5170000000000003</v>
      </c>
      <c r="AW478" s="100">
        <f t="shared" si="434"/>
        <v>3.4496666666666664</v>
      </c>
      <c r="AX478" s="100">
        <f t="shared" si="435"/>
        <v>35.126333333333335</v>
      </c>
      <c r="AY478" s="160">
        <f t="shared" si="436"/>
        <v>8300.6710220046662</v>
      </c>
      <c r="AZ478" s="166"/>
      <c r="BA478" s="129">
        <v>7000</v>
      </c>
      <c r="BB478" s="100">
        <v>103.506856070365</v>
      </c>
      <c r="BC478" s="167">
        <f>(BB483-BB484)/BB465</f>
        <v>0.89655896742640528</v>
      </c>
      <c r="BD478" s="167">
        <f>D478-BB481</f>
        <v>18.689999999999998</v>
      </c>
      <c r="BE478" s="164">
        <f>BB483-BB484</f>
        <v>92.8</v>
      </c>
      <c r="BF478" s="164">
        <f t="shared" si="444"/>
        <v>20.140086206896548</v>
      </c>
      <c r="BG478" s="174">
        <f t="shared" si="437"/>
        <v>18.056774893533955</v>
      </c>
      <c r="BH478" s="129">
        <v>7000</v>
      </c>
      <c r="BI478" s="100">
        <v>103.506856070365</v>
      </c>
      <c r="BJ478" s="167">
        <f>(BI483-BI484)/BI465</f>
        <v>0.6621783580539421</v>
      </c>
      <c r="BK478" s="167">
        <f>I478-BI481</f>
        <v>16.120000000000005</v>
      </c>
      <c r="BL478" s="164">
        <f>BI483-BI484</f>
        <v>68.540000000000006</v>
      </c>
      <c r="BM478" s="164">
        <f t="shared" si="438"/>
        <v>23.519112926758101</v>
      </c>
      <c r="BN478" s="174">
        <f t="shared" si="439"/>
        <v>15.573847580725923</v>
      </c>
      <c r="BO478" s="129">
        <v>7000</v>
      </c>
      <c r="BP478" s="180">
        <v>103.506856070365</v>
      </c>
      <c r="BQ478" s="167">
        <f>(BP483-BP484)/BP465</f>
        <v>0.74265611881538551</v>
      </c>
      <c r="BR478" s="167">
        <f>N478-BP481</f>
        <v>19.539999999999964</v>
      </c>
      <c r="BS478" s="164">
        <f>BP483-BP484</f>
        <v>76.87</v>
      </c>
      <c r="BT478" s="164">
        <f t="shared" si="440"/>
        <v>25.419539482242698</v>
      </c>
      <c r="BU478" s="174">
        <f t="shared" si="441"/>
        <v>18.877976533956815</v>
      </c>
      <c r="BV478" s="129">
        <v>7000</v>
      </c>
      <c r="BW478" s="100">
        <v>103.506856070365</v>
      </c>
      <c r="BX478" s="167">
        <f>(BW483-BW484)/BW465</f>
        <v>0.70401133573666119</v>
      </c>
      <c r="BY478" s="167">
        <f>S478-BW481</f>
        <v>17.629999999999995</v>
      </c>
      <c r="BZ478" s="164">
        <f>BW483-BW484</f>
        <v>72.87</v>
      </c>
      <c r="CA478" s="164">
        <f t="shared" si="442"/>
        <v>24.193769726910929</v>
      </c>
      <c r="CB478" s="174">
        <f t="shared" si="443"/>
        <v>17.032688141947759</v>
      </c>
      <c r="CC478" s="81"/>
    </row>
    <row r="479" spans="1:81" ht="15.75">
      <c r="A479" s="64"/>
      <c r="B479" s="95" t="s">
        <v>42</v>
      </c>
      <c r="C479" s="80">
        <v>9000</v>
      </c>
      <c r="D479" s="80">
        <v>397.93</v>
      </c>
      <c r="E479" s="208">
        <v>17.100000000000001</v>
      </c>
      <c r="F479" s="208">
        <v>17.399999999999999</v>
      </c>
      <c r="G479" s="143">
        <v>16.04</v>
      </c>
      <c r="H479" s="80">
        <v>9000</v>
      </c>
      <c r="I479" s="80">
        <v>371.66</v>
      </c>
      <c r="J479" s="80">
        <v>21.38</v>
      </c>
      <c r="K479" s="211">
        <v>21.79</v>
      </c>
      <c r="L479" s="143">
        <v>22.05</v>
      </c>
      <c r="M479" s="80">
        <v>9000</v>
      </c>
      <c r="N479" s="211">
        <v>383.31</v>
      </c>
      <c r="O479" s="80">
        <v>22.12</v>
      </c>
      <c r="P479" s="80">
        <v>20.03</v>
      </c>
      <c r="Q479" s="98">
        <v>23.34</v>
      </c>
      <c r="R479" s="80">
        <v>9000</v>
      </c>
      <c r="S479" s="211">
        <v>377.41</v>
      </c>
      <c r="T479" s="211">
        <v>18.53</v>
      </c>
      <c r="U479" s="211">
        <v>19.29</v>
      </c>
      <c r="V479" s="211">
        <v>18.63</v>
      </c>
      <c r="W479" s="25"/>
      <c r="X479" s="129">
        <v>9000</v>
      </c>
      <c r="Y479" s="151">
        <f t="shared" si="421"/>
        <v>1.6846666666666668</v>
      </c>
      <c r="Z479" s="100">
        <v>9.6440000000000001</v>
      </c>
      <c r="AA479" s="100">
        <v>4.5170000000000003</v>
      </c>
      <c r="AB479" s="100">
        <f t="shared" si="422"/>
        <v>3.442333333333333</v>
      </c>
      <c r="AC479" s="100">
        <f t="shared" si="423"/>
        <v>35.13366666666667</v>
      </c>
      <c r="AD479" s="152">
        <f t="shared" si="424"/>
        <v>13695.206629913999</v>
      </c>
      <c r="AE479" s="129">
        <v>9000</v>
      </c>
      <c r="AF479" s="100">
        <f t="shared" si="425"/>
        <v>2.1739999999999999</v>
      </c>
      <c r="AG479" s="100">
        <v>9.6440000000000001</v>
      </c>
      <c r="AH479" s="100">
        <v>4.5170000000000003</v>
      </c>
      <c r="AI479" s="100">
        <f t="shared" si="426"/>
        <v>2.9529999999999994</v>
      </c>
      <c r="AJ479" s="100">
        <f t="shared" si="427"/>
        <v>35.623000000000005</v>
      </c>
      <c r="AK479" s="152">
        <f t="shared" si="428"/>
        <v>11912.039590121998</v>
      </c>
      <c r="AL479" s="129">
        <v>9000</v>
      </c>
      <c r="AM479" s="100">
        <f t="shared" si="445"/>
        <v>2.1830000000000003</v>
      </c>
      <c r="AN479" s="100">
        <v>9.6440000000000001</v>
      </c>
      <c r="AO479" s="100">
        <v>4.5170000000000003</v>
      </c>
      <c r="AP479" s="100">
        <f t="shared" si="430"/>
        <v>2.9439999999999991</v>
      </c>
      <c r="AQ479" s="100">
        <f t="shared" si="431"/>
        <v>35.632000000000005</v>
      </c>
      <c r="AR479" s="160">
        <f t="shared" si="432"/>
        <v>11878.735048703997</v>
      </c>
      <c r="AS479" s="129">
        <v>9000</v>
      </c>
      <c r="AT479" s="100">
        <f t="shared" si="433"/>
        <v>1.8816666666666666</v>
      </c>
      <c r="AU479" s="100">
        <v>9.6440000000000001</v>
      </c>
      <c r="AV479" s="100">
        <v>4.5170000000000003</v>
      </c>
      <c r="AW479" s="100">
        <f t="shared" si="434"/>
        <v>3.245333333333333</v>
      </c>
      <c r="AX479" s="100">
        <f t="shared" si="435"/>
        <v>35.330666666666673</v>
      </c>
      <c r="AY479" s="160">
        <f t="shared" si="436"/>
        <v>12983.845325184</v>
      </c>
      <c r="AZ479" s="166"/>
      <c r="BA479" s="129">
        <v>9000</v>
      </c>
      <c r="BB479" s="100">
        <v>103.506856070365</v>
      </c>
      <c r="BC479" s="167">
        <f>(BB483-BB484)/BB465</f>
        <v>0.89655896742640528</v>
      </c>
      <c r="BD479" s="167">
        <f>D479-BB481</f>
        <v>17.110000000000014</v>
      </c>
      <c r="BE479" s="164">
        <f>BB483-BB484</f>
        <v>92.8</v>
      </c>
      <c r="BF479" s="164">
        <f t="shared" si="444"/>
        <v>18.437500000000014</v>
      </c>
      <c r="BG479" s="174">
        <f t="shared" si="437"/>
        <v>16.530305961924359</v>
      </c>
      <c r="BH479" s="129">
        <v>9000</v>
      </c>
      <c r="BI479" s="100">
        <v>103.506856070365</v>
      </c>
      <c r="BJ479" s="167">
        <f>(BI483-BI484)/BI465</f>
        <v>0.6621783580539421</v>
      </c>
      <c r="BK479" s="167">
        <f>I479-BI481</f>
        <v>14.920000000000016</v>
      </c>
      <c r="BL479" s="164">
        <f>BI483-BI484</f>
        <v>68.540000000000006</v>
      </c>
      <c r="BM479" s="164">
        <f t="shared" si="438"/>
        <v>21.768310475634685</v>
      </c>
      <c r="BN479" s="174">
        <f t="shared" si="439"/>
        <v>14.414504088364202</v>
      </c>
      <c r="BO479" s="129">
        <v>9000</v>
      </c>
      <c r="BP479" s="180">
        <v>103.506856070365</v>
      </c>
      <c r="BQ479" s="167">
        <f>(BP483-BP484)/BP465</f>
        <v>0.74265611881538551</v>
      </c>
      <c r="BR479" s="167">
        <f>N479-BP481</f>
        <v>18.479999999999961</v>
      </c>
      <c r="BS479" s="164">
        <f>BP483-BP484</f>
        <v>76.87</v>
      </c>
      <c r="BT479" s="164">
        <f t="shared" si="440"/>
        <v>24.040588005723897</v>
      </c>
      <c r="BU479" s="174">
        <f t="shared" si="441"/>
        <v>17.853889782370619</v>
      </c>
      <c r="BV479" s="129">
        <v>9000</v>
      </c>
      <c r="BW479" s="100">
        <v>103.506856070365</v>
      </c>
      <c r="BX479" s="167">
        <f>(BW483-BW484)/BW465</f>
        <v>0.70401133573666119</v>
      </c>
      <c r="BY479" s="167">
        <f>S479-BW481</f>
        <v>16.810000000000002</v>
      </c>
      <c r="BZ479" s="164">
        <f>BW483-BW484</f>
        <v>72.87</v>
      </c>
      <c r="CA479" s="164">
        <f t="shared" si="442"/>
        <v>23.06847811170578</v>
      </c>
      <c r="CB479" s="174">
        <f t="shared" si="443"/>
        <v>16.240470088833916</v>
      </c>
      <c r="CC479" s="81"/>
    </row>
    <row r="480" spans="1:81" ht="15.75">
      <c r="A480" s="64"/>
      <c r="B480" s="102" t="s">
        <v>42</v>
      </c>
      <c r="C480" s="104">
        <v>10000</v>
      </c>
      <c r="D480" s="104">
        <v>397.16</v>
      </c>
      <c r="E480" s="245">
        <v>18.18</v>
      </c>
      <c r="F480" s="245">
        <v>16.760000000000002</v>
      </c>
      <c r="G480" s="246">
        <v>17.78</v>
      </c>
      <c r="H480" s="104">
        <v>10000</v>
      </c>
      <c r="I480" s="104">
        <v>371.25</v>
      </c>
      <c r="J480" s="104">
        <v>22.5</v>
      </c>
      <c r="K480" s="234">
        <v>22.87</v>
      </c>
      <c r="L480" s="145">
        <v>22.91</v>
      </c>
      <c r="M480" s="104">
        <v>10000</v>
      </c>
      <c r="N480" s="234">
        <v>382.5</v>
      </c>
      <c r="O480" s="234">
        <v>24.45</v>
      </c>
      <c r="P480" s="104">
        <v>22.72</v>
      </c>
      <c r="Q480" s="145">
        <v>20.56</v>
      </c>
      <c r="R480" s="104">
        <v>10000</v>
      </c>
      <c r="S480" s="234">
        <v>376.91</v>
      </c>
      <c r="T480" s="234">
        <v>20.04</v>
      </c>
      <c r="U480" s="234">
        <v>21.74</v>
      </c>
      <c r="V480" s="234">
        <v>20.16</v>
      </c>
      <c r="W480" s="25"/>
      <c r="X480" s="137">
        <v>10000</v>
      </c>
      <c r="Y480" s="151">
        <f t="shared" si="421"/>
        <v>1.7573333333333334</v>
      </c>
      <c r="Z480" s="105">
        <v>9.6440000000000001</v>
      </c>
      <c r="AA480" s="105">
        <v>4.5170000000000003</v>
      </c>
      <c r="AB480" s="100">
        <f t="shared" si="422"/>
        <v>3.3696666666666664</v>
      </c>
      <c r="AC480" s="105">
        <f t="shared" si="423"/>
        <v>35.20633333333334</v>
      </c>
      <c r="AD480" s="154">
        <f t="shared" si="424"/>
        <v>16584.978382866666</v>
      </c>
      <c r="AE480" s="137">
        <v>10000</v>
      </c>
      <c r="AF480" s="100">
        <f t="shared" si="425"/>
        <v>2.2760000000000002</v>
      </c>
      <c r="AG480" s="105">
        <v>9.6440000000000001</v>
      </c>
      <c r="AH480" s="105">
        <v>4.5170000000000003</v>
      </c>
      <c r="AI480" s="105">
        <f t="shared" si="426"/>
        <v>2.8509999999999991</v>
      </c>
      <c r="AJ480" s="105">
        <f t="shared" si="427"/>
        <v>35.725000000000009</v>
      </c>
      <c r="AK480" s="154">
        <f t="shared" si="428"/>
        <v>14238.906104999996</v>
      </c>
      <c r="AL480" s="137">
        <v>10000</v>
      </c>
      <c r="AM480" s="100">
        <f t="shared" si="445"/>
        <v>2.2576666666666667</v>
      </c>
      <c r="AN480" s="105">
        <v>9.6440000000000001</v>
      </c>
      <c r="AO480" s="105">
        <v>4.5170000000000003</v>
      </c>
      <c r="AP480" s="105">
        <f t="shared" si="430"/>
        <v>2.8693333333333335</v>
      </c>
      <c r="AQ480" s="105">
        <f t="shared" si="431"/>
        <v>35.706666666666671</v>
      </c>
      <c r="AR480" s="161">
        <f t="shared" si="432"/>
        <v>14323.115178666667</v>
      </c>
      <c r="AS480" s="137">
        <v>10000</v>
      </c>
      <c r="AT480" s="100">
        <f t="shared" si="433"/>
        <v>2.0646666666666667</v>
      </c>
      <c r="AU480" s="105">
        <v>9.6440000000000001</v>
      </c>
      <c r="AV480" s="105">
        <v>4.5170000000000003</v>
      </c>
      <c r="AW480" s="105">
        <f t="shared" si="434"/>
        <v>3.0623333333333331</v>
      </c>
      <c r="AX480" s="105">
        <f t="shared" si="435"/>
        <v>35.513666666666673</v>
      </c>
      <c r="AY480" s="161">
        <f t="shared" si="436"/>
        <v>15203.904994066666</v>
      </c>
      <c r="AZ480" s="166"/>
      <c r="BA480" s="137">
        <v>10000</v>
      </c>
      <c r="BB480" s="105">
        <v>103.506856070365</v>
      </c>
      <c r="BC480" s="167">
        <f>(BB483-BB484)/BB465</f>
        <v>0.89655896742640528</v>
      </c>
      <c r="BD480" s="167">
        <f>D480-BB481</f>
        <v>16.340000000000032</v>
      </c>
      <c r="BE480" s="165">
        <f>BB483-BB484</f>
        <v>92.8</v>
      </c>
      <c r="BF480" s="165">
        <f t="shared" si="444"/>
        <v>17.60775862068969</v>
      </c>
      <c r="BG480" s="175">
        <f t="shared" si="437"/>
        <v>15.786393887658935</v>
      </c>
      <c r="BH480" s="137">
        <v>10000</v>
      </c>
      <c r="BI480" s="105">
        <v>103.506856070365</v>
      </c>
      <c r="BJ480" s="167">
        <f>(BI483-BI484)/BI465</f>
        <v>0.6621783580539421</v>
      </c>
      <c r="BK480" s="167">
        <f>I480-BI481</f>
        <v>14.509999999999991</v>
      </c>
      <c r="BL480" s="165">
        <f>BI483-BI484</f>
        <v>68.540000000000006</v>
      </c>
      <c r="BM480" s="164">
        <f t="shared" si="438"/>
        <v>21.170119638167478</v>
      </c>
      <c r="BN480" s="175">
        <f t="shared" si="439"/>
        <v>14.018395061807254</v>
      </c>
      <c r="BO480" s="137">
        <v>10000</v>
      </c>
      <c r="BP480" s="181">
        <v>103.506856070365</v>
      </c>
      <c r="BQ480" s="167">
        <f>(BP483-BP484)/BP465</f>
        <v>0.74265611881538551</v>
      </c>
      <c r="BR480" s="167">
        <f>N480-BP481</f>
        <v>17.669999999999959</v>
      </c>
      <c r="BS480" s="165">
        <f>BP483-BP484</f>
        <v>76.87</v>
      </c>
      <c r="BT480" s="165">
        <f t="shared" si="440"/>
        <v>22.986860934044437</v>
      </c>
      <c r="BU480" s="175">
        <f t="shared" si="441"/>
        <v>17.07133292502645</v>
      </c>
      <c r="BV480" s="137">
        <v>10000</v>
      </c>
      <c r="BW480" s="105">
        <v>103.506856070365</v>
      </c>
      <c r="BX480" s="167">
        <f>(BW483-BW484)/BW465</f>
        <v>0.70401133573666119</v>
      </c>
      <c r="BY480" s="167">
        <f>S480-BW481</f>
        <v>16.310000000000002</v>
      </c>
      <c r="BZ480" s="165">
        <f>BW483-BW484</f>
        <v>72.87</v>
      </c>
      <c r="CA480" s="165">
        <f t="shared" si="442"/>
        <v>22.382324687800192</v>
      </c>
      <c r="CB480" s="175">
        <f t="shared" si="443"/>
        <v>15.757410300349862</v>
      </c>
      <c r="CC480" s="81"/>
    </row>
    <row r="481" spans="1:81" ht="30">
      <c r="A481" s="81"/>
      <c r="B481" s="81"/>
      <c r="C481" s="80"/>
      <c r="D481" s="80"/>
      <c r="E481" s="81"/>
      <c r="F481" s="81"/>
      <c r="G481" s="81"/>
      <c r="H481" s="81"/>
      <c r="I481" s="81"/>
      <c r="J481" s="81"/>
      <c r="K481" s="81"/>
      <c r="L481" s="81"/>
      <c r="M481" s="81"/>
      <c r="N481" s="226"/>
      <c r="O481" s="80"/>
      <c r="P481" s="80"/>
      <c r="Q481" s="80"/>
      <c r="R481" s="81"/>
      <c r="S481" s="226"/>
      <c r="T481" s="81"/>
      <c r="U481" s="81"/>
      <c r="V481" s="81"/>
      <c r="X481" s="81"/>
      <c r="Y481" s="81"/>
      <c r="Z481" s="81"/>
      <c r="AA481" s="81"/>
      <c r="AB481" s="81"/>
      <c r="AC481" s="81"/>
      <c r="AD481" s="81"/>
      <c r="AE481" s="80"/>
      <c r="AF481" s="80"/>
      <c r="AG481" s="80"/>
      <c r="AH481" s="80"/>
      <c r="AI481" s="80"/>
      <c r="AJ481" s="80"/>
      <c r="AK481" s="80"/>
      <c r="AL481" s="81"/>
      <c r="AM481" s="81"/>
      <c r="AN481" s="80"/>
      <c r="AO481" s="80"/>
      <c r="AP481" s="81"/>
      <c r="AQ481" s="81"/>
      <c r="AR481" s="81"/>
      <c r="AS481" s="81"/>
      <c r="AT481" s="81"/>
      <c r="AU481" s="81"/>
      <c r="AV481" s="81"/>
      <c r="AW481" s="81"/>
      <c r="AX481" s="81"/>
      <c r="AY481" s="81"/>
      <c r="AZ481" s="328" t="s">
        <v>46</v>
      </c>
      <c r="BA481" s="108" t="s">
        <v>47</v>
      </c>
      <c r="BB481" s="82">
        <f>BB482+BB483</f>
        <v>380.82</v>
      </c>
      <c r="BC481" s="80"/>
      <c r="BD481" s="80"/>
      <c r="BE481" s="80"/>
      <c r="BF481" s="80"/>
      <c r="BG481" s="80"/>
      <c r="BH481" s="108" t="s">
        <v>47</v>
      </c>
      <c r="BI481" s="238">
        <f>BI482+BI483</f>
        <v>356.74</v>
      </c>
      <c r="BJ481" s="80"/>
      <c r="BK481" s="86"/>
      <c r="BL481" s="86"/>
      <c r="BM481" s="86"/>
      <c r="BN481" s="86"/>
      <c r="BO481" s="108" t="s">
        <v>47</v>
      </c>
      <c r="BP481" s="162">
        <f>BP482+BP483</f>
        <v>364.83000000000004</v>
      </c>
      <c r="BQ481" s="81"/>
      <c r="BR481" s="80"/>
      <c r="BS481" s="80"/>
      <c r="BT481" s="80"/>
      <c r="BU481" s="80"/>
      <c r="BV481" s="108" t="s">
        <v>47</v>
      </c>
      <c r="BW481" s="162">
        <f>BW482+BW483</f>
        <v>360.6</v>
      </c>
      <c r="BX481" s="81"/>
      <c r="BY481" s="81"/>
      <c r="BZ481" s="81"/>
      <c r="CA481" s="81"/>
      <c r="CB481" s="81"/>
      <c r="CC481" s="81"/>
    </row>
    <row r="482" spans="1:81" ht="15">
      <c r="A482" s="81"/>
      <c r="B482" s="81"/>
      <c r="C482" s="80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0"/>
      <c r="P482" s="80"/>
      <c r="Q482" s="80"/>
      <c r="R482" s="81"/>
      <c r="S482" s="81"/>
      <c r="T482" s="81"/>
      <c r="U482" s="81"/>
      <c r="V482" s="81"/>
      <c r="X482" s="81"/>
      <c r="Y482" s="81"/>
      <c r="Z482" s="81"/>
      <c r="AA482" s="81"/>
      <c r="AB482" s="81"/>
      <c r="AC482" s="81"/>
      <c r="AD482" s="81"/>
      <c r="AE482" s="80"/>
      <c r="AF482" s="80"/>
      <c r="AG482" s="80"/>
      <c r="AH482" s="80"/>
      <c r="AI482" s="80"/>
      <c r="AJ482" s="80"/>
      <c r="AK482" s="80"/>
      <c r="AL482" s="81"/>
      <c r="AM482" s="81"/>
      <c r="AN482" s="80"/>
      <c r="AO482" s="80"/>
      <c r="AP482" s="81"/>
      <c r="AQ482" s="81"/>
      <c r="AR482" s="81"/>
      <c r="AS482" s="81"/>
      <c r="AT482" s="81"/>
      <c r="AU482" s="81"/>
      <c r="AV482" s="81"/>
      <c r="AW482" s="81"/>
      <c r="AX482" s="81"/>
      <c r="AY482" s="81"/>
      <c r="AZ482" s="328"/>
      <c r="BA482" s="80" t="s">
        <v>48</v>
      </c>
      <c r="BB482" s="86">
        <v>214.97</v>
      </c>
      <c r="BC482" s="80"/>
      <c r="BD482" s="80"/>
      <c r="BE482" s="80"/>
      <c r="BF482" s="80"/>
      <c r="BG482" s="80"/>
      <c r="BH482" s="80" t="s">
        <v>48</v>
      </c>
      <c r="BI482" s="235">
        <v>214.9</v>
      </c>
      <c r="BJ482" s="80"/>
      <c r="BK482" s="86"/>
      <c r="BL482" s="86"/>
      <c r="BM482" s="86"/>
      <c r="BN482" s="86"/>
      <c r="BO482" s="80" t="s">
        <v>48</v>
      </c>
      <c r="BP482" s="80">
        <v>214.77</v>
      </c>
      <c r="BQ482" s="81"/>
      <c r="BR482" s="80"/>
      <c r="BS482" s="80"/>
      <c r="BT482" s="100"/>
      <c r="BU482" s="100"/>
      <c r="BV482" s="80" t="s">
        <v>48</v>
      </c>
      <c r="BW482" s="80">
        <v>214.54</v>
      </c>
      <c r="BX482" s="81"/>
      <c r="BY482" s="81"/>
      <c r="BZ482" s="81"/>
      <c r="CA482" s="81"/>
      <c r="CB482" s="81"/>
      <c r="CC482" s="81"/>
    </row>
    <row r="483" spans="1:81" ht="15">
      <c r="A483" s="81"/>
      <c r="B483" s="81"/>
      <c r="C483" s="80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0"/>
      <c r="P483" s="80"/>
      <c r="Q483" s="80"/>
      <c r="R483" s="81"/>
      <c r="S483" s="81"/>
      <c r="T483" s="81"/>
      <c r="U483" s="81"/>
      <c r="V483" s="81"/>
      <c r="X483" s="81"/>
      <c r="Y483" s="81"/>
      <c r="Z483" s="81"/>
      <c r="AA483" s="81"/>
      <c r="AB483" s="81"/>
      <c r="AC483" s="81"/>
      <c r="AD483" s="81"/>
      <c r="AE483" s="80"/>
      <c r="AF483" s="80"/>
      <c r="AG483" s="80"/>
      <c r="AH483" s="80"/>
      <c r="AI483" s="80"/>
      <c r="AJ483" s="80"/>
      <c r="AK483" s="80"/>
      <c r="AL483" s="81"/>
      <c r="AM483" s="81"/>
      <c r="AN483" s="80"/>
      <c r="AO483" s="80"/>
      <c r="AP483" s="81"/>
      <c r="AQ483" s="81"/>
      <c r="AR483" s="81"/>
      <c r="AS483" s="81"/>
      <c r="AT483" s="81"/>
      <c r="AU483" s="81"/>
      <c r="AV483" s="81"/>
      <c r="AW483" s="81"/>
      <c r="AX483" s="81"/>
      <c r="AY483" s="81"/>
      <c r="AZ483" s="328"/>
      <c r="BA483" s="80" t="s">
        <v>50</v>
      </c>
      <c r="BB483" s="86">
        <v>165.85</v>
      </c>
      <c r="BC483" s="80"/>
      <c r="BD483" s="80"/>
      <c r="BE483" s="80"/>
      <c r="BF483" s="80"/>
      <c r="BG483" s="80"/>
      <c r="BH483" s="80" t="s">
        <v>50</v>
      </c>
      <c r="BI483" s="86">
        <v>141.84</v>
      </c>
      <c r="BJ483" s="80"/>
      <c r="BK483" s="86"/>
      <c r="BL483" s="86"/>
      <c r="BM483" s="86"/>
      <c r="BN483" s="86"/>
      <c r="BO483" s="80" t="s">
        <v>50</v>
      </c>
      <c r="BP483" s="80">
        <v>150.06</v>
      </c>
      <c r="BQ483" s="81"/>
      <c r="BR483" s="80"/>
      <c r="BS483" s="80"/>
      <c r="BT483" s="100"/>
      <c r="BU483" s="100"/>
      <c r="BV483" s="80" t="s">
        <v>50</v>
      </c>
      <c r="BW483" s="80">
        <v>146.06</v>
      </c>
      <c r="BX483" s="81"/>
      <c r="BY483" s="81"/>
      <c r="BZ483" s="81"/>
      <c r="CA483" s="81"/>
      <c r="CB483" s="81"/>
      <c r="CC483" s="81"/>
    </row>
    <row r="484" spans="1:81" ht="15">
      <c r="A484" s="81"/>
      <c r="B484" s="81"/>
      <c r="C484" s="80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0"/>
      <c r="P484" s="80"/>
      <c r="Q484" s="80"/>
      <c r="R484" s="81"/>
      <c r="S484" s="81"/>
      <c r="T484" s="81"/>
      <c r="U484" s="81"/>
      <c r="V484" s="81"/>
      <c r="X484" s="81"/>
      <c r="Y484" s="81"/>
      <c r="Z484" s="81"/>
      <c r="AA484" s="81"/>
      <c r="AB484" s="81"/>
      <c r="AC484" s="81"/>
      <c r="AD484" s="81"/>
      <c r="AE484" s="80"/>
      <c r="AF484" s="80"/>
      <c r="AG484" s="80"/>
      <c r="AH484" s="80"/>
      <c r="AI484" s="80"/>
      <c r="AJ484" s="80"/>
      <c r="AK484" s="80"/>
      <c r="AL484" s="81"/>
      <c r="AM484" s="81"/>
      <c r="AN484" s="80"/>
      <c r="AO484" s="80"/>
      <c r="AP484" s="81"/>
      <c r="AQ484" s="81"/>
      <c r="AR484" s="81"/>
      <c r="AS484" s="81"/>
      <c r="AT484" s="81"/>
      <c r="AU484" s="81"/>
      <c r="AV484" s="81"/>
      <c r="AW484" s="81"/>
      <c r="AX484" s="81"/>
      <c r="AY484" s="81"/>
      <c r="AZ484" s="328"/>
      <c r="BA484" s="80" t="s">
        <v>52</v>
      </c>
      <c r="BB484" s="86">
        <v>73.05</v>
      </c>
      <c r="BC484" s="80"/>
      <c r="BD484" s="81"/>
      <c r="BE484" s="81"/>
      <c r="BF484" s="81"/>
      <c r="BG484" s="81"/>
      <c r="BH484" s="80" t="s">
        <v>52</v>
      </c>
      <c r="BI484" s="86">
        <v>73.3</v>
      </c>
      <c r="BJ484" s="80"/>
      <c r="BK484" s="81"/>
      <c r="BL484" s="81"/>
      <c r="BM484" s="81"/>
      <c r="BN484" s="81"/>
      <c r="BO484" s="80" t="s">
        <v>52</v>
      </c>
      <c r="BP484" s="80">
        <v>73.19</v>
      </c>
      <c r="BQ484" s="81"/>
      <c r="BR484" s="81"/>
      <c r="BS484" s="81"/>
      <c r="BT484" s="81"/>
      <c r="BU484" s="81"/>
      <c r="BV484" s="80" t="s">
        <v>52</v>
      </c>
      <c r="BW484" s="80">
        <v>73.19</v>
      </c>
      <c r="BX484" s="81"/>
      <c r="BY484" s="81"/>
      <c r="BZ484" s="81"/>
      <c r="CA484" s="81"/>
      <c r="CB484" s="81"/>
      <c r="CC484" s="81"/>
    </row>
    <row r="485" spans="1:81" ht="18.75">
      <c r="A485" s="61" t="s">
        <v>137</v>
      </c>
      <c r="B485" s="79"/>
      <c r="C485" s="211"/>
      <c r="D485" s="211"/>
      <c r="E485" s="80"/>
      <c r="F485" s="211"/>
      <c r="G485" s="81"/>
      <c r="H485" s="81"/>
      <c r="I485" s="81"/>
      <c r="J485" s="81"/>
      <c r="K485" s="81"/>
      <c r="L485" s="81"/>
      <c r="M485" s="81"/>
      <c r="N485" s="81"/>
      <c r="O485" s="80"/>
      <c r="P485" s="80"/>
      <c r="Q485" s="80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0"/>
      <c r="AF485" s="80"/>
      <c r="AG485" s="80"/>
      <c r="AH485" s="80"/>
      <c r="AI485" s="80"/>
      <c r="AJ485" s="80"/>
      <c r="AK485" s="80"/>
      <c r="AL485" s="81"/>
      <c r="AM485" s="81"/>
      <c r="AN485" s="80"/>
      <c r="AO485" s="80"/>
      <c r="AP485" s="81"/>
      <c r="AQ485" s="81"/>
      <c r="AR485" s="81"/>
      <c r="AS485" s="81"/>
      <c r="AT485" s="81"/>
      <c r="AU485" s="81"/>
      <c r="AV485" s="81"/>
      <c r="AW485" s="81"/>
      <c r="AX485" s="81"/>
      <c r="AY485" s="81"/>
      <c r="BA485" s="81"/>
      <c r="BB485" s="81"/>
      <c r="BC485" s="80"/>
      <c r="BD485" s="81"/>
      <c r="BE485" s="81"/>
      <c r="BF485" s="81"/>
      <c r="BG485" s="81"/>
      <c r="BH485" s="81"/>
      <c r="BI485" s="81"/>
      <c r="BJ485" s="80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</row>
    <row r="486" spans="1:81" ht="18.75" customHeight="1">
      <c r="A486" s="318" t="s">
        <v>138</v>
      </c>
      <c r="B486" s="318"/>
      <c r="C486" s="318"/>
      <c r="D486" s="318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34"/>
      <c r="P486" s="134"/>
      <c r="Q486" s="134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34"/>
      <c r="AF486" s="134"/>
      <c r="AG486" s="134"/>
      <c r="AH486" s="134"/>
      <c r="AI486" s="134"/>
      <c r="AJ486" s="134"/>
      <c r="AK486" s="134"/>
      <c r="AL486" s="113"/>
      <c r="AM486" s="113"/>
      <c r="AN486" s="134"/>
      <c r="AO486" s="134"/>
      <c r="AP486" s="113"/>
      <c r="AQ486" s="113"/>
      <c r="AR486" s="113"/>
      <c r="AS486" s="113"/>
      <c r="AT486" s="113"/>
      <c r="AU486" s="113"/>
      <c r="AV486" s="113"/>
      <c r="AW486" s="113"/>
      <c r="AX486" s="113"/>
      <c r="AY486" s="113"/>
      <c r="AZ486" s="112"/>
      <c r="BA486" s="113"/>
      <c r="BB486" s="113"/>
      <c r="BC486" s="134"/>
      <c r="BD486" s="113"/>
      <c r="BE486" s="113"/>
      <c r="BF486" s="113"/>
      <c r="BG486" s="113"/>
      <c r="BH486" s="113"/>
      <c r="BI486" s="113"/>
      <c r="BJ486" s="134"/>
      <c r="BK486" s="113"/>
      <c r="BL486" s="113"/>
      <c r="BM486" s="113"/>
      <c r="BN486" s="113"/>
      <c r="BO486" s="113"/>
      <c r="BP486" s="113"/>
      <c r="BQ486" s="113"/>
      <c r="BR486" s="113"/>
      <c r="BS486" s="113"/>
      <c r="BT486" s="113"/>
      <c r="BU486" s="113"/>
      <c r="BV486" s="113"/>
      <c r="BW486" s="113"/>
      <c r="BX486" s="113"/>
      <c r="BY486" s="113"/>
      <c r="BZ486" s="113"/>
      <c r="CA486" s="113"/>
      <c r="CB486" s="113"/>
      <c r="CC486" s="81"/>
    </row>
    <row r="487" spans="1:81" ht="15">
      <c r="A487" s="81"/>
      <c r="B487" s="81"/>
      <c r="C487" s="80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0"/>
      <c r="P487" s="80"/>
      <c r="Q487" s="80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0"/>
      <c r="AF487" s="80"/>
      <c r="AG487" s="80"/>
      <c r="AH487" s="80"/>
      <c r="AI487" s="80"/>
      <c r="AJ487" s="80"/>
      <c r="AK487" s="80"/>
      <c r="AL487" s="81"/>
      <c r="AM487" s="81"/>
      <c r="AN487" s="80"/>
      <c r="AO487" s="80"/>
      <c r="AP487" s="81"/>
      <c r="AQ487" s="81"/>
      <c r="AR487" s="81"/>
      <c r="AS487" s="81"/>
      <c r="AT487" s="81"/>
      <c r="AU487" s="81"/>
      <c r="AV487" s="81"/>
      <c r="AW487" s="81"/>
      <c r="AX487" s="81"/>
      <c r="AY487" s="81"/>
      <c r="BA487" s="81"/>
      <c r="BB487" s="81"/>
      <c r="BC487" s="80"/>
      <c r="BD487" s="81"/>
      <c r="BE487" s="81"/>
      <c r="BF487" s="81"/>
      <c r="BG487" s="81"/>
      <c r="BH487" s="81"/>
      <c r="BI487" s="81"/>
      <c r="BJ487" s="80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</row>
    <row r="488" spans="1:81" ht="15">
      <c r="A488" s="82" t="s">
        <v>10</v>
      </c>
      <c r="B488" s="83" t="s">
        <v>11</v>
      </c>
      <c r="C488" s="84" t="s">
        <v>12</v>
      </c>
      <c r="D488" s="85" t="s">
        <v>13</v>
      </c>
      <c r="E488" s="86"/>
      <c r="F488" s="86"/>
      <c r="G488" s="87"/>
      <c r="H488" s="83" t="s">
        <v>11</v>
      </c>
      <c r="I488" s="85" t="s">
        <v>12</v>
      </c>
      <c r="J488" s="85" t="s">
        <v>13</v>
      </c>
      <c r="K488" s="86"/>
      <c r="L488" s="86"/>
      <c r="M488" s="130" t="s">
        <v>11</v>
      </c>
      <c r="N488" s="85" t="s">
        <v>12</v>
      </c>
      <c r="O488" s="84" t="s">
        <v>13</v>
      </c>
      <c r="P488" s="80"/>
      <c r="Q488" s="80"/>
      <c r="R488" s="130" t="s">
        <v>11</v>
      </c>
      <c r="S488" s="85" t="s">
        <v>12</v>
      </c>
      <c r="T488" s="85" t="s">
        <v>13</v>
      </c>
      <c r="U488" s="86"/>
      <c r="V488" s="86"/>
      <c r="W488" s="82" t="s">
        <v>15</v>
      </c>
      <c r="X488" s="130" t="s">
        <v>11</v>
      </c>
      <c r="Y488" s="85" t="s">
        <v>12</v>
      </c>
      <c r="Z488" s="85" t="s">
        <v>13</v>
      </c>
      <c r="AA488" s="86"/>
      <c r="AB488" s="86"/>
      <c r="AC488" s="86"/>
      <c r="AD488" s="87"/>
      <c r="AE488" s="83" t="s">
        <v>11</v>
      </c>
      <c r="AF488" s="85" t="s">
        <v>12</v>
      </c>
      <c r="AG488" s="85" t="s">
        <v>13</v>
      </c>
      <c r="AH488" s="86"/>
      <c r="AI488" s="86"/>
      <c r="AJ488" s="86"/>
      <c r="AK488" s="87"/>
      <c r="AL488" s="130" t="s">
        <v>11</v>
      </c>
      <c r="AM488" s="85" t="s">
        <v>12</v>
      </c>
      <c r="AN488" s="85" t="s">
        <v>13</v>
      </c>
      <c r="AO488" s="86"/>
      <c r="AP488" s="86"/>
      <c r="AQ488" s="86"/>
      <c r="AR488" s="157"/>
      <c r="AS488" s="130" t="s">
        <v>11</v>
      </c>
      <c r="AT488" s="85" t="s">
        <v>12</v>
      </c>
      <c r="AU488" s="85" t="s">
        <v>13</v>
      </c>
      <c r="AV488" s="86"/>
      <c r="AW488" s="86"/>
      <c r="AX488" s="86"/>
      <c r="AY488" s="157"/>
      <c r="AZ488" s="73" t="s">
        <v>16</v>
      </c>
      <c r="BA488" s="83" t="s">
        <v>11</v>
      </c>
      <c r="BB488" s="85" t="s">
        <v>12</v>
      </c>
      <c r="BC488" s="85" t="s">
        <v>13</v>
      </c>
      <c r="BD488" s="86"/>
      <c r="BE488" s="86"/>
      <c r="BF488" s="86"/>
      <c r="BG488" s="86"/>
      <c r="BH488" s="83" t="s">
        <v>11</v>
      </c>
      <c r="BI488" s="84" t="s">
        <v>12</v>
      </c>
      <c r="BJ488" s="84" t="s">
        <v>13</v>
      </c>
      <c r="BK488" s="86"/>
      <c r="BL488" s="86"/>
      <c r="BM488" s="86"/>
      <c r="BN488" s="86"/>
      <c r="BO488" s="130" t="s">
        <v>11</v>
      </c>
      <c r="BP488" s="85" t="s">
        <v>12</v>
      </c>
      <c r="BQ488" s="85" t="s">
        <v>13</v>
      </c>
      <c r="BR488" s="81"/>
      <c r="BS488" s="86"/>
      <c r="BT488" s="86"/>
      <c r="BU488" s="86"/>
      <c r="BV488" s="184" t="s">
        <v>11</v>
      </c>
      <c r="BW488" s="84" t="s">
        <v>12</v>
      </c>
      <c r="BX488" s="84" t="s">
        <v>13</v>
      </c>
      <c r="BY488" s="80"/>
      <c r="BZ488" s="80"/>
      <c r="CA488" s="80"/>
      <c r="CB488" s="87"/>
      <c r="CC488" s="81"/>
    </row>
    <row r="489" spans="1:81" ht="15">
      <c r="A489" s="82"/>
      <c r="B489" s="88"/>
      <c r="C489" s="89" t="s">
        <v>72</v>
      </c>
      <c r="D489" s="90" t="s">
        <v>19</v>
      </c>
      <c r="E489" s="86"/>
      <c r="F489" s="86"/>
      <c r="G489" s="87"/>
      <c r="H489" s="88"/>
      <c r="I489" s="89" t="s">
        <v>139</v>
      </c>
      <c r="J489" s="131" t="s">
        <v>20</v>
      </c>
      <c r="K489" s="86"/>
      <c r="L489" s="247"/>
      <c r="M489" s="88"/>
      <c r="N489" s="89" t="s">
        <v>140</v>
      </c>
      <c r="O489" s="135" t="s">
        <v>19</v>
      </c>
      <c r="P489" s="80"/>
      <c r="Q489" s="145"/>
      <c r="R489" s="88"/>
      <c r="S489" s="89" t="s">
        <v>140</v>
      </c>
      <c r="T489" s="131" t="s">
        <v>20</v>
      </c>
      <c r="U489" s="319"/>
      <c r="V489" s="319"/>
      <c r="W489" s="249"/>
      <c r="X489" s="88"/>
      <c r="Y489" s="89" t="s">
        <v>72</v>
      </c>
      <c r="Z489" s="90" t="s">
        <v>19</v>
      </c>
      <c r="AA489" s="86"/>
      <c r="AB489" s="86"/>
      <c r="AC489" s="86"/>
      <c r="AD489" s="87"/>
      <c r="AE489" s="88"/>
      <c r="AF489" s="89" t="s">
        <v>139</v>
      </c>
      <c r="AG489" s="131" t="s">
        <v>20</v>
      </c>
      <c r="AH489" s="86"/>
      <c r="AI489" s="86"/>
      <c r="AJ489" s="86"/>
      <c r="AK489" s="87"/>
      <c r="AL489" s="88"/>
      <c r="AM489" s="89" t="s">
        <v>140</v>
      </c>
      <c r="AN489" s="135" t="s">
        <v>19</v>
      </c>
      <c r="AO489" s="86"/>
      <c r="AP489" s="86"/>
      <c r="AQ489" s="86"/>
      <c r="AR489" s="157"/>
      <c r="AS489" s="88"/>
      <c r="AT489" s="89" t="s">
        <v>140</v>
      </c>
      <c r="AU489" s="131" t="s">
        <v>20</v>
      </c>
      <c r="AV489" s="331"/>
      <c r="AW489" s="331"/>
      <c r="AX489" s="86"/>
      <c r="AY489" s="157"/>
      <c r="AZ489" s="73"/>
      <c r="BA489" s="88"/>
      <c r="BB489" s="89" t="s">
        <v>72</v>
      </c>
      <c r="BC489" s="90" t="s">
        <v>19</v>
      </c>
      <c r="BD489" s="86"/>
      <c r="BE489" s="86"/>
      <c r="BF489" s="86"/>
      <c r="BG489" s="87"/>
      <c r="BH489" s="88"/>
      <c r="BI489" s="89" t="s">
        <v>139</v>
      </c>
      <c r="BJ489" s="131" t="s">
        <v>20</v>
      </c>
      <c r="BK489" s="86"/>
      <c r="BL489" s="86"/>
      <c r="BM489" s="86"/>
      <c r="BN489" s="87"/>
      <c r="BO489" s="88"/>
      <c r="BP489" s="89" t="s">
        <v>140</v>
      </c>
      <c r="BQ489" s="135" t="s">
        <v>19</v>
      </c>
      <c r="BR489" s="86"/>
      <c r="BS489" s="86"/>
      <c r="BT489" s="86"/>
      <c r="BU489" s="157"/>
      <c r="BV489" s="88"/>
      <c r="BW489" s="89" t="s">
        <v>140</v>
      </c>
      <c r="BX489" s="131" t="s">
        <v>20</v>
      </c>
      <c r="BY489" s="331"/>
      <c r="BZ489" s="331"/>
      <c r="CA489" s="86"/>
      <c r="CB489" s="157"/>
      <c r="CC489" s="81"/>
    </row>
    <row r="490" spans="1:81" ht="47.25">
      <c r="A490" s="64"/>
      <c r="B490" s="91" t="s">
        <v>26</v>
      </c>
      <c r="C490" s="94" t="s">
        <v>27</v>
      </c>
      <c r="D490" s="93" t="s">
        <v>56</v>
      </c>
      <c r="E490" s="321" t="s">
        <v>29</v>
      </c>
      <c r="F490" s="321"/>
      <c r="G490" s="322"/>
      <c r="H490" s="94" t="s">
        <v>27</v>
      </c>
      <c r="I490" s="93" t="s">
        <v>56</v>
      </c>
      <c r="J490" s="321" t="s">
        <v>29</v>
      </c>
      <c r="K490" s="321"/>
      <c r="L490" s="322"/>
      <c r="M490" s="94" t="s">
        <v>27</v>
      </c>
      <c r="N490" s="93" t="s">
        <v>56</v>
      </c>
      <c r="O490" s="321" t="s">
        <v>29</v>
      </c>
      <c r="P490" s="321"/>
      <c r="Q490" s="322"/>
      <c r="R490" s="94" t="s">
        <v>27</v>
      </c>
      <c r="S490" s="93" t="s">
        <v>56</v>
      </c>
      <c r="T490" s="321" t="s">
        <v>29</v>
      </c>
      <c r="U490" s="321"/>
      <c r="V490" s="322"/>
      <c r="W490" s="64"/>
      <c r="X490" s="94" t="s">
        <v>27</v>
      </c>
      <c r="Y490" s="148" t="s">
        <v>30</v>
      </c>
      <c r="Z490" s="149" t="s">
        <v>31</v>
      </c>
      <c r="AA490" s="149" t="s">
        <v>32</v>
      </c>
      <c r="AB490" s="149" t="s">
        <v>33</v>
      </c>
      <c r="AC490" s="149" t="s">
        <v>34</v>
      </c>
      <c r="AD490" s="150" t="s">
        <v>35</v>
      </c>
      <c r="AE490" s="94" t="s">
        <v>27</v>
      </c>
      <c r="AF490" s="149" t="s">
        <v>30</v>
      </c>
      <c r="AG490" s="149" t="s">
        <v>31</v>
      </c>
      <c r="AH490" s="149" t="s">
        <v>32</v>
      </c>
      <c r="AI490" s="149" t="s">
        <v>33</v>
      </c>
      <c r="AJ490" s="149" t="s">
        <v>34</v>
      </c>
      <c r="AK490" s="150" t="s">
        <v>35</v>
      </c>
      <c r="AL490" s="94" t="s">
        <v>27</v>
      </c>
      <c r="AM490" s="149" t="s">
        <v>30</v>
      </c>
      <c r="AN490" s="149" t="s">
        <v>31</v>
      </c>
      <c r="AO490" s="149" t="s">
        <v>32</v>
      </c>
      <c r="AP490" s="149" t="s">
        <v>33</v>
      </c>
      <c r="AQ490" s="149" t="s">
        <v>34</v>
      </c>
      <c r="AR490" s="158" t="s">
        <v>35</v>
      </c>
      <c r="AS490" s="94" t="s">
        <v>27</v>
      </c>
      <c r="AT490" s="149" t="s">
        <v>30</v>
      </c>
      <c r="AU490" s="159" t="s">
        <v>31</v>
      </c>
      <c r="AV490" s="159" t="s">
        <v>32</v>
      </c>
      <c r="AW490" s="149" t="s">
        <v>33</v>
      </c>
      <c r="AX490" s="149" t="s">
        <v>34</v>
      </c>
      <c r="AY490" s="158" t="s">
        <v>35</v>
      </c>
      <c r="AZ490" s="166"/>
      <c r="BA490" s="163" t="s">
        <v>27</v>
      </c>
      <c r="BB490" s="149" t="s">
        <v>24</v>
      </c>
      <c r="BC490" s="149" t="s">
        <v>36</v>
      </c>
      <c r="BD490" s="149" t="s">
        <v>37</v>
      </c>
      <c r="BE490" s="149" t="s">
        <v>38</v>
      </c>
      <c r="BF490" s="173" t="s">
        <v>39</v>
      </c>
      <c r="BG490" s="173" t="s">
        <v>40</v>
      </c>
      <c r="BH490" s="163" t="s">
        <v>27</v>
      </c>
      <c r="BI490" s="149" t="s">
        <v>24</v>
      </c>
      <c r="BJ490" s="149" t="s">
        <v>36</v>
      </c>
      <c r="BK490" s="149" t="s">
        <v>37</v>
      </c>
      <c r="BL490" s="149" t="s">
        <v>38</v>
      </c>
      <c r="BM490" s="173" t="s">
        <v>39</v>
      </c>
      <c r="BN490" s="173" t="s">
        <v>40</v>
      </c>
      <c r="BO490" s="163" t="s">
        <v>27</v>
      </c>
      <c r="BP490" s="149" t="s">
        <v>24</v>
      </c>
      <c r="BQ490" s="149" t="s">
        <v>36</v>
      </c>
      <c r="BR490" s="149" t="s">
        <v>37</v>
      </c>
      <c r="BS490" s="149" t="s">
        <v>38</v>
      </c>
      <c r="BT490" s="173" t="s">
        <v>39</v>
      </c>
      <c r="BU490" s="173" t="s">
        <v>40</v>
      </c>
      <c r="BV490" s="163" t="s">
        <v>27</v>
      </c>
      <c r="BW490" s="149" t="s">
        <v>24</v>
      </c>
      <c r="BX490" s="149" t="s">
        <v>36</v>
      </c>
      <c r="BY490" s="149" t="s">
        <v>37</v>
      </c>
      <c r="BZ490" s="149" t="s">
        <v>38</v>
      </c>
      <c r="CA490" s="173" t="s">
        <v>39</v>
      </c>
      <c r="CB490" s="173" t="s">
        <v>40</v>
      </c>
      <c r="CC490" s="81"/>
    </row>
    <row r="491" spans="1:81" ht="15.75">
      <c r="A491" s="64"/>
      <c r="B491" s="95" t="s">
        <v>41</v>
      </c>
      <c r="C491" s="80">
        <v>0</v>
      </c>
      <c r="D491" s="114">
        <v>423.55</v>
      </c>
      <c r="E491" s="189">
        <v>0</v>
      </c>
      <c r="F491" s="189">
        <v>0</v>
      </c>
      <c r="G491" s="190">
        <v>0</v>
      </c>
      <c r="H491" s="80">
        <v>0</v>
      </c>
      <c r="I491" s="114">
        <v>434.61</v>
      </c>
      <c r="J491" s="210">
        <v>0</v>
      </c>
      <c r="K491" s="210">
        <v>0</v>
      </c>
      <c r="L491" s="227">
        <v>0</v>
      </c>
      <c r="M491" s="80">
        <v>0</v>
      </c>
      <c r="N491" s="211">
        <v>407.33</v>
      </c>
      <c r="O491" s="210">
        <v>3.28</v>
      </c>
      <c r="P491" s="210">
        <v>2.27</v>
      </c>
      <c r="Q491" s="190">
        <v>1.51</v>
      </c>
      <c r="R491" s="80">
        <v>0</v>
      </c>
      <c r="S491" s="211">
        <v>441.61</v>
      </c>
      <c r="T491" s="210">
        <v>0</v>
      </c>
      <c r="U491" s="210">
        <v>0</v>
      </c>
      <c r="V491" s="190">
        <v>0</v>
      </c>
      <c r="W491" s="64"/>
      <c r="X491" s="129">
        <v>0</v>
      </c>
      <c r="Y491" s="151">
        <f t="shared" ref="Y491:Y506" si="446">AVERAGE(E491:G491)/10</f>
        <v>0</v>
      </c>
      <c r="Z491" s="100">
        <v>9.6440000000000001</v>
      </c>
      <c r="AA491" s="100">
        <v>4.5170000000000003</v>
      </c>
      <c r="AB491" s="100">
        <f t="shared" ref="AB491:AB506" si="447">Z491-(AA491+Y491)</f>
        <v>5.1269999999999998</v>
      </c>
      <c r="AC491" s="100">
        <f t="shared" ref="AC491:AC506" si="448">3*Z491+AA491+Y491</f>
        <v>33.449000000000005</v>
      </c>
      <c r="AD491" s="152">
        <f t="shared" ref="AD491:AD506" si="449">1.398*(10^-6)*(X491^2)*AB491*AC491</f>
        <v>0</v>
      </c>
      <c r="AE491" s="129">
        <v>0</v>
      </c>
      <c r="AF491" s="100">
        <f t="shared" ref="AF491:AF506" si="450">AVERAGE(J491:L491)/10</f>
        <v>0</v>
      </c>
      <c r="AG491" s="100">
        <v>9.6440000000000001</v>
      </c>
      <c r="AH491" s="100">
        <v>4.5170000000000003</v>
      </c>
      <c r="AI491" s="100">
        <f t="shared" ref="AI491:AI506" si="451">AG491-(AH491+AF491)</f>
        <v>5.1269999999999998</v>
      </c>
      <c r="AJ491" s="100">
        <f t="shared" ref="AJ491:AJ506" si="452">3*AG491+AH491+AF491</f>
        <v>33.449000000000005</v>
      </c>
      <c r="AK491" s="152">
        <f t="shared" ref="AK491:AK506" si="453">1.398*(10^-6)*(AE491^2)*AI491*AJ491</f>
        <v>0</v>
      </c>
      <c r="AL491" s="129">
        <v>0</v>
      </c>
      <c r="AM491" s="100">
        <f t="shared" ref="AM491:AM499" si="454">AVERAGE(O491:Q491)/10</f>
        <v>0.23533333333333331</v>
      </c>
      <c r="AN491" s="100">
        <v>9.6440000000000001</v>
      </c>
      <c r="AO491" s="100">
        <v>4.5170000000000003</v>
      </c>
      <c r="AP491" s="100">
        <f t="shared" ref="AP491:AP506" si="455">AN491-(AO491+AM491)</f>
        <v>4.8916666666666666</v>
      </c>
      <c r="AQ491" s="100">
        <f t="shared" ref="AQ491:AQ506" si="456">3*AN491+AO491+AM491</f>
        <v>33.684333333333342</v>
      </c>
      <c r="AR491" s="160">
        <f t="shared" ref="AR491:AR506" si="457">1.398*(10^-6)*(AL491^2)*AP491*AQ491</f>
        <v>0</v>
      </c>
      <c r="AS491" s="129">
        <v>0</v>
      </c>
      <c r="AT491" s="100">
        <f t="shared" ref="AT491:AT506" si="458">AVERAGE(T491:V491)/10</f>
        <v>0</v>
      </c>
      <c r="AU491" s="100">
        <v>9.6440000000000001</v>
      </c>
      <c r="AV491" s="100">
        <v>4.5170000000000003</v>
      </c>
      <c r="AW491" s="100">
        <f t="shared" ref="AW491:AW506" si="459">AU491-(AV491+AT491)</f>
        <v>5.1269999999999998</v>
      </c>
      <c r="AX491" s="100">
        <f t="shared" ref="AX491:AX506" si="460">3*AU491+AV491+AT491</f>
        <v>33.449000000000005</v>
      </c>
      <c r="AY491" s="160">
        <f t="shared" ref="AY491:AY506" si="461">1.398*(10^-6)*(AS491^2)*AW491*AX491</f>
        <v>0</v>
      </c>
      <c r="AZ491" s="166"/>
      <c r="BA491" s="129">
        <v>0</v>
      </c>
      <c r="BB491" s="100">
        <v>103.506856070365</v>
      </c>
      <c r="BC491" s="167">
        <f>(BB509-BB510)/BB491</f>
        <v>0.84371222656624967</v>
      </c>
      <c r="BD491" s="167">
        <f>D491-BB507</f>
        <v>49.490000000000009</v>
      </c>
      <c r="BE491" s="164">
        <f>BB509-BB510</f>
        <v>87.33</v>
      </c>
      <c r="BF491" s="164">
        <f t="shared" ref="BF491:BF506" si="462">BD491/BE491*100</f>
        <v>56.670101912286739</v>
      </c>
      <c r="BG491" s="174">
        <f t="shared" ref="BG491:BG506" si="463">BF491*BC491</f>
        <v>47.81325786415173</v>
      </c>
      <c r="BH491" s="129">
        <v>0</v>
      </c>
      <c r="BI491" s="100">
        <v>103.506856070365</v>
      </c>
      <c r="BJ491" s="167">
        <f>(BI509-BI510)/BI491</f>
        <v>0.95153117135589071</v>
      </c>
      <c r="BK491" s="167">
        <f>I491-BI507</f>
        <v>48.480000000000018</v>
      </c>
      <c r="BL491" s="164">
        <f>BI509-BI510</f>
        <v>98.49</v>
      </c>
      <c r="BM491" s="164">
        <f t="shared" ref="BM491:BM506" si="464">BK491/BL491*100</f>
        <v>49.223271398111507</v>
      </c>
      <c r="BN491" s="174">
        <f t="shared" ref="BN491:BN506" si="465">BM491*BJ491</f>
        <v>46.837477091413952</v>
      </c>
      <c r="BO491" s="129">
        <v>0</v>
      </c>
      <c r="BP491" s="180">
        <v>103.506856070365</v>
      </c>
      <c r="BQ491" s="167">
        <f>(BP509-BP510)/BP491</f>
        <v>0.62556242608685064</v>
      </c>
      <c r="BR491" s="167">
        <f>N491-BP507</f>
        <v>54.56</v>
      </c>
      <c r="BS491" s="164">
        <f>BP509-BP510</f>
        <v>64.75</v>
      </c>
      <c r="BT491" s="164">
        <f t="shared" ref="BT491:BT506" si="466">BR491/BS491*100</f>
        <v>84.262548262548265</v>
      </c>
      <c r="BU491" s="174">
        <f t="shared" ref="BU491:BU506" si="467">BT491*BQ491</f>
        <v>52.711484119380032</v>
      </c>
      <c r="BV491" s="129">
        <v>0</v>
      </c>
      <c r="BW491" s="100">
        <v>103.506856070365</v>
      </c>
      <c r="BX491" s="167">
        <f>(BW509-BW510)/BW491</f>
        <v>1.0616688031302552</v>
      </c>
      <c r="BY491" s="167">
        <f>S491-BW507</f>
        <v>45.240000000000009</v>
      </c>
      <c r="BZ491" s="164">
        <f>BW509-BW510</f>
        <v>109.89000000000001</v>
      </c>
      <c r="CA491" s="164">
        <f t="shared" ref="CA491:CA506" si="468">BY491/BZ491*100</f>
        <v>41.16844116844117</v>
      </c>
      <c r="CB491" s="174">
        <f t="shared" ref="CB491:CB506" si="469">CA491*BX491</f>
        <v>43.707249662037263</v>
      </c>
      <c r="CC491" s="81"/>
    </row>
    <row r="492" spans="1:81" ht="15.75">
      <c r="A492" s="64"/>
      <c r="B492" s="95" t="s">
        <v>42</v>
      </c>
      <c r="C492" s="80">
        <v>300</v>
      </c>
      <c r="D492" s="114">
        <v>418.05</v>
      </c>
      <c r="E492" s="189">
        <v>1.89</v>
      </c>
      <c r="F492" s="189">
        <v>1.69</v>
      </c>
      <c r="G492" s="190">
        <v>1.26</v>
      </c>
      <c r="H492" s="80">
        <v>300</v>
      </c>
      <c r="I492" s="80">
        <v>433.4</v>
      </c>
      <c r="J492" s="210">
        <v>0.52</v>
      </c>
      <c r="K492" s="210">
        <v>1.1599999999999999</v>
      </c>
      <c r="L492" s="227">
        <v>1.02</v>
      </c>
      <c r="M492" s="80">
        <v>300</v>
      </c>
      <c r="N492" s="211">
        <v>394.48</v>
      </c>
      <c r="O492" s="210">
        <v>4.58</v>
      </c>
      <c r="P492" s="210">
        <v>5.2</v>
      </c>
      <c r="Q492" s="190">
        <v>4.34</v>
      </c>
      <c r="R492" s="80">
        <v>300</v>
      </c>
      <c r="S492" s="211">
        <v>438.57</v>
      </c>
      <c r="T492" s="210">
        <v>0</v>
      </c>
      <c r="U492" s="210">
        <v>0</v>
      </c>
      <c r="V492" s="190">
        <v>0</v>
      </c>
      <c r="W492" s="64"/>
      <c r="X492" s="129">
        <v>300</v>
      </c>
      <c r="Y492" s="151">
        <f t="shared" si="446"/>
        <v>0.16133333333333333</v>
      </c>
      <c r="Z492" s="100">
        <v>9.6440000000000001</v>
      </c>
      <c r="AA492" s="100">
        <v>4.5170000000000003</v>
      </c>
      <c r="AB492" s="100">
        <f t="shared" si="447"/>
        <v>4.9656666666666665</v>
      </c>
      <c r="AC492" s="100">
        <f t="shared" si="448"/>
        <v>33.610333333333337</v>
      </c>
      <c r="AD492" s="152">
        <f t="shared" si="449"/>
        <v>20.99907010986</v>
      </c>
      <c r="AE492" s="129">
        <v>300</v>
      </c>
      <c r="AF492" s="100">
        <f t="shared" si="450"/>
        <v>0.09</v>
      </c>
      <c r="AG492" s="100">
        <v>9.6440000000000001</v>
      </c>
      <c r="AH492" s="100">
        <v>4.5170000000000003</v>
      </c>
      <c r="AI492" s="100">
        <f t="shared" si="451"/>
        <v>5.0369999999999999</v>
      </c>
      <c r="AJ492" s="100">
        <f t="shared" si="452"/>
        <v>33.539000000000009</v>
      </c>
      <c r="AK492" s="152">
        <f t="shared" si="453"/>
        <v>21.255520348260003</v>
      </c>
      <c r="AL492" s="129">
        <v>300</v>
      </c>
      <c r="AM492" s="100">
        <f t="shared" si="454"/>
        <v>0.47066666666666668</v>
      </c>
      <c r="AN492" s="100">
        <v>9.6440000000000001</v>
      </c>
      <c r="AO492" s="100">
        <v>4.5170000000000003</v>
      </c>
      <c r="AP492" s="100">
        <f t="shared" si="455"/>
        <v>4.6563333333333334</v>
      </c>
      <c r="AQ492" s="100">
        <f t="shared" si="456"/>
        <v>33.919666666666672</v>
      </c>
      <c r="AR492" s="160">
        <f t="shared" si="457"/>
        <v>19.872171164579999</v>
      </c>
      <c r="AS492" s="129">
        <v>300</v>
      </c>
      <c r="AT492" s="100">
        <f t="shared" si="458"/>
        <v>0</v>
      </c>
      <c r="AU492" s="100">
        <v>9.6440000000000001</v>
      </c>
      <c r="AV492" s="100">
        <v>4.5170000000000003</v>
      </c>
      <c r="AW492" s="100">
        <f t="shared" si="459"/>
        <v>5.1269999999999998</v>
      </c>
      <c r="AX492" s="100">
        <f t="shared" si="460"/>
        <v>33.449000000000005</v>
      </c>
      <c r="AY492" s="160">
        <f t="shared" si="461"/>
        <v>21.577252153859998</v>
      </c>
      <c r="AZ492" s="166"/>
      <c r="BA492" s="129">
        <v>300</v>
      </c>
      <c r="BB492" s="100">
        <v>103.506856070365</v>
      </c>
      <c r="BC492" s="167">
        <f>(BB509-BB510)/BB491</f>
        <v>0.84371222656624967</v>
      </c>
      <c r="BD492" s="167">
        <f>D492-BB507</f>
        <v>43.990000000000009</v>
      </c>
      <c r="BE492" s="164">
        <f>BB509-BB510</f>
        <v>87.33</v>
      </c>
      <c r="BF492" s="164">
        <f t="shared" si="462"/>
        <v>50.372151608840042</v>
      </c>
      <c r="BG492" s="174">
        <f t="shared" si="463"/>
        <v>42.499600190827124</v>
      </c>
      <c r="BH492" s="129">
        <v>300</v>
      </c>
      <c r="BI492" s="100">
        <v>103.506856070365</v>
      </c>
      <c r="BJ492" s="167">
        <f>(BI509-BI510)/BI491</f>
        <v>0.95153117135589071</v>
      </c>
      <c r="BK492" s="167">
        <f>I492-BI507</f>
        <v>47.269999999999982</v>
      </c>
      <c r="BL492" s="164">
        <f>BI509-BI510</f>
        <v>98.49</v>
      </c>
      <c r="BM492" s="164">
        <f t="shared" si="464"/>
        <v>47.994720276170156</v>
      </c>
      <c r="BN492" s="174">
        <f t="shared" si="465"/>
        <v>45.668472403282507</v>
      </c>
      <c r="BO492" s="129">
        <v>300</v>
      </c>
      <c r="BP492" s="180">
        <v>103.506856070365</v>
      </c>
      <c r="BQ492" s="167">
        <f>(BP509-BP510)/BP491</f>
        <v>0.62556242608685064</v>
      </c>
      <c r="BR492" s="167">
        <f>N492-BP507</f>
        <v>41.710000000000036</v>
      </c>
      <c r="BS492" s="164">
        <f>BP509-BP510</f>
        <v>64.75</v>
      </c>
      <c r="BT492" s="164">
        <f t="shared" si="466"/>
        <v>64.416988416988474</v>
      </c>
      <c r="BU492" s="174">
        <f t="shared" si="467"/>
        <v>40.296847555339866</v>
      </c>
      <c r="BV492" s="129">
        <v>300</v>
      </c>
      <c r="BW492" s="100">
        <v>103.506856070365</v>
      </c>
      <c r="BX492" s="167">
        <f>(BW509-BW510)/BW491</f>
        <v>1.0616688031302552</v>
      </c>
      <c r="BY492" s="167">
        <f>S492-BW507</f>
        <v>42.199999999999989</v>
      </c>
      <c r="BZ492" s="164">
        <f>BW509-BW510</f>
        <v>109.89000000000001</v>
      </c>
      <c r="CA492" s="164">
        <f t="shared" si="468"/>
        <v>38.402038402038386</v>
      </c>
      <c r="CB492" s="174">
        <f t="shared" si="469"/>
        <v>40.770246148054191</v>
      </c>
      <c r="CC492" s="81"/>
    </row>
    <row r="493" spans="1:81" ht="15.75">
      <c r="A493" s="64"/>
      <c r="B493" s="95" t="s">
        <v>42</v>
      </c>
      <c r="C493" s="80">
        <v>350</v>
      </c>
      <c r="D493" s="80">
        <v>414.63</v>
      </c>
      <c r="E493" s="189">
        <v>2.25</v>
      </c>
      <c r="F493" s="189">
        <v>1.68</v>
      </c>
      <c r="G493" s="190">
        <v>1.36</v>
      </c>
      <c r="H493" s="80">
        <v>350</v>
      </c>
      <c r="I493" s="80">
        <v>431.65</v>
      </c>
      <c r="J493" s="210">
        <v>0.74</v>
      </c>
      <c r="K493" s="210">
        <v>1.39</v>
      </c>
      <c r="L493" s="227">
        <v>1.1100000000000001</v>
      </c>
      <c r="M493" s="80">
        <v>350</v>
      </c>
      <c r="N493" s="211">
        <v>392.62</v>
      </c>
      <c r="O493" s="210">
        <v>5.36</v>
      </c>
      <c r="P493" s="210">
        <v>4.57</v>
      </c>
      <c r="Q493" s="190">
        <v>5.88</v>
      </c>
      <c r="R493" s="80">
        <v>350</v>
      </c>
      <c r="S493" s="211">
        <v>438.52</v>
      </c>
      <c r="T493" s="210">
        <v>0</v>
      </c>
      <c r="U493" s="210">
        <v>0</v>
      </c>
      <c r="V493" s="190">
        <v>0</v>
      </c>
      <c r="W493" s="64"/>
      <c r="X493" s="129">
        <v>350</v>
      </c>
      <c r="Y493" s="151">
        <f t="shared" si="446"/>
        <v>0.17633333333333334</v>
      </c>
      <c r="Z493" s="100">
        <v>9.6440000000000001</v>
      </c>
      <c r="AA493" s="100">
        <v>4.5170000000000003</v>
      </c>
      <c r="AB493" s="100">
        <f t="shared" si="447"/>
        <v>4.9506666666666668</v>
      </c>
      <c r="AC493" s="100">
        <f t="shared" si="448"/>
        <v>33.625333333333337</v>
      </c>
      <c r="AD493" s="152">
        <f t="shared" si="449"/>
        <v>28.508445981306664</v>
      </c>
      <c r="AE493" s="129">
        <v>350</v>
      </c>
      <c r="AF493" s="100">
        <f t="shared" si="450"/>
        <v>0.10800000000000001</v>
      </c>
      <c r="AG493" s="100">
        <v>9.6440000000000001</v>
      </c>
      <c r="AH493" s="100">
        <v>4.5170000000000003</v>
      </c>
      <c r="AI493" s="100">
        <f t="shared" si="451"/>
        <v>5.0190000000000001</v>
      </c>
      <c r="AJ493" s="100">
        <f t="shared" si="452"/>
        <v>33.557000000000002</v>
      </c>
      <c r="AK493" s="152">
        <f t="shared" si="453"/>
        <v>28.843209451664997</v>
      </c>
      <c r="AL493" s="129">
        <v>350</v>
      </c>
      <c r="AM493" s="100">
        <f t="shared" si="454"/>
        <v>0.52699999999999991</v>
      </c>
      <c r="AN493" s="100">
        <v>9.6440000000000001</v>
      </c>
      <c r="AO493" s="100">
        <v>4.5170000000000003</v>
      </c>
      <c r="AP493" s="100">
        <f t="shared" si="455"/>
        <v>4.5999999999999996</v>
      </c>
      <c r="AQ493" s="100">
        <f t="shared" si="456"/>
        <v>33.976000000000006</v>
      </c>
      <c r="AR493" s="160">
        <f t="shared" si="457"/>
        <v>26.765375447999997</v>
      </c>
      <c r="AS493" s="129">
        <v>350</v>
      </c>
      <c r="AT493" s="100">
        <f t="shared" si="458"/>
        <v>0</v>
      </c>
      <c r="AU493" s="100">
        <v>9.6440000000000001</v>
      </c>
      <c r="AV493" s="100">
        <v>4.5170000000000003</v>
      </c>
      <c r="AW493" s="100">
        <f t="shared" si="459"/>
        <v>5.1269999999999998</v>
      </c>
      <c r="AX493" s="100">
        <f t="shared" si="460"/>
        <v>33.449000000000005</v>
      </c>
      <c r="AY493" s="160">
        <f t="shared" si="461"/>
        <v>29.369037653864996</v>
      </c>
      <c r="AZ493" s="166"/>
      <c r="BA493" s="129">
        <v>350</v>
      </c>
      <c r="BB493" s="100">
        <v>103.506856070365</v>
      </c>
      <c r="BC493" s="167">
        <f>(BB509-BB510)/BB491</f>
        <v>0.84371222656624967</v>
      </c>
      <c r="BD493" s="167">
        <f>D493-BB507</f>
        <v>40.569999999999993</v>
      </c>
      <c r="BE493" s="164">
        <f>BB509-BB510</f>
        <v>87.33</v>
      </c>
      <c r="BF493" s="164">
        <f t="shared" si="462"/>
        <v>46.45597160196953</v>
      </c>
      <c r="BG493" s="174">
        <f t="shared" si="463"/>
        <v>39.195471237596173</v>
      </c>
      <c r="BH493" s="129">
        <v>350</v>
      </c>
      <c r="BI493" s="100">
        <v>103.506856070365</v>
      </c>
      <c r="BJ493" s="167">
        <f>(BI509-BI510)/BI491</f>
        <v>0.95153117135589071</v>
      </c>
      <c r="BK493" s="167">
        <f>I493-BI507</f>
        <v>45.519999999999982</v>
      </c>
      <c r="BL493" s="164">
        <f>BI509-BI510</f>
        <v>98.49</v>
      </c>
      <c r="BM493" s="164">
        <f t="shared" si="464"/>
        <v>46.217890141131065</v>
      </c>
      <c r="BN493" s="174">
        <f t="shared" si="465"/>
        <v>43.977763143588312</v>
      </c>
      <c r="BO493" s="129">
        <v>350</v>
      </c>
      <c r="BP493" s="180">
        <v>103.506856070365</v>
      </c>
      <c r="BQ493" s="167">
        <f>(BP509-BP510)/BP491</f>
        <v>0.62556242608685064</v>
      </c>
      <c r="BR493" s="167">
        <f>N493-BP507</f>
        <v>39.850000000000023</v>
      </c>
      <c r="BS493" s="164">
        <f>BP509-BP510</f>
        <v>64.75</v>
      </c>
      <c r="BT493" s="164">
        <f t="shared" si="466"/>
        <v>61.54440154440158</v>
      </c>
      <c r="BU493" s="174">
        <f t="shared" si="467"/>
        <v>38.499865142179168</v>
      </c>
      <c r="BV493" s="129">
        <v>350</v>
      </c>
      <c r="BW493" s="100">
        <v>103.506856070365</v>
      </c>
      <c r="BX493" s="167">
        <f>(BW509-BW510)/BW491</f>
        <v>1.0616688031302552</v>
      </c>
      <c r="BY493" s="167">
        <f>S493-BW507</f>
        <v>42.149999999999977</v>
      </c>
      <c r="BZ493" s="164">
        <f>BW509-BW510</f>
        <v>109.89000000000001</v>
      </c>
      <c r="CA493" s="164">
        <f t="shared" si="468"/>
        <v>38.35653835653833</v>
      </c>
      <c r="CB493" s="174">
        <f t="shared" si="469"/>
        <v>40.721940169205773</v>
      </c>
      <c r="CC493" s="81"/>
    </row>
    <row r="494" spans="1:81" ht="15.75">
      <c r="A494" s="64"/>
      <c r="B494" s="95" t="s">
        <v>42</v>
      </c>
      <c r="C494" s="80">
        <v>450</v>
      </c>
      <c r="D494" s="80">
        <v>413.32</v>
      </c>
      <c r="E494" s="189">
        <v>2.62</v>
      </c>
      <c r="F494" s="189">
        <v>2.3199999999999998</v>
      </c>
      <c r="G494" s="190">
        <v>1.72</v>
      </c>
      <c r="H494" s="80">
        <v>450</v>
      </c>
      <c r="I494" s="114">
        <v>428.09</v>
      </c>
      <c r="J494" s="210">
        <v>1.05</v>
      </c>
      <c r="K494" s="210">
        <v>1.61</v>
      </c>
      <c r="L494" s="227">
        <v>1.51</v>
      </c>
      <c r="M494" s="80">
        <v>450</v>
      </c>
      <c r="N494" s="211">
        <v>389.88</v>
      </c>
      <c r="O494" s="210">
        <v>4.83</v>
      </c>
      <c r="P494" s="210">
        <v>5.33</v>
      </c>
      <c r="Q494" s="190">
        <v>6.52</v>
      </c>
      <c r="R494" s="80">
        <v>450</v>
      </c>
      <c r="S494" s="211">
        <v>436.17</v>
      </c>
      <c r="T494" s="210">
        <v>0</v>
      </c>
      <c r="U494" s="210">
        <v>0</v>
      </c>
      <c r="V494" s="190">
        <v>0</v>
      </c>
      <c r="W494" s="64"/>
      <c r="X494" s="129">
        <v>450</v>
      </c>
      <c r="Y494" s="151">
        <f t="shared" si="446"/>
        <v>0.22199999999999998</v>
      </c>
      <c r="Z494" s="100">
        <v>9.6440000000000001</v>
      </c>
      <c r="AA494" s="100">
        <v>4.5170000000000003</v>
      </c>
      <c r="AB494" s="100">
        <f t="shared" si="447"/>
        <v>4.9049999999999994</v>
      </c>
      <c r="AC494" s="100">
        <f t="shared" si="448"/>
        <v>33.671000000000006</v>
      </c>
      <c r="AD494" s="152">
        <f t="shared" si="449"/>
        <v>46.754910009224993</v>
      </c>
      <c r="AE494" s="129">
        <v>450</v>
      </c>
      <c r="AF494" s="100">
        <f t="shared" si="450"/>
        <v>0.13899999999999998</v>
      </c>
      <c r="AG494" s="100">
        <v>9.6440000000000001</v>
      </c>
      <c r="AH494" s="100">
        <v>4.5170000000000003</v>
      </c>
      <c r="AI494" s="100">
        <f t="shared" si="451"/>
        <v>4.9879999999999995</v>
      </c>
      <c r="AJ494" s="100">
        <f t="shared" si="452"/>
        <v>33.588000000000008</v>
      </c>
      <c r="AK494" s="152">
        <f t="shared" si="453"/>
        <v>47.428871161679993</v>
      </c>
      <c r="AL494" s="129">
        <v>450</v>
      </c>
      <c r="AM494" s="100">
        <f t="shared" si="454"/>
        <v>0.55599999999999994</v>
      </c>
      <c r="AN494" s="100">
        <v>9.6440000000000001</v>
      </c>
      <c r="AO494" s="100">
        <v>4.5170000000000003</v>
      </c>
      <c r="AP494" s="100">
        <f t="shared" si="455"/>
        <v>4.5709999999999997</v>
      </c>
      <c r="AQ494" s="100">
        <f t="shared" si="456"/>
        <v>34.005000000000003</v>
      </c>
      <c r="AR494" s="160">
        <f t="shared" si="457"/>
        <v>44.003396466224991</v>
      </c>
      <c r="AS494" s="129">
        <v>450</v>
      </c>
      <c r="AT494" s="100">
        <f t="shared" si="458"/>
        <v>0</v>
      </c>
      <c r="AU494" s="100">
        <v>9.6440000000000001</v>
      </c>
      <c r="AV494" s="100">
        <v>4.5170000000000003</v>
      </c>
      <c r="AW494" s="100">
        <f t="shared" si="459"/>
        <v>5.1269999999999998</v>
      </c>
      <c r="AX494" s="100">
        <f t="shared" si="460"/>
        <v>33.449000000000005</v>
      </c>
      <c r="AY494" s="160">
        <f t="shared" si="461"/>
        <v>48.54881734618499</v>
      </c>
      <c r="AZ494" s="166"/>
      <c r="BA494" s="129">
        <v>450</v>
      </c>
      <c r="BB494" s="100">
        <v>103.506856070365</v>
      </c>
      <c r="BC494" s="167">
        <f>(BB509-BB510)/BB491</f>
        <v>0.84371222656624967</v>
      </c>
      <c r="BD494" s="167">
        <f>D494-BB507</f>
        <v>39.259999999999991</v>
      </c>
      <c r="BE494" s="164">
        <f>BB509-BB510</f>
        <v>87.33</v>
      </c>
      <c r="BF494" s="164">
        <f t="shared" si="462"/>
        <v>44.955914347875861</v>
      </c>
      <c r="BG494" s="174">
        <f t="shared" si="463"/>
        <v>37.929854591767956</v>
      </c>
      <c r="BH494" s="129">
        <v>450</v>
      </c>
      <c r="BI494" s="100">
        <v>103.506856070365</v>
      </c>
      <c r="BJ494" s="167">
        <f>(BI509-BI510)/BI491</f>
        <v>0.95153117135589071</v>
      </c>
      <c r="BK494" s="167">
        <f>I494-BI507</f>
        <v>41.95999999999998</v>
      </c>
      <c r="BL494" s="164">
        <f>BI509-BI510</f>
        <v>98.49</v>
      </c>
      <c r="BM494" s="164">
        <f t="shared" si="464"/>
        <v>42.60330998070868</v>
      </c>
      <c r="BN494" s="174">
        <f t="shared" si="465"/>
        <v>40.538377449581837</v>
      </c>
      <c r="BO494" s="129">
        <v>450</v>
      </c>
      <c r="BP494" s="180">
        <v>103.506856070365</v>
      </c>
      <c r="BQ494" s="167">
        <f>(BP509-BP510)/BP491</f>
        <v>0.62556242608685064</v>
      </c>
      <c r="BR494" s="167">
        <f>N494-BP507</f>
        <v>37.110000000000014</v>
      </c>
      <c r="BS494" s="164">
        <f>BP509-BP510</f>
        <v>64.75</v>
      </c>
      <c r="BT494" s="164">
        <f t="shared" si="466"/>
        <v>57.312741312741331</v>
      </c>
      <c r="BU494" s="174">
        <f t="shared" si="467"/>
        <v>35.852697501286542</v>
      </c>
      <c r="BV494" s="129">
        <v>450</v>
      </c>
      <c r="BW494" s="100">
        <v>103.506856070365</v>
      </c>
      <c r="BX494" s="167">
        <f>(BW509-BW510)/BW491</f>
        <v>1.0616688031302552</v>
      </c>
      <c r="BY494" s="167">
        <f>S494-BW507</f>
        <v>39.800000000000011</v>
      </c>
      <c r="BZ494" s="164">
        <f>BW509-BW510</f>
        <v>109.89000000000001</v>
      </c>
      <c r="CA494" s="164">
        <f t="shared" si="468"/>
        <v>36.218036218036225</v>
      </c>
      <c r="CB494" s="174">
        <f t="shared" si="469"/>
        <v>38.451559163330757</v>
      </c>
      <c r="CC494" s="81"/>
    </row>
    <row r="495" spans="1:81" ht="15.75">
      <c r="A495" s="64"/>
      <c r="B495" s="95" t="s">
        <v>42</v>
      </c>
      <c r="C495" s="80">
        <v>550</v>
      </c>
      <c r="D495" s="80">
        <v>411.56</v>
      </c>
      <c r="E495" s="208">
        <v>3.07</v>
      </c>
      <c r="F495" s="208">
        <v>2.4700000000000002</v>
      </c>
      <c r="G495" s="152">
        <v>2.6</v>
      </c>
      <c r="H495" s="80">
        <v>550</v>
      </c>
      <c r="I495" s="80">
        <v>425.28</v>
      </c>
      <c r="J495" s="210">
        <v>1.82</v>
      </c>
      <c r="K495" s="210">
        <v>2.11</v>
      </c>
      <c r="L495" s="227">
        <v>1.85</v>
      </c>
      <c r="M495" s="80">
        <v>550</v>
      </c>
      <c r="N495" s="211">
        <v>387.35</v>
      </c>
      <c r="O495" s="210">
        <v>6.44</v>
      </c>
      <c r="P495" s="210">
        <v>8.0399999999999991</v>
      </c>
      <c r="Q495" s="190">
        <v>7.73</v>
      </c>
      <c r="R495" s="80">
        <v>550</v>
      </c>
      <c r="S495" s="211">
        <v>434.71</v>
      </c>
      <c r="T495" s="210">
        <v>0.97</v>
      </c>
      <c r="U495" s="210">
        <v>1.1499999999999999</v>
      </c>
      <c r="V495" s="190">
        <v>0.74</v>
      </c>
      <c r="W495" s="64"/>
      <c r="X495" s="129">
        <v>550</v>
      </c>
      <c r="Y495" s="151">
        <f t="shared" si="446"/>
        <v>0.27133333333333332</v>
      </c>
      <c r="Z495" s="100">
        <v>9.6440000000000001</v>
      </c>
      <c r="AA495" s="100">
        <v>4.5170000000000003</v>
      </c>
      <c r="AB495" s="100">
        <f t="shared" si="447"/>
        <v>4.8556666666666661</v>
      </c>
      <c r="AC495" s="100">
        <f t="shared" si="448"/>
        <v>33.720333333333336</v>
      </c>
      <c r="AD495" s="152">
        <f t="shared" si="449"/>
        <v>69.242585345651648</v>
      </c>
      <c r="AE495" s="129">
        <v>550</v>
      </c>
      <c r="AF495" s="100">
        <f t="shared" si="450"/>
        <v>0.19266666666666665</v>
      </c>
      <c r="AG495" s="100">
        <v>9.6440000000000001</v>
      </c>
      <c r="AH495" s="100">
        <v>4.5170000000000003</v>
      </c>
      <c r="AI495" s="100">
        <f t="shared" si="451"/>
        <v>4.934333333333333</v>
      </c>
      <c r="AJ495" s="100">
        <f t="shared" si="452"/>
        <v>33.641666666666673</v>
      </c>
      <c r="AK495" s="152">
        <f t="shared" si="453"/>
        <v>70.200230509291671</v>
      </c>
      <c r="AL495" s="129">
        <v>550</v>
      </c>
      <c r="AM495" s="100">
        <f t="shared" si="454"/>
        <v>0.74033333333333329</v>
      </c>
      <c r="AN495" s="100">
        <v>9.6440000000000001</v>
      </c>
      <c r="AO495" s="100">
        <v>4.5170000000000003</v>
      </c>
      <c r="AP495" s="100">
        <f t="shared" si="455"/>
        <v>4.3866666666666667</v>
      </c>
      <c r="AQ495" s="100">
        <f t="shared" si="456"/>
        <v>34.189333333333337</v>
      </c>
      <c r="AR495" s="160">
        <f t="shared" si="457"/>
        <v>63.424611753066664</v>
      </c>
      <c r="AS495" s="129">
        <v>550</v>
      </c>
      <c r="AT495" s="100">
        <f t="shared" si="458"/>
        <v>9.5333333333333353E-2</v>
      </c>
      <c r="AU495" s="100">
        <v>9.6440000000000001</v>
      </c>
      <c r="AV495" s="100">
        <v>4.5170000000000003</v>
      </c>
      <c r="AW495" s="100">
        <f t="shared" si="459"/>
        <v>5.0316666666666663</v>
      </c>
      <c r="AX495" s="100">
        <f t="shared" si="460"/>
        <v>33.544333333333341</v>
      </c>
      <c r="AY495" s="160">
        <f t="shared" si="461"/>
        <v>71.377869035091663</v>
      </c>
      <c r="AZ495" s="166"/>
      <c r="BA495" s="129">
        <v>550</v>
      </c>
      <c r="BB495" s="100">
        <v>103.506856070365</v>
      </c>
      <c r="BC495" s="167">
        <f>(BB509-BB510)/BB491</f>
        <v>0.84371222656624967</v>
      </c>
      <c r="BD495" s="167">
        <f>D495-BB507</f>
        <v>37.5</v>
      </c>
      <c r="BE495" s="164">
        <f>BB509-BB510</f>
        <v>87.33</v>
      </c>
      <c r="BF495" s="164">
        <f t="shared" si="462"/>
        <v>42.940570250772929</v>
      </c>
      <c r="BG495" s="174">
        <f t="shared" si="463"/>
        <v>36.229484136304087</v>
      </c>
      <c r="BH495" s="129">
        <v>550</v>
      </c>
      <c r="BI495" s="100">
        <v>103.506856070365</v>
      </c>
      <c r="BJ495" s="167">
        <f>(BI509-BI510)/BI491</f>
        <v>0.95153117135589071</v>
      </c>
      <c r="BK495" s="167">
        <f>I495-BI507</f>
        <v>39.149999999999977</v>
      </c>
      <c r="BL495" s="164">
        <f>BI509-BI510</f>
        <v>98.49</v>
      </c>
      <c r="BM495" s="164">
        <f t="shared" si="464"/>
        <v>39.750228449588768</v>
      </c>
      <c r="BN495" s="174">
        <f t="shared" si="465"/>
        <v>37.823581438301453</v>
      </c>
      <c r="BO495" s="129">
        <v>550</v>
      </c>
      <c r="BP495" s="180">
        <v>103.506856070365</v>
      </c>
      <c r="BQ495" s="167">
        <f>(BP509-BP510)/BP491</f>
        <v>0.62556242608685064</v>
      </c>
      <c r="BR495" s="167">
        <f>N495-BP507</f>
        <v>34.580000000000041</v>
      </c>
      <c r="BS495" s="164">
        <f>BP509-BP510</f>
        <v>64.75</v>
      </c>
      <c r="BT495" s="164">
        <f t="shared" si="466"/>
        <v>53.405405405405467</v>
      </c>
      <c r="BU495" s="174">
        <f t="shared" si="467"/>
        <v>33.408414971557249</v>
      </c>
      <c r="BV495" s="129">
        <v>550</v>
      </c>
      <c r="BW495" s="100">
        <v>103.506856070365</v>
      </c>
      <c r="BX495" s="167">
        <f>(BW509-BW510)/BW491</f>
        <v>1.0616688031302552</v>
      </c>
      <c r="BY495" s="167">
        <f>S495-BW507</f>
        <v>38.339999999999975</v>
      </c>
      <c r="BZ495" s="164">
        <f>BW509-BW510</f>
        <v>109.89000000000001</v>
      </c>
      <c r="CA495" s="164">
        <f t="shared" si="468"/>
        <v>34.88943488943486</v>
      </c>
      <c r="CB495" s="174">
        <f t="shared" si="469"/>
        <v>37.041024580957277</v>
      </c>
      <c r="CC495" s="81"/>
    </row>
    <row r="496" spans="1:81" ht="15.75">
      <c r="A496" s="64"/>
      <c r="B496" s="95" t="s">
        <v>42</v>
      </c>
      <c r="C496" s="80">
        <v>650</v>
      </c>
      <c r="D496" s="80">
        <v>410.12</v>
      </c>
      <c r="E496" s="208">
        <v>4</v>
      </c>
      <c r="F496" s="208">
        <v>3.8</v>
      </c>
      <c r="G496" s="152">
        <v>3.54</v>
      </c>
      <c r="H496" s="80">
        <v>650</v>
      </c>
      <c r="I496" s="80">
        <v>423.37</v>
      </c>
      <c r="J496" s="210">
        <v>2.42</v>
      </c>
      <c r="K496" s="210">
        <v>2.54</v>
      </c>
      <c r="L496" s="227">
        <v>2.42</v>
      </c>
      <c r="M496" s="80">
        <v>650</v>
      </c>
      <c r="N496" s="211">
        <v>385.59</v>
      </c>
      <c r="O496" s="210">
        <v>8.1</v>
      </c>
      <c r="P496" s="210">
        <v>8.33</v>
      </c>
      <c r="Q496" s="190">
        <v>6.32</v>
      </c>
      <c r="R496" s="80">
        <v>650</v>
      </c>
      <c r="S496" s="211">
        <v>433.09</v>
      </c>
      <c r="T496" s="211">
        <v>1.1100000000000001</v>
      </c>
      <c r="U496" s="211">
        <v>1.31</v>
      </c>
      <c r="V496" s="236">
        <v>1.32</v>
      </c>
      <c r="W496" s="64"/>
      <c r="X496" s="129">
        <v>650</v>
      </c>
      <c r="Y496" s="151">
        <f t="shared" si="446"/>
        <v>0.378</v>
      </c>
      <c r="Z496" s="100">
        <v>9.6440000000000001</v>
      </c>
      <c r="AA496" s="100">
        <v>4.5170000000000003</v>
      </c>
      <c r="AB496" s="100">
        <f t="shared" si="447"/>
        <v>4.7489999999999997</v>
      </c>
      <c r="AC496" s="100">
        <f t="shared" si="448"/>
        <v>33.827000000000005</v>
      </c>
      <c r="AD496" s="152">
        <f t="shared" si="449"/>
        <v>94.885431667064992</v>
      </c>
      <c r="AE496" s="129">
        <v>650</v>
      </c>
      <c r="AF496" s="100">
        <f t="shared" si="450"/>
        <v>0.246</v>
      </c>
      <c r="AG496" s="100">
        <v>9.6440000000000001</v>
      </c>
      <c r="AH496" s="100">
        <v>4.5170000000000003</v>
      </c>
      <c r="AI496" s="100">
        <f t="shared" si="451"/>
        <v>4.8810000000000002</v>
      </c>
      <c r="AJ496" s="100">
        <f t="shared" si="452"/>
        <v>33.695000000000007</v>
      </c>
      <c r="AK496" s="152">
        <f t="shared" si="453"/>
        <v>97.142248818225013</v>
      </c>
      <c r="AL496" s="129">
        <v>650</v>
      </c>
      <c r="AM496" s="100">
        <f t="shared" si="454"/>
        <v>0.7583333333333333</v>
      </c>
      <c r="AN496" s="100">
        <v>9.6440000000000001</v>
      </c>
      <c r="AO496" s="100">
        <v>4.5170000000000003</v>
      </c>
      <c r="AP496" s="100">
        <f t="shared" si="455"/>
        <v>4.368666666666666</v>
      </c>
      <c r="AQ496" s="100">
        <f t="shared" si="456"/>
        <v>34.207333333333338</v>
      </c>
      <c r="AR496" s="160">
        <f t="shared" si="457"/>
        <v>88.267741250606662</v>
      </c>
      <c r="AS496" s="129">
        <v>650</v>
      </c>
      <c r="AT496" s="100">
        <f t="shared" si="458"/>
        <v>0.12466666666666668</v>
      </c>
      <c r="AU496" s="100">
        <v>9.6440000000000001</v>
      </c>
      <c r="AV496" s="100">
        <v>4.5170000000000003</v>
      </c>
      <c r="AW496" s="100">
        <f t="shared" si="459"/>
        <v>5.0023333333333335</v>
      </c>
      <c r="AX496" s="100">
        <f t="shared" si="460"/>
        <v>33.573666666666675</v>
      </c>
      <c r="AY496" s="160">
        <f t="shared" si="461"/>
        <v>99.198541484531674</v>
      </c>
      <c r="AZ496" s="166"/>
      <c r="BA496" s="129">
        <v>650</v>
      </c>
      <c r="BB496" s="100">
        <v>103.506856070365</v>
      </c>
      <c r="BC496" s="167">
        <f>(BB509-BB510)/BB491</f>
        <v>0.84371222656624967</v>
      </c>
      <c r="BD496" s="167">
        <f>D496-BB507</f>
        <v>36.06</v>
      </c>
      <c r="BE496" s="164">
        <f>BB509-BB510</f>
        <v>87.33</v>
      </c>
      <c r="BF496" s="164">
        <f t="shared" si="462"/>
        <v>41.291652353143256</v>
      </c>
      <c r="BG496" s="174">
        <f t="shared" si="463"/>
        <v>34.838271945470019</v>
      </c>
      <c r="BH496" s="129">
        <v>650</v>
      </c>
      <c r="BI496" s="100">
        <v>103.506856070365</v>
      </c>
      <c r="BJ496" s="167">
        <f>(BI509-BI510)/BI491</f>
        <v>0.95153117135589071</v>
      </c>
      <c r="BK496" s="167">
        <f>I496-BI507</f>
        <v>37.240000000000009</v>
      </c>
      <c r="BL496" s="164">
        <f>BI509-BI510</f>
        <v>98.49</v>
      </c>
      <c r="BM496" s="164">
        <f t="shared" si="464"/>
        <v>37.810945273631852</v>
      </c>
      <c r="BN496" s="174">
        <f t="shared" si="465"/>
        <v>35.978293046292393</v>
      </c>
      <c r="BO496" s="129">
        <v>650</v>
      </c>
      <c r="BP496" s="180">
        <v>103.506856070365</v>
      </c>
      <c r="BQ496" s="167">
        <f>(BP509-BP510)/BP491</f>
        <v>0.62556242608685064</v>
      </c>
      <c r="BR496" s="167">
        <f>N496-BP507</f>
        <v>32.819999999999993</v>
      </c>
      <c r="BS496" s="164">
        <f>BP509-BP510</f>
        <v>64.75</v>
      </c>
      <c r="BT496" s="164">
        <f t="shared" si="466"/>
        <v>50.687258687258677</v>
      </c>
      <c r="BU496" s="174">
        <f t="shared" si="467"/>
        <v>31.708044516093334</v>
      </c>
      <c r="BV496" s="129">
        <v>650</v>
      </c>
      <c r="BW496" s="100">
        <v>103.506856070365</v>
      </c>
      <c r="BX496" s="167">
        <f>(BW509-BW510)/BW491</f>
        <v>1.0616688031302552</v>
      </c>
      <c r="BY496" s="167">
        <f>S496-BW507</f>
        <v>36.71999999999997</v>
      </c>
      <c r="BZ496" s="164">
        <f>BW509-BW510</f>
        <v>109.89000000000001</v>
      </c>
      <c r="CA496" s="164">
        <f t="shared" si="468"/>
        <v>33.415233415233388</v>
      </c>
      <c r="CB496" s="174">
        <f t="shared" si="469"/>
        <v>35.47591086626894</v>
      </c>
      <c r="CC496" s="81"/>
    </row>
    <row r="497" spans="1:81" ht="15.75">
      <c r="A497" s="64"/>
      <c r="B497" s="95" t="s">
        <v>42</v>
      </c>
      <c r="C497" s="80">
        <v>750</v>
      </c>
      <c r="D497" s="80">
        <v>408.87</v>
      </c>
      <c r="E497" s="208">
        <v>4.99</v>
      </c>
      <c r="F497" s="208">
        <v>4.04</v>
      </c>
      <c r="G497" s="152">
        <v>3.92</v>
      </c>
      <c r="H497" s="80">
        <v>750</v>
      </c>
      <c r="I497" s="80">
        <v>422.03</v>
      </c>
      <c r="J497" s="210">
        <v>2.5299999999999998</v>
      </c>
      <c r="K497" s="210">
        <v>3.08</v>
      </c>
      <c r="L497" s="227">
        <v>2.72</v>
      </c>
      <c r="M497" s="80">
        <v>750</v>
      </c>
      <c r="N497" s="211">
        <v>384.54</v>
      </c>
      <c r="O497" s="80">
        <v>8.5</v>
      </c>
      <c r="P497" s="80">
        <v>9.11</v>
      </c>
      <c r="Q497" s="98">
        <v>7.2</v>
      </c>
      <c r="R497" s="80">
        <v>750</v>
      </c>
      <c r="S497" s="211">
        <v>432.15</v>
      </c>
      <c r="T497" s="211">
        <v>1.81</v>
      </c>
      <c r="U497" s="211">
        <v>1.56</v>
      </c>
      <c r="V497" s="236">
        <v>1.68</v>
      </c>
      <c r="W497" s="64"/>
      <c r="X497" s="129">
        <v>750</v>
      </c>
      <c r="Y497" s="151">
        <f t="shared" si="446"/>
        <v>0.43166666666666675</v>
      </c>
      <c r="Z497" s="100">
        <v>9.6440000000000001</v>
      </c>
      <c r="AA497" s="100">
        <v>4.5170000000000003</v>
      </c>
      <c r="AB497" s="100">
        <f t="shared" si="447"/>
        <v>4.6953333333333331</v>
      </c>
      <c r="AC497" s="100">
        <f t="shared" si="448"/>
        <v>33.88066666666667</v>
      </c>
      <c r="AD497" s="152">
        <f t="shared" si="449"/>
        <v>125.0973398985</v>
      </c>
      <c r="AE497" s="129">
        <v>750</v>
      </c>
      <c r="AF497" s="100">
        <f t="shared" si="450"/>
        <v>0.27766666666666667</v>
      </c>
      <c r="AG497" s="100">
        <v>9.6440000000000001</v>
      </c>
      <c r="AH497" s="100">
        <v>4.5170000000000003</v>
      </c>
      <c r="AI497" s="100">
        <f t="shared" si="451"/>
        <v>4.8493333333333331</v>
      </c>
      <c r="AJ497" s="100">
        <f t="shared" si="452"/>
        <v>33.726666666666674</v>
      </c>
      <c r="AK497" s="152">
        <f t="shared" si="453"/>
        <v>128.61308517000001</v>
      </c>
      <c r="AL497" s="129">
        <v>750</v>
      </c>
      <c r="AM497" s="100">
        <f t="shared" si="454"/>
        <v>0.82699999999999996</v>
      </c>
      <c r="AN497" s="100">
        <v>9.6440000000000001</v>
      </c>
      <c r="AO497" s="100">
        <v>4.5170000000000003</v>
      </c>
      <c r="AP497" s="100">
        <f t="shared" si="455"/>
        <v>4.3</v>
      </c>
      <c r="AQ497" s="100">
        <f t="shared" si="456"/>
        <v>34.276000000000003</v>
      </c>
      <c r="AR497" s="160">
        <f t="shared" si="457"/>
        <v>115.90129485</v>
      </c>
      <c r="AS497" s="129">
        <v>750</v>
      </c>
      <c r="AT497" s="100">
        <f t="shared" si="458"/>
        <v>0.16833333333333333</v>
      </c>
      <c r="AU497" s="100">
        <v>9.6440000000000001</v>
      </c>
      <c r="AV497" s="100">
        <v>4.5170000000000003</v>
      </c>
      <c r="AW497" s="100">
        <f t="shared" si="459"/>
        <v>4.9586666666666668</v>
      </c>
      <c r="AX497" s="100">
        <f t="shared" si="460"/>
        <v>33.617333333333342</v>
      </c>
      <c r="AY497" s="160">
        <f t="shared" si="461"/>
        <v>131.08647150600001</v>
      </c>
      <c r="AZ497" s="166"/>
      <c r="BA497" s="129">
        <v>750</v>
      </c>
      <c r="BB497" s="100">
        <v>103.506856070365</v>
      </c>
      <c r="BC497" s="167">
        <f>(BB509-BB510)/BB491</f>
        <v>0.84371222656624967</v>
      </c>
      <c r="BD497" s="167">
        <f>D497-BB507</f>
        <v>34.81</v>
      </c>
      <c r="BE497" s="164">
        <f>BB509-BB510</f>
        <v>87.33</v>
      </c>
      <c r="BF497" s="164">
        <f t="shared" si="462"/>
        <v>39.860300011450825</v>
      </c>
      <c r="BG497" s="174">
        <f t="shared" si="463"/>
        <v>33.63062247425988</v>
      </c>
      <c r="BH497" s="129">
        <v>750</v>
      </c>
      <c r="BI497" s="100">
        <v>103.506856070365</v>
      </c>
      <c r="BJ497" s="167">
        <f>(BI509-BI510)/BI491</f>
        <v>0.95153117135589071</v>
      </c>
      <c r="BK497" s="167">
        <f>I497-BI507</f>
        <v>35.899999999999977</v>
      </c>
      <c r="BL497" s="164">
        <f>BI509-BI510</f>
        <v>98.49</v>
      </c>
      <c r="BM497" s="164">
        <f t="shared" si="464"/>
        <v>36.450401055944745</v>
      </c>
      <c r="BN497" s="174">
        <f t="shared" si="465"/>
        <v>34.683692813155098</v>
      </c>
      <c r="BO497" s="129">
        <v>750</v>
      </c>
      <c r="BP497" s="180">
        <v>103.506856070365</v>
      </c>
      <c r="BQ497" s="167">
        <f>(BP509-BP510)/BP491</f>
        <v>0.62556242608685064</v>
      </c>
      <c r="BR497" s="167">
        <f>N497-BP507</f>
        <v>31.770000000000039</v>
      </c>
      <c r="BS497" s="164">
        <f>BP509-BP510</f>
        <v>64.75</v>
      </c>
      <c r="BT497" s="164">
        <f t="shared" si="466"/>
        <v>49.065637065637127</v>
      </c>
      <c r="BU497" s="174">
        <f t="shared" si="467"/>
        <v>30.693618960276865</v>
      </c>
      <c r="BV497" s="129">
        <v>750</v>
      </c>
      <c r="BW497" s="100">
        <v>103.506856070365</v>
      </c>
      <c r="BX497" s="167">
        <f>(BW509-BW510)/BW491</f>
        <v>1.0616688031302552</v>
      </c>
      <c r="BY497" s="167">
        <f>S497-BW507</f>
        <v>35.779999999999973</v>
      </c>
      <c r="BZ497" s="164">
        <f>BW509-BW510</f>
        <v>109.89000000000001</v>
      </c>
      <c r="CA497" s="164">
        <f t="shared" si="468"/>
        <v>32.559832559832529</v>
      </c>
      <c r="CB497" s="174">
        <f t="shared" si="469"/>
        <v>34.567758463918913</v>
      </c>
      <c r="CC497" s="81"/>
    </row>
    <row r="498" spans="1:81" ht="15.75">
      <c r="A498" s="64"/>
      <c r="B498" s="95" t="s">
        <v>42</v>
      </c>
      <c r="C498" s="80">
        <v>850</v>
      </c>
      <c r="D498" s="80">
        <v>407.7</v>
      </c>
      <c r="E498" s="208">
        <v>5.3</v>
      </c>
      <c r="F498" s="208">
        <v>4.32</v>
      </c>
      <c r="G498" s="152">
        <v>4.21</v>
      </c>
      <c r="H498" s="80">
        <v>850</v>
      </c>
      <c r="I498" s="80">
        <v>420.88</v>
      </c>
      <c r="J498" s="210">
        <v>3.19</v>
      </c>
      <c r="K498" s="210">
        <v>3.12</v>
      </c>
      <c r="L498" s="227">
        <v>3.03</v>
      </c>
      <c r="M498" s="80">
        <v>850</v>
      </c>
      <c r="N498" s="211">
        <v>383.61</v>
      </c>
      <c r="O498" s="80">
        <v>9.0299999999999994</v>
      </c>
      <c r="P498" s="80">
        <v>9.25</v>
      </c>
      <c r="Q498" s="98">
        <v>7.56</v>
      </c>
      <c r="R498" s="80">
        <v>850</v>
      </c>
      <c r="S498" s="211">
        <v>431.13</v>
      </c>
      <c r="T498" s="211">
        <v>1.92</v>
      </c>
      <c r="U498" s="211">
        <v>1.75</v>
      </c>
      <c r="V498" s="236">
        <v>1.79</v>
      </c>
      <c r="W498" s="64"/>
      <c r="X498" s="129">
        <v>850</v>
      </c>
      <c r="Y498" s="151">
        <f t="shared" si="446"/>
        <v>0.46100000000000002</v>
      </c>
      <c r="Z498" s="100">
        <v>9.6440000000000001</v>
      </c>
      <c r="AA498" s="100">
        <v>4.5170000000000003</v>
      </c>
      <c r="AB498" s="100">
        <f t="shared" si="447"/>
        <v>4.6659999999999995</v>
      </c>
      <c r="AC498" s="100">
        <f t="shared" si="448"/>
        <v>33.910000000000004</v>
      </c>
      <c r="AD498" s="152">
        <f t="shared" si="449"/>
        <v>159.81500292329997</v>
      </c>
      <c r="AE498" s="129">
        <v>850</v>
      </c>
      <c r="AF498" s="100">
        <f t="shared" si="450"/>
        <v>0.31133333333333335</v>
      </c>
      <c r="AG498" s="100">
        <v>9.6440000000000001</v>
      </c>
      <c r="AH498" s="100">
        <v>4.5170000000000003</v>
      </c>
      <c r="AI498" s="100">
        <f t="shared" si="451"/>
        <v>4.8156666666666661</v>
      </c>
      <c r="AJ498" s="100">
        <f t="shared" si="452"/>
        <v>33.760333333333335</v>
      </c>
      <c r="AK498" s="152">
        <f t="shared" si="453"/>
        <v>164.21323882593165</v>
      </c>
      <c r="AL498" s="129">
        <v>850</v>
      </c>
      <c r="AM498" s="100">
        <f t="shared" si="454"/>
        <v>0.86133333333333328</v>
      </c>
      <c r="AN498" s="100">
        <v>9.6440000000000001</v>
      </c>
      <c r="AO498" s="100">
        <v>4.5170000000000003</v>
      </c>
      <c r="AP498" s="100">
        <f t="shared" si="455"/>
        <v>4.2656666666666663</v>
      </c>
      <c r="AQ498" s="100">
        <f t="shared" si="456"/>
        <v>34.31033333333334</v>
      </c>
      <c r="AR498" s="160">
        <f t="shared" si="457"/>
        <v>147.82805927893168</v>
      </c>
      <c r="AS498" s="129">
        <v>850</v>
      </c>
      <c r="AT498" s="100">
        <f t="shared" si="458"/>
        <v>0.182</v>
      </c>
      <c r="AU498" s="100">
        <v>9.6440000000000001</v>
      </c>
      <c r="AV498" s="100">
        <v>4.5170000000000003</v>
      </c>
      <c r="AW498" s="100">
        <f t="shared" si="459"/>
        <v>4.9449999999999994</v>
      </c>
      <c r="AX498" s="100">
        <f t="shared" si="460"/>
        <v>33.631000000000007</v>
      </c>
      <c r="AY498" s="160">
        <f t="shared" si="461"/>
        <v>167.977494741225</v>
      </c>
      <c r="AZ498" s="166"/>
      <c r="BA498" s="129">
        <v>850</v>
      </c>
      <c r="BB498" s="100">
        <v>103.506856070365</v>
      </c>
      <c r="BC498" s="167">
        <f>(BB509-BB510)/BB491</f>
        <v>0.84371222656624967</v>
      </c>
      <c r="BD498" s="167">
        <f>D498-BB507</f>
        <v>33.639999999999986</v>
      </c>
      <c r="BE498" s="164">
        <f>BB509-BB510</f>
        <v>87.33</v>
      </c>
      <c r="BF498" s="164">
        <f t="shared" si="462"/>
        <v>38.520554219626689</v>
      </c>
      <c r="BG498" s="174">
        <f t="shared" si="463"/>
        <v>32.50026256920718</v>
      </c>
      <c r="BH498" s="129">
        <v>850</v>
      </c>
      <c r="BI498" s="100">
        <v>103.506856070365</v>
      </c>
      <c r="BJ498" s="167">
        <f>(BI509-BI510)/BI491</f>
        <v>0.95153117135589071</v>
      </c>
      <c r="BK498" s="167">
        <f>I498-BI507</f>
        <v>34.75</v>
      </c>
      <c r="BL498" s="164">
        <f>BI509-BI510</f>
        <v>98.49</v>
      </c>
      <c r="BM498" s="164">
        <f t="shared" si="464"/>
        <v>35.282769824347653</v>
      </c>
      <c r="BN498" s="174">
        <f t="shared" si="465"/>
        <v>33.572655299641795</v>
      </c>
      <c r="BO498" s="129">
        <v>850</v>
      </c>
      <c r="BP498" s="180">
        <v>103.506856070365</v>
      </c>
      <c r="BQ498" s="167">
        <f>(BP509-BP510)/BP491</f>
        <v>0.62556242608685064</v>
      </c>
      <c r="BR498" s="167">
        <f>N498-BP507</f>
        <v>30.840000000000032</v>
      </c>
      <c r="BS498" s="164">
        <f>BP509-BP510</f>
        <v>64.75</v>
      </c>
      <c r="BT498" s="164">
        <f t="shared" si="466"/>
        <v>47.62934362934368</v>
      </c>
      <c r="BU498" s="174">
        <f t="shared" si="467"/>
        <v>29.795127753696516</v>
      </c>
      <c r="BV498" s="129">
        <v>850</v>
      </c>
      <c r="BW498" s="100">
        <v>103.506856070365</v>
      </c>
      <c r="BX498" s="167">
        <f>(BW509-BW510)/BW491</f>
        <v>1.0616688031302552</v>
      </c>
      <c r="BY498" s="167">
        <f>S498-BW507</f>
        <v>34.759999999999991</v>
      </c>
      <c r="BZ498" s="164">
        <f>BW509-BW510</f>
        <v>109.89000000000001</v>
      </c>
      <c r="CA498" s="164">
        <f t="shared" si="468"/>
        <v>31.631631631631617</v>
      </c>
      <c r="CB498" s="174">
        <f t="shared" si="469"/>
        <v>33.582316495411462</v>
      </c>
      <c r="CC498" s="81"/>
    </row>
    <row r="499" spans="1:81" ht="15.75">
      <c r="A499" s="64"/>
      <c r="B499" s="95" t="s">
        <v>42</v>
      </c>
      <c r="C499" s="80">
        <v>950</v>
      </c>
      <c r="D499" s="80">
        <v>406.59</v>
      </c>
      <c r="E499" s="208">
        <v>5.61</v>
      </c>
      <c r="F499" s="208">
        <v>4.42</v>
      </c>
      <c r="G499" s="152">
        <v>4.6100000000000003</v>
      </c>
      <c r="H499" s="80">
        <v>950</v>
      </c>
      <c r="I499" s="80">
        <v>419.98</v>
      </c>
      <c r="J499" s="210">
        <v>3.32</v>
      </c>
      <c r="K499" s="210">
        <v>3.36</v>
      </c>
      <c r="L499" s="227">
        <v>3.36</v>
      </c>
      <c r="M499" s="80">
        <v>950</v>
      </c>
      <c r="N499" s="211">
        <v>382.78</v>
      </c>
      <c r="O499" s="80">
        <v>9.1999999999999993</v>
      </c>
      <c r="P499" s="80">
        <v>9.69</v>
      </c>
      <c r="Q499" s="98">
        <v>7.85</v>
      </c>
      <c r="R499" s="80">
        <v>950</v>
      </c>
      <c r="S499" s="211">
        <v>430.22</v>
      </c>
      <c r="T499" s="211">
        <v>2.13</v>
      </c>
      <c r="U499" s="211">
        <v>2.23</v>
      </c>
      <c r="V499" s="236">
        <v>2.5099999999999998</v>
      </c>
      <c r="W499" s="64"/>
      <c r="X499" s="129">
        <v>950</v>
      </c>
      <c r="Y499" s="151">
        <f t="shared" si="446"/>
        <v>0.48799999999999999</v>
      </c>
      <c r="Z499" s="100">
        <v>9.6440000000000001</v>
      </c>
      <c r="AA499" s="100">
        <v>4.5170000000000003</v>
      </c>
      <c r="AB499" s="100">
        <f t="shared" si="447"/>
        <v>4.6389999999999993</v>
      </c>
      <c r="AC499" s="100">
        <f t="shared" si="448"/>
        <v>33.937000000000005</v>
      </c>
      <c r="AD499" s="152">
        <f t="shared" si="449"/>
        <v>198.63336637438496</v>
      </c>
      <c r="AE499" s="129">
        <v>950</v>
      </c>
      <c r="AF499" s="100">
        <f t="shared" si="450"/>
        <v>0.33466666666666661</v>
      </c>
      <c r="AG499" s="100">
        <v>9.6440000000000001</v>
      </c>
      <c r="AH499" s="100">
        <v>4.5170000000000003</v>
      </c>
      <c r="AI499" s="100">
        <f t="shared" si="451"/>
        <v>4.7923333333333336</v>
      </c>
      <c r="AJ499" s="100">
        <f t="shared" si="452"/>
        <v>33.783666666666669</v>
      </c>
      <c r="AK499" s="152">
        <f t="shared" si="453"/>
        <v>204.27169067325167</v>
      </c>
      <c r="AL499" s="129">
        <v>950</v>
      </c>
      <c r="AM499" s="100">
        <f t="shared" si="454"/>
        <v>0.89133333333333342</v>
      </c>
      <c r="AN499" s="100">
        <v>9.6440000000000001</v>
      </c>
      <c r="AO499" s="100">
        <v>4.5170000000000003</v>
      </c>
      <c r="AP499" s="100">
        <f t="shared" si="455"/>
        <v>4.235666666666666</v>
      </c>
      <c r="AQ499" s="100">
        <f t="shared" si="456"/>
        <v>34.340333333333341</v>
      </c>
      <c r="AR499" s="160">
        <f t="shared" si="457"/>
        <v>183.51884345785166</v>
      </c>
      <c r="AS499" s="129">
        <v>950</v>
      </c>
      <c r="AT499" s="100">
        <f t="shared" si="458"/>
        <v>0.22899999999999995</v>
      </c>
      <c r="AU499" s="100">
        <v>9.6440000000000001</v>
      </c>
      <c r="AV499" s="100">
        <v>4.5170000000000003</v>
      </c>
      <c r="AW499" s="100">
        <f t="shared" si="459"/>
        <v>4.8979999999999997</v>
      </c>
      <c r="AX499" s="100">
        <f t="shared" si="460"/>
        <v>33.678000000000004</v>
      </c>
      <c r="AY499" s="160">
        <f t="shared" si="461"/>
        <v>208.12270190057998</v>
      </c>
      <c r="AZ499" s="166"/>
      <c r="BA499" s="129">
        <v>950</v>
      </c>
      <c r="BB499" s="100">
        <v>103.506856070365</v>
      </c>
      <c r="BC499" s="167">
        <f>(BB509-BB510)/BB491</f>
        <v>0.84371222656624967</v>
      </c>
      <c r="BD499" s="167">
        <f>D499-BB507</f>
        <v>32.529999999999973</v>
      </c>
      <c r="BE499" s="164">
        <f>BB509-BB510</f>
        <v>87.33</v>
      </c>
      <c r="BF499" s="164">
        <f t="shared" si="462"/>
        <v>37.249513340203791</v>
      </c>
      <c r="BG499" s="174">
        <f t="shared" si="463"/>
        <v>31.427869838772562</v>
      </c>
      <c r="BH499" s="129">
        <v>950</v>
      </c>
      <c r="BI499" s="100">
        <v>103.506856070365</v>
      </c>
      <c r="BJ499" s="167">
        <f>(BI509-BI510)/BI491</f>
        <v>0.95153117135589071</v>
      </c>
      <c r="BK499" s="167">
        <f>I499-BI507</f>
        <v>33.850000000000023</v>
      </c>
      <c r="BL499" s="164">
        <f>BI509-BI510</f>
        <v>98.49</v>
      </c>
      <c r="BM499" s="164">
        <f t="shared" si="464"/>
        <v>34.368971469184714</v>
      </c>
      <c r="BN499" s="174">
        <f t="shared" si="465"/>
        <v>32.70314768037052</v>
      </c>
      <c r="BO499" s="129">
        <v>950</v>
      </c>
      <c r="BP499" s="180">
        <v>103.506856070365</v>
      </c>
      <c r="BQ499" s="167">
        <f>(BP509-BP510)/BP491</f>
        <v>0.62556242608685064</v>
      </c>
      <c r="BR499" s="167">
        <f>N499-BP507</f>
        <v>30.009999999999991</v>
      </c>
      <c r="BS499" s="164">
        <f>BP509-BP510</f>
        <v>64.75</v>
      </c>
      <c r="BT499" s="164">
        <f t="shared" si="466"/>
        <v>46.347490347490336</v>
      </c>
      <c r="BU499" s="174">
        <f t="shared" si="467"/>
        <v>28.993248504812946</v>
      </c>
      <c r="BV499" s="129">
        <v>950</v>
      </c>
      <c r="BW499" s="100">
        <v>103.506856070365</v>
      </c>
      <c r="BX499" s="167">
        <f>(BW509-BW510)/BW491</f>
        <v>1.0616688031302552</v>
      </c>
      <c r="BY499" s="167">
        <f>S499-BW507</f>
        <v>33.850000000000023</v>
      </c>
      <c r="BZ499" s="164">
        <f>BW509-BW510</f>
        <v>109.89000000000001</v>
      </c>
      <c r="CA499" s="164">
        <f t="shared" si="468"/>
        <v>30.803530803530819</v>
      </c>
      <c r="CB499" s="174">
        <f t="shared" si="469"/>
        <v>32.703147680370513</v>
      </c>
      <c r="CC499" s="81"/>
    </row>
    <row r="500" spans="1:81" ht="15.75">
      <c r="A500" s="64"/>
      <c r="B500" s="95" t="s">
        <v>42</v>
      </c>
      <c r="C500" s="80">
        <v>1000</v>
      </c>
      <c r="D500" s="80">
        <v>405.92</v>
      </c>
      <c r="E500" s="208">
        <v>3.48</v>
      </c>
      <c r="F500" s="208">
        <v>3.83</v>
      </c>
      <c r="G500" s="152">
        <v>3.66</v>
      </c>
      <c r="H500" s="80">
        <v>1000</v>
      </c>
      <c r="I500" s="80">
        <v>419.39</v>
      </c>
      <c r="J500" s="210">
        <v>3.02</v>
      </c>
      <c r="K500" s="210">
        <v>2.71</v>
      </c>
      <c r="L500" s="227">
        <v>1.45</v>
      </c>
      <c r="M500" s="80">
        <v>1000</v>
      </c>
      <c r="N500" s="80">
        <v>382.24</v>
      </c>
      <c r="O500" s="211">
        <v>8.73</v>
      </c>
      <c r="P500" s="80">
        <v>6.75</v>
      </c>
      <c r="Q500" s="98">
        <v>8.7200000000000006</v>
      </c>
      <c r="R500" s="80">
        <v>1000</v>
      </c>
      <c r="S500" s="211">
        <v>429.68</v>
      </c>
      <c r="T500" s="211">
        <v>1.91</v>
      </c>
      <c r="U500" s="211">
        <v>1.6</v>
      </c>
      <c r="V500" s="236">
        <v>2.33</v>
      </c>
      <c r="W500" s="64"/>
      <c r="X500" s="129">
        <v>1000</v>
      </c>
      <c r="Y500" s="151">
        <f t="shared" si="446"/>
        <v>0.3656666666666667</v>
      </c>
      <c r="Z500" s="100">
        <v>9.6440000000000001</v>
      </c>
      <c r="AA500" s="100">
        <v>4.5170000000000003</v>
      </c>
      <c r="AB500" s="100">
        <f t="shared" si="447"/>
        <v>4.761333333333333</v>
      </c>
      <c r="AC500" s="100">
        <f t="shared" si="448"/>
        <v>33.814666666666675</v>
      </c>
      <c r="AD500" s="152">
        <f t="shared" si="449"/>
        <v>225.08205357866666</v>
      </c>
      <c r="AE500" s="129">
        <v>1000</v>
      </c>
      <c r="AF500" s="100">
        <f t="shared" si="450"/>
        <v>0.23933333333333334</v>
      </c>
      <c r="AG500" s="100">
        <v>9.6440000000000001</v>
      </c>
      <c r="AH500" s="100">
        <v>4.5170000000000003</v>
      </c>
      <c r="AI500" s="100">
        <f t="shared" si="451"/>
        <v>4.8876666666666662</v>
      </c>
      <c r="AJ500" s="100">
        <f t="shared" si="452"/>
        <v>33.68833333333334</v>
      </c>
      <c r="AK500" s="152">
        <f t="shared" si="453"/>
        <v>230.19096675666663</v>
      </c>
      <c r="AL500" s="129">
        <v>1000</v>
      </c>
      <c r="AM500" s="100">
        <f>AVERAGE(P500:Q500)/10</f>
        <v>0.77350000000000008</v>
      </c>
      <c r="AN500" s="100">
        <v>9.6440000000000001</v>
      </c>
      <c r="AO500" s="100">
        <v>4.5170000000000003</v>
      </c>
      <c r="AP500" s="100">
        <f t="shared" si="455"/>
        <v>4.3534999999999995</v>
      </c>
      <c r="AQ500" s="100">
        <f t="shared" si="456"/>
        <v>34.222500000000004</v>
      </c>
      <c r="AR500" s="160">
        <f t="shared" si="457"/>
        <v>208.28473994249995</v>
      </c>
      <c r="AS500" s="129">
        <v>1000</v>
      </c>
      <c r="AT500" s="100">
        <f t="shared" si="458"/>
        <v>0.19466666666666665</v>
      </c>
      <c r="AU500" s="100">
        <v>9.6440000000000001</v>
      </c>
      <c r="AV500" s="100">
        <v>4.5170000000000003</v>
      </c>
      <c r="AW500" s="100">
        <f t="shared" si="459"/>
        <v>4.9323333333333332</v>
      </c>
      <c r="AX500" s="100">
        <f t="shared" si="460"/>
        <v>33.643666666666675</v>
      </c>
      <c r="AY500" s="160">
        <f t="shared" si="461"/>
        <v>231.98660642066665</v>
      </c>
      <c r="AZ500" s="166"/>
      <c r="BA500" s="129">
        <v>1000</v>
      </c>
      <c r="BB500" s="100">
        <v>103.506856070365</v>
      </c>
      <c r="BC500" s="167">
        <f>(BB509-BB510)/BB491</f>
        <v>0.84371222656624967</v>
      </c>
      <c r="BD500" s="167">
        <f>D500-BB507</f>
        <v>31.860000000000014</v>
      </c>
      <c r="BE500" s="164">
        <f>BB509-BB510</f>
        <v>87.33</v>
      </c>
      <c r="BF500" s="164">
        <f t="shared" si="462"/>
        <v>36.482308485056699</v>
      </c>
      <c r="BG500" s="174">
        <f t="shared" si="463"/>
        <v>30.780569722203971</v>
      </c>
      <c r="BH500" s="129">
        <v>1000</v>
      </c>
      <c r="BI500" s="100">
        <v>103.506856070365</v>
      </c>
      <c r="BJ500" s="167">
        <f>(BI509-BI510)/BI491</f>
        <v>0.95153117135589071</v>
      </c>
      <c r="BK500" s="167">
        <f>I500-BI507</f>
        <v>33.259999999999991</v>
      </c>
      <c r="BL500" s="164">
        <f>BI509-BI510</f>
        <v>98.49</v>
      </c>
      <c r="BM500" s="164">
        <f t="shared" si="464"/>
        <v>33.769925880800074</v>
      </c>
      <c r="BN500" s="174">
        <f t="shared" si="465"/>
        <v>32.133137129959302</v>
      </c>
      <c r="BO500" s="129">
        <v>1000</v>
      </c>
      <c r="BP500" s="180">
        <v>103.506856070365</v>
      </c>
      <c r="BQ500" s="167">
        <f>(BP509-BP510)/BP491</f>
        <v>0.62556242608685064</v>
      </c>
      <c r="BR500" s="167">
        <f>N500-BP507</f>
        <v>29.470000000000027</v>
      </c>
      <c r="BS500" s="164">
        <f>BP509-BP510</f>
        <v>64.75</v>
      </c>
      <c r="BT500" s="164">
        <f t="shared" si="466"/>
        <v>45.513513513513551</v>
      </c>
      <c r="BU500" s="174">
        <f t="shared" si="467"/>
        <v>28.471543933250199</v>
      </c>
      <c r="BV500" s="129">
        <v>1000</v>
      </c>
      <c r="BW500" s="100">
        <v>103.506856070365</v>
      </c>
      <c r="BX500" s="167">
        <f>(BW509-BW510)/BW491</f>
        <v>1.0616688031302552</v>
      </c>
      <c r="BY500" s="167">
        <f>S500-BW507</f>
        <v>33.31</v>
      </c>
      <c r="BZ500" s="164">
        <f>BW509-BW510</f>
        <v>109.89000000000001</v>
      </c>
      <c r="CA500" s="164">
        <f t="shared" si="468"/>
        <v>30.312130312130307</v>
      </c>
      <c r="CB500" s="174">
        <f t="shared" si="469"/>
        <v>32.181443108807713</v>
      </c>
      <c r="CC500" s="81"/>
    </row>
    <row r="501" spans="1:81" ht="15.75">
      <c r="A501" s="64"/>
      <c r="B501" s="95" t="s">
        <v>42</v>
      </c>
      <c r="C501" s="80">
        <v>1350</v>
      </c>
      <c r="D501" s="80">
        <v>403.87</v>
      </c>
      <c r="E501" s="208">
        <v>6.36</v>
      </c>
      <c r="F501" s="208">
        <v>4.67</v>
      </c>
      <c r="G501" s="152">
        <v>5.07</v>
      </c>
      <c r="H501" s="80">
        <v>1350</v>
      </c>
      <c r="I501" s="80">
        <v>417.77</v>
      </c>
      <c r="J501" s="100">
        <v>4</v>
      </c>
      <c r="K501" s="211">
        <v>4.1900000000000004</v>
      </c>
      <c r="L501" s="98">
        <v>3.65</v>
      </c>
      <c r="M501" s="80">
        <v>1350</v>
      </c>
      <c r="N501" s="211">
        <v>380.82</v>
      </c>
      <c r="O501" s="80">
        <v>8.9</v>
      </c>
      <c r="P501" s="80">
        <v>10.35</v>
      </c>
      <c r="Q501" s="236">
        <v>10.59</v>
      </c>
      <c r="R501" s="80">
        <v>1350</v>
      </c>
      <c r="S501" s="211">
        <v>427.89</v>
      </c>
      <c r="T501" s="211">
        <v>3.84</v>
      </c>
      <c r="U501" s="211">
        <v>3.69</v>
      </c>
      <c r="V501" s="236"/>
      <c r="W501" s="64"/>
      <c r="X501" s="129">
        <v>1350</v>
      </c>
      <c r="Y501" s="151">
        <f t="shared" si="446"/>
        <v>0.53666666666666674</v>
      </c>
      <c r="Z501" s="100">
        <v>9.6440000000000001</v>
      </c>
      <c r="AA501" s="100">
        <v>4.5170000000000003</v>
      </c>
      <c r="AB501" s="100">
        <f t="shared" si="447"/>
        <v>4.5903333333333327</v>
      </c>
      <c r="AC501" s="100">
        <f t="shared" si="448"/>
        <v>33.985666666666674</v>
      </c>
      <c r="AD501" s="152">
        <f t="shared" si="449"/>
        <v>397.47949143646497</v>
      </c>
      <c r="AE501" s="129">
        <v>1350</v>
      </c>
      <c r="AF501" s="100">
        <f t="shared" si="450"/>
        <v>0.39466666666666672</v>
      </c>
      <c r="AG501" s="100">
        <v>9.6440000000000001</v>
      </c>
      <c r="AH501" s="100">
        <v>4.5170000000000003</v>
      </c>
      <c r="AI501" s="100">
        <f t="shared" si="451"/>
        <v>4.7323333333333331</v>
      </c>
      <c r="AJ501" s="100">
        <f t="shared" si="452"/>
        <v>33.843666666666671</v>
      </c>
      <c r="AK501" s="152">
        <f t="shared" si="453"/>
        <v>408.06321316366501</v>
      </c>
      <c r="AL501" s="129">
        <v>1350</v>
      </c>
      <c r="AM501" s="100">
        <f t="shared" ref="AM501:AM506" si="470">AVERAGE(O501:Q501)/10</f>
        <v>0.9946666666666667</v>
      </c>
      <c r="AN501" s="100">
        <v>9.6440000000000001</v>
      </c>
      <c r="AO501" s="100">
        <v>4.5170000000000003</v>
      </c>
      <c r="AP501" s="100">
        <f t="shared" si="455"/>
        <v>4.1323333333333334</v>
      </c>
      <c r="AQ501" s="100">
        <f t="shared" si="456"/>
        <v>34.443666666666672</v>
      </c>
      <c r="AR501" s="160">
        <f t="shared" si="457"/>
        <v>362.643111649665</v>
      </c>
      <c r="AS501" s="129">
        <v>1350</v>
      </c>
      <c r="AT501" s="100">
        <f t="shared" si="458"/>
        <v>0.37649999999999995</v>
      </c>
      <c r="AU501" s="100">
        <v>9.6440000000000001</v>
      </c>
      <c r="AV501" s="100">
        <v>4.5170000000000003</v>
      </c>
      <c r="AW501" s="100">
        <f t="shared" si="459"/>
        <v>4.7504999999999997</v>
      </c>
      <c r="AX501" s="100">
        <f t="shared" si="460"/>
        <v>33.825500000000005</v>
      </c>
      <c r="AY501" s="160">
        <f t="shared" si="461"/>
        <v>409.40982042152621</v>
      </c>
      <c r="AZ501" s="166"/>
      <c r="BA501" s="129">
        <v>1350</v>
      </c>
      <c r="BB501" s="100">
        <v>103.506856070365</v>
      </c>
      <c r="BC501" s="167">
        <f>(BB509-BB510)/BB491</f>
        <v>0.84371222656624967</v>
      </c>
      <c r="BD501" s="167">
        <f>D501-BB507</f>
        <v>29.810000000000002</v>
      </c>
      <c r="BE501" s="164">
        <f>BB509-BB510</f>
        <v>87.33</v>
      </c>
      <c r="BF501" s="164">
        <f t="shared" si="462"/>
        <v>34.1348906446811</v>
      </c>
      <c r="BG501" s="174">
        <f t="shared" si="463"/>
        <v>28.800024589419337</v>
      </c>
      <c r="BH501" s="129">
        <v>1350</v>
      </c>
      <c r="BI501" s="100">
        <v>103.506856070365</v>
      </c>
      <c r="BJ501" s="167">
        <f>(BI509-BI510)/BI491</f>
        <v>0.95153117135589071</v>
      </c>
      <c r="BK501" s="167">
        <f>I501-BI507</f>
        <v>31.639999999999986</v>
      </c>
      <c r="BL501" s="164">
        <f>BI509-BI510</f>
        <v>98.49</v>
      </c>
      <c r="BM501" s="164">
        <f t="shared" si="464"/>
        <v>32.125088841506738</v>
      </c>
      <c r="BN501" s="174">
        <f t="shared" si="465"/>
        <v>30.568023415270961</v>
      </c>
      <c r="BO501" s="129">
        <v>1350</v>
      </c>
      <c r="BP501" s="180">
        <v>103.506856070365</v>
      </c>
      <c r="BQ501" s="167">
        <f>(BP509-BP510)/BP491</f>
        <v>0.62556242608685064</v>
      </c>
      <c r="BR501" s="167">
        <f>N501-BP507</f>
        <v>28.050000000000011</v>
      </c>
      <c r="BS501" s="164">
        <f>BP509-BP510</f>
        <v>64.75</v>
      </c>
      <c r="BT501" s="164">
        <f t="shared" si="466"/>
        <v>43.32046332046334</v>
      </c>
      <c r="BU501" s="174">
        <f t="shared" si="467"/>
        <v>27.099654133955472</v>
      </c>
      <c r="BV501" s="129">
        <v>1350</v>
      </c>
      <c r="BW501" s="100">
        <v>103.506856070365</v>
      </c>
      <c r="BX501" s="167">
        <f>(BW509-BW510)/BW491</f>
        <v>1.0616688031302552</v>
      </c>
      <c r="BY501" s="167">
        <f>S501-BW507</f>
        <v>31.519999999999982</v>
      </c>
      <c r="BZ501" s="164">
        <f>BW509-BW510</f>
        <v>109.89000000000001</v>
      </c>
      <c r="CA501" s="164">
        <f t="shared" si="468"/>
        <v>28.683228683228663</v>
      </c>
      <c r="CB501" s="174">
        <f t="shared" si="469"/>
        <v>30.45208906603478</v>
      </c>
      <c r="CC501" s="81"/>
    </row>
    <row r="502" spans="1:81" ht="15.75">
      <c r="A502" s="64"/>
      <c r="B502" s="95" t="s">
        <v>42</v>
      </c>
      <c r="C502" s="80">
        <v>2500</v>
      </c>
      <c r="D502" s="80">
        <v>399.53</v>
      </c>
      <c r="E502" s="208">
        <v>9.66</v>
      </c>
      <c r="F502" s="208">
        <v>9.51</v>
      </c>
      <c r="G502" s="152">
        <v>8.9499999999999993</v>
      </c>
      <c r="H502" s="80">
        <v>2500</v>
      </c>
      <c r="I502" s="80">
        <v>414.74</v>
      </c>
      <c r="J502" s="80">
        <v>6.7</v>
      </c>
      <c r="K502" s="211">
        <v>6.97</v>
      </c>
      <c r="L502" s="98">
        <v>6.39</v>
      </c>
      <c r="M502" s="80">
        <v>2500</v>
      </c>
      <c r="N502" s="211">
        <v>377.8</v>
      </c>
      <c r="O502" s="80">
        <v>15.11</v>
      </c>
      <c r="P502" s="80">
        <v>15.74</v>
      </c>
      <c r="Q502" s="98">
        <v>13.84</v>
      </c>
      <c r="R502" s="80">
        <v>2500</v>
      </c>
      <c r="S502" s="211">
        <v>423.73</v>
      </c>
      <c r="T502" s="211">
        <v>6.53</v>
      </c>
      <c r="U502" s="211">
        <v>6.59</v>
      </c>
      <c r="V502" s="236">
        <v>6.42</v>
      </c>
      <c r="W502" s="64"/>
      <c r="X502" s="129">
        <v>2500</v>
      </c>
      <c r="Y502" s="151">
        <f t="shared" si="446"/>
        <v>0.93733333333333335</v>
      </c>
      <c r="Z502" s="100">
        <v>9.6440000000000001</v>
      </c>
      <c r="AA502" s="100">
        <v>4.5170000000000003</v>
      </c>
      <c r="AB502" s="100">
        <f t="shared" si="447"/>
        <v>4.1896666666666667</v>
      </c>
      <c r="AC502" s="100">
        <f t="shared" si="448"/>
        <v>34.38633333333334</v>
      </c>
      <c r="AD502" s="152">
        <f t="shared" si="449"/>
        <v>1258.7878114291668</v>
      </c>
      <c r="AE502" s="129">
        <v>2500</v>
      </c>
      <c r="AF502" s="100">
        <f t="shared" si="450"/>
        <v>0.66866666666666663</v>
      </c>
      <c r="AG502" s="100">
        <v>9.6440000000000001</v>
      </c>
      <c r="AH502" s="100">
        <v>4.5170000000000003</v>
      </c>
      <c r="AI502" s="100">
        <f t="shared" si="451"/>
        <v>4.458333333333333</v>
      </c>
      <c r="AJ502" s="100">
        <f t="shared" si="452"/>
        <v>34.117666666666672</v>
      </c>
      <c r="AK502" s="152">
        <f t="shared" si="453"/>
        <v>1329.0430432291666</v>
      </c>
      <c r="AL502" s="129">
        <v>2500</v>
      </c>
      <c r="AM502" s="100">
        <f t="shared" si="470"/>
        <v>1.4896666666666667</v>
      </c>
      <c r="AN502" s="100">
        <v>9.6440000000000001</v>
      </c>
      <c r="AO502" s="100">
        <v>4.5170000000000003</v>
      </c>
      <c r="AP502" s="100">
        <f t="shared" si="455"/>
        <v>3.6373333333333333</v>
      </c>
      <c r="AQ502" s="100">
        <f t="shared" si="456"/>
        <v>34.93866666666667</v>
      </c>
      <c r="AR502" s="160">
        <f t="shared" si="457"/>
        <v>1110.3927530666665</v>
      </c>
      <c r="AS502" s="129">
        <v>2500</v>
      </c>
      <c r="AT502" s="100">
        <f t="shared" si="458"/>
        <v>0.65133333333333332</v>
      </c>
      <c r="AU502" s="100">
        <v>9.6440000000000001</v>
      </c>
      <c r="AV502" s="100">
        <v>4.5170000000000003</v>
      </c>
      <c r="AW502" s="100">
        <f t="shared" si="459"/>
        <v>4.4756666666666662</v>
      </c>
      <c r="AX502" s="100">
        <f t="shared" si="460"/>
        <v>34.100333333333339</v>
      </c>
      <c r="AY502" s="160">
        <f t="shared" si="461"/>
        <v>1333.5323241291665</v>
      </c>
      <c r="AZ502" s="166"/>
      <c r="BA502" s="129">
        <v>2500</v>
      </c>
      <c r="BB502" s="100">
        <v>103.506856070365</v>
      </c>
      <c r="BC502" s="167">
        <f>(BB509-BB510)/BB491</f>
        <v>0.84371222656624967</v>
      </c>
      <c r="BD502" s="167">
        <f>D502-BB507</f>
        <v>25.46999999999997</v>
      </c>
      <c r="BE502" s="164">
        <f>BB509-BB510</f>
        <v>87.33</v>
      </c>
      <c r="BF502" s="164">
        <f t="shared" si="462"/>
        <v>29.165235314324939</v>
      </c>
      <c r="BG502" s="174">
        <f t="shared" si="463"/>
        <v>24.607065625377707</v>
      </c>
      <c r="BH502" s="129">
        <v>2500</v>
      </c>
      <c r="BI502" s="100">
        <v>103.506856070365</v>
      </c>
      <c r="BJ502" s="167">
        <f>(BI509-BI510)/BI491</f>
        <v>0.95153117135589071</v>
      </c>
      <c r="BK502" s="167">
        <f>I502-BI507</f>
        <v>28.610000000000014</v>
      </c>
      <c r="BL502" s="164">
        <f>BI509-BI510</f>
        <v>98.49</v>
      </c>
      <c r="BM502" s="164">
        <f t="shared" si="464"/>
        <v>29.048634379124799</v>
      </c>
      <c r="BN502" s="174">
        <f t="shared" si="465"/>
        <v>27.640681097057616</v>
      </c>
      <c r="BO502" s="129">
        <v>2500</v>
      </c>
      <c r="BP502" s="180">
        <v>103.506856070365</v>
      </c>
      <c r="BQ502" s="167">
        <f>(BP509-BP510)/BP491</f>
        <v>0.62556242608685064</v>
      </c>
      <c r="BR502" s="167">
        <f>N502-BP507</f>
        <v>25.03000000000003</v>
      </c>
      <c r="BS502" s="164">
        <f>BP509-BP510</f>
        <v>64.75</v>
      </c>
      <c r="BT502" s="164">
        <f t="shared" si="466"/>
        <v>38.656370656370704</v>
      </c>
      <c r="BU502" s="174">
        <f t="shared" si="467"/>
        <v>24.181973011511801</v>
      </c>
      <c r="BV502" s="129">
        <v>2500</v>
      </c>
      <c r="BW502" s="100">
        <v>103.506856070365</v>
      </c>
      <c r="BX502" s="167">
        <f>(BW509-BW510)/BW491</f>
        <v>1.0616688031302552</v>
      </c>
      <c r="BY502" s="167">
        <f>S502-BW507</f>
        <v>27.360000000000014</v>
      </c>
      <c r="BZ502" s="164">
        <f>BW509-BW510</f>
        <v>109.89000000000001</v>
      </c>
      <c r="CA502" s="164">
        <f t="shared" si="468"/>
        <v>24.897624897624908</v>
      </c>
      <c r="CB502" s="174">
        <f t="shared" si="469"/>
        <v>26.43303162584748</v>
      </c>
      <c r="CC502" s="81"/>
    </row>
    <row r="503" spans="1:81" ht="15.75">
      <c r="A503" s="64"/>
      <c r="B503" s="95" t="s">
        <v>42</v>
      </c>
      <c r="C503" s="80">
        <v>5000</v>
      </c>
      <c r="D503" s="80">
        <v>397.45</v>
      </c>
      <c r="E503" s="208">
        <v>15.6</v>
      </c>
      <c r="F503" s="208">
        <v>13.92</v>
      </c>
      <c r="G503" s="152">
        <v>14.01</v>
      </c>
      <c r="H503" s="80">
        <v>5000</v>
      </c>
      <c r="I503" s="80">
        <v>413.95</v>
      </c>
      <c r="J503" s="80">
        <v>10.66</v>
      </c>
      <c r="K503" s="211">
        <v>11.64</v>
      </c>
      <c r="L503" s="98">
        <v>10.94</v>
      </c>
      <c r="M503" s="80">
        <v>5000</v>
      </c>
      <c r="N503" s="211">
        <v>374.56</v>
      </c>
      <c r="O503" s="80">
        <v>19.59</v>
      </c>
      <c r="P503" s="80">
        <v>20.56</v>
      </c>
      <c r="Q503" s="98">
        <v>20.85</v>
      </c>
      <c r="R503" s="80">
        <v>5000</v>
      </c>
      <c r="S503" s="211">
        <v>420.19</v>
      </c>
      <c r="T503" s="211">
        <v>10.050000000000001</v>
      </c>
      <c r="U503" s="211">
        <v>10.33</v>
      </c>
      <c r="V503" s="236">
        <v>9.8699999999999992</v>
      </c>
      <c r="W503" s="64"/>
      <c r="X503" s="129">
        <v>5000</v>
      </c>
      <c r="Y503" s="151">
        <f t="shared" si="446"/>
        <v>1.4510000000000001</v>
      </c>
      <c r="Z503" s="100">
        <v>9.6440000000000001</v>
      </c>
      <c r="AA503" s="100">
        <v>4.5170000000000003</v>
      </c>
      <c r="AB503" s="100">
        <f t="shared" si="447"/>
        <v>3.6760000000000002</v>
      </c>
      <c r="AC503" s="100">
        <f t="shared" si="448"/>
        <v>34.900000000000006</v>
      </c>
      <c r="AD503" s="152">
        <f t="shared" si="449"/>
        <v>4483.8193799999999</v>
      </c>
      <c r="AE503" s="129">
        <v>5000</v>
      </c>
      <c r="AF503" s="100">
        <f t="shared" si="450"/>
        <v>1.1080000000000001</v>
      </c>
      <c r="AG503" s="100">
        <v>9.6440000000000001</v>
      </c>
      <c r="AH503" s="100">
        <v>4.5170000000000003</v>
      </c>
      <c r="AI503" s="100">
        <f t="shared" si="451"/>
        <v>4.0190000000000001</v>
      </c>
      <c r="AJ503" s="100">
        <f t="shared" si="452"/>
        <v>34.557000000000002</v>
      </c>
      <c r="AK503" s="152">
        <f t="shared" si="453"/>
        <v>4854.0161758499999</v>
      </c>
      <c r="AL503" s="129">
        <v>5000</v>
      </c>
      <c r="AM503" s="100">
        <f t="shared" si="470"/>
        <v>2.0333333333333332</v>
      </c>
      <c r="AN503" s="100">
        <v>9.6440000000000001</v>
      </c>
      <c r="AO503" s="100">
        <v>4.5170000000000003</v>
      </c>
      <c r="AP503" s="100">
        <f t="shared" si="455"/>
        <v>3.0936666666666666</v>
      </c>
      <c r="AQ503" s="100">
        <f t="shared" si="456"/>
        <v>35.482333333333337</v>
      </c>
      <c r="AR503" s="160">
        <f t="shared" si="457"/>
        <v>3836.4793905166666</v>
      </c>
      <c r="AS503" s="129">
        <v>5000</v>
      </c>
      <c r="AT503" s="100">
        <f t="shared" si="458"/>
        <v>1.0083333333333333</v>
      </c>
      <c r="AU503" s="100">
        <v>9.6440000000000001</v>
      </c>
      <c r="AV503" s="100">
        <v>4.5170000000000003</v>
      </c>
      <c r="AW503" s="100">
        <f t="shared" si="459"/>
        <v>4.118666666666666</v>
      </c>
      <c r="AX503" s="100">
        <f t="shared" si="460"/>
        <v>34.457333333333338</v>
      </c>
      <c r="AY503" s="160">
        <f t="shared" si="461"/>
        <v>4960.0435442666658</v>
      </c>
      <c r="AZ503" s="166"/>
      <c r="BA503" s="129">
        <v>5000</v>
      </c>
      <c r="BB503" s="100">
        <v>103.506856070365</v>
      </c>
      <c r="BC503" s="167">
        <f>(BB509-BB510)/BB491</f>
        <v>0.84371222656624967</v>
      </c>
      <c r="BD503" s="167">
        <f>D503-BB507</f>
        <v>23.389999999999986</v>
      </c>
      <c r="BE503" s="164">
        <f>BB509-BB510</f>
        <v>87.33</v>
      </c>
      <c r="BF503" s="164">
        <f t="shared" si="462"/>
        <v>26.783465017748753</v>
      </c>
      <c r="BG503" s="174">
        <f t="shared" si="463"/>
        <v>22.597536905284059</v>
      </c>
      <c r="BH503" s="129">
        <v>5000</v>
      </c>
      <c r="BI503" s="100">
        <v>103.506856070365</v>
      </c>
      <c r="BJ503" s="167">
        <f>(BI509-BI510)/BI491</f>
        <v>0.95153117135589071</v>
      </c>
      <c r="BK503" s="167">
        <f>I503-BI507</f>
        <v>27.819999999999993</v>
      </c>
      <c r="BL503" s="164">
        <f>BI509-BI510</f>
        <v>98.49</v>
      </c>
      <c r="BM503" s="164">
        <f t="shared" si="464"/>
        <v>28.246522489592845</v>
      </c>
      <c r="BN503" s="174">
        <f t="shared" si="465"/>
        <v>26.877446631252791</v>
      </c>
      <c r="BO503" s="129">
        <v>5000</v>
      </c>
      <c r="BP503" s="180">
        <v>103.506856070365</v>
      </c>
      <c r="BQ503" s="167">
        <f>(BP509-BP510)/BP491</f>
        <v>0.62556242608685064</v>
      </c>
      <c r="BR503" s="167">
        <f>N503-BP507</f>
        <v>21.79000000000002</v>
      </c>
      <c r="BS503" s="164">
        <f>BP509-BP510</f>
        <v>64.75</v>
      </c>
      <c r="BT503" s="164">
        <f t="shared" si="466"/>
        <v>33.652509652509686</v>
      </c>
      <c r="BU503" s="174">
        <f t="shared" si="467"/>
        <v>21.051745582135119</v>
      </c>
      <c r="BV503" s="129">
        <v>5000</v>
      </c>
      <c r="BW503" s="100">
        <v>103.506856070365</v>
      </c>
      <c r="BX503" s="167">
        <f>(BW509-BW510)/BW491</f>
        <v>1.0616688031302552</v>
      </c>
      <c r="BY503" s="167">
        <f>S503-BW507</f>
        <v>23.819999999999993</v>
      </c>
      <c r="BZ503" s="164">
        <f>BW509-BW510</f>
        <v>109.89000000000001</v>
      </c>
      <c r="CA503" s="164">
        <f t="shared" si="468"/>
        <v>21.676221676221665</v>
      </c>
      <c r="CB503" s="174">
        <f t="shared" si="469"/>
        <v>23.012968323380349</v>
      </c>
      <c r="CC503" s="81"/>
    </row>
    <row r="504" spans="1:81" ht="15.75">
      <c r="A504" s="64"/>
      <c r="B504" s="95" t="s">
        <v>42</v>
      </c>
      <c r="C504" s="80">
        <v>7000</v>
      </c>
      <c r="D504" s="80">
        <v>395.16</v>
      </c>
      <c r="E504" s="208">
        <v>17.13</v>
      </c>
      <c r="F504" s="208">
        <v>16.350000000000001</v>
      </c>
      <c r="G504" s="152">
        <v>16.2</v>
      </c>
      <c r="H504" s="80">
        <v>7000</v>
      </c>
      <c r="I504" s="80">
        <v>412.54</v>
      </c>
      <c r="J504" s="80">
        <v>13.7</v>
      </c>
      <c r="K504" s="211">
        <v>14.23</v>
      </c>
      <c r="L504" s="98">
        <v>13.54</v>
      </c>
      <c r="M504" s="80">
        <v>7000</v>
      </c>
      <c r="N504" s="211">
        <v>373.23</v>
      </c>
      <c r="O504" s="211">
        <v>22.03</v>
      </c>
      <c r="P504" s="80">
        <v>22.5</v>
      </c>
      <c r="Q504" s="98">
        <v>21.56</v>
      </c>
      <c r="R504" s="80">
        <v>7000</v>
      </c>
      <c r="S504" s="211">
        <v>418.13</v>
      </c>
      <c r="T504" s="211">
        <v>11.79</v>
      </c>
      <c r="U504" s="211">
        <v>12.13</v>
      </c>
      <c r="V504" s="236">
        <v>11.89</v>
      </c>
      <c r="W504" s="64"/>
      <c r="X504" s="129">
        <v>7000</v>
      </c>
      <c r="Y504" s="151">
        <f t="shared" si="446"/>
        <v>1.6560000000000001</v>
      </c>
      <c r="Z504" s="100">
        <v>9.6440000000000001</v>
      </c>
      <c r="AA504" s="100">
        <v>4.5170000000000003</v>
      </c>
      <c r="AB504" s="100">
        <f t="shared" si="447"/>
        <v>3.4710000000000001</v>
      </c>
      <c r="AC504" s="100">
        <f t="shared" si="448"/>
        <v>35.105000000000004</v>
      </c>
      <c r="AD504" s="152">
        <f t="shared" si="449"/>
        <v>8346.9313664100009</v>
      </c>
      <c r="AE504" s="129">
        <v>7000</v>
      </c>
      <c r="AF504" s="100">
        <f t="shared" si="450"/>
        <v>1.3823333333333332</v>
      </c>
      <c r="AG504" s="100">
        <v>9.6440000000000001</v>
      </c>
      <c r="AH504" s="100">
        <v>4.5170000000000003</v>
      </c>
      <c r="AI504" s="100">
        <f t="shared" si="451"/>
        <v>3.7446666666666664</v>
      </c>
      <c r="AJ504" s="100">
        <f t="shared" si="452"/>
        <v>34.83133333333334</v>
      </c>
      <c r="AK504" s="152">
        <f t="shared" si="453"/>
        <v>8934.8345663546661</v>
      </c>
      <c r="AL504" s="129">
        <v>7000</v>
      </c>
      <c r="AM504" s="100">
        <f t="shared" si="470"/>
        <v>2.2030000000000003</v>
      </c>
      <c r="AN504" s="100">
        <v>9.6440000000000001</v>
      </c>
      <c r="AO504" s="100">
        <v>4.5170000000000003</v>
      </c>
      <c r="AP504" s="100">
        <f t="shared" si="455"/>
        <v>2.9239999999999995</v>
      </c>
      <c r="AQ504" s="100">
        <f t="shared" si="456"/>
        <v>35.652000000000008</v>
      </c>
      <c r="AR504" s="160">
        <f t="shared" si="457"/>
        <v>7141.0901808959998</v>
      </c>
      <c r="AS504" s="129">
        <v>7000</v>
      </c>
      <c r="AT504" s="100">
        <f t="shared" si="458"/>
        <v>1.1936666666666667</v>
      </c>
      <c r="AU504" s="100">
        <v>9.6440000000000001</v>
      </c>
      <c r="AV504" s="100">
        <v>4.5170000000000003</v>
      </c>
      <c r="AW504" s="100">
        <f t="shared" si="459"/>
        <v>3.9333333333333336</v>
      </c>
      <c r="AX504" s="100">
        <f t="shared" si="460"/>
        <v>34.64266666666667</v>
      </c>
      <c r="AY504" s="160">
        <f t="shared" si="461"/>
        <v>9334.1616778666667</v>
      </c>
      <c r="AZ504" s="166"/>
      <c r="BA504" s="129">
        <v>7000</v>
      </c>
      <c r="BB504" s="100">
        <v>103.506856070365</v>
      </c>
      <c r="BC504" s="167">
        <f>(BB509-BB510)/BB491</f>
        <v>0.84371222656624967</v>
      </c>
      <c r="BD504" s="167">
        <f>D504-BB507</f>
        <v>21.100000000000023</v>
      </c>
      <c r="BE504" s="164">
        <f>BB509-BB510</f>
        <v>87.33</v>
      </c>
      <c r="BF504" s="164">
        <f t="shared" si="462"/>
        <v>24.161227527768261</v>
      </c>
      <c r="BG504" s="174">
        <f t="shared" si="463"/>
        <v>20.385123074027124</v>
      </c>
      <c r="BH504" s="129">
        <v>7000</v>
      </c>
      <c r="BI504" s="100">
        <v>103.506856070365</v>
      </c>
      <c r="BJ504" s="167">
        <f>(BI509-BI510)/BI491</f>
        <v>0.95153117135589071</v>
      </c>
      <c r="BK504" s="167">
        <f>I504-BI507</f>
        <v>26.410000000000025</v>
      </c>
      <c r="BL504" s="164">
        <f>BI509-BI510</f>
        <v>98.49</v>
      </c>
      <c r="BM504" s="164">
        <f t="shared" si="464"/>
        <v>26.814905066504242</v>
      </c>
      <c r="BN504" s="174">
        <f t="shared" si="465"/>
        <v>25.515218027727791</v>
      </c>
      <c r="BO504" s="129">
        <v>7000</v>
      </c>
      <c r="BP504" s="180">
        <v>103.506856070365</v>
      </c>
      <c r="BQ504" s="167">
        <f>(BP509-BP510)/BP491</f>
        <v>0.62556242608685064</v>
      </c>
      <c r="BR504" s="167">
        <f>N504-BP507</f>
        <v>20.460000000000036</v>
      </c>
      <c r="BS504" s="164">
        <f>BP509-BP510</f>
        <v>64.75</v>
      </c>
      <c r="BT504" s="164">
        <f t="shared" si="466"/>
        <v>31.598455598455654</v>
      </c>
      <c r="BU504" s="174">
        <f t="shared" si="467"/>
        <v>19.766806544767547</v>
      </c>
      <c r="BV504" s="129">
        <v>7000</v>
      </c>
      <c r="BW504" s="100">
        <v>103.506856070365</v>
      </c>
      <c r="BX504" s="167">
        <f>(BW509-BW510)/BW491</f>
        <v>1.0616688031302552</v>
      </c>
      <c r="BY504" s="167">
        <f>S504-BW507</f>
        <v>21.759999999999991</v>
      </c>
      <c r="BZ504" s="164">
        <f>BW509-BW510</f>
        <v>109.89000000000001</v>
      </c>
      <c r="CA504" s="164">
        <f t="shared" si="468"/>
        <v>19.80161980161979</v>
      </c>
      <c r="CB504" s="174">
        <f t="shared" si="469"/>
        <v>21.022761994826045</v>
      </c>
      <c r="CC504" s="81"/>
    </row>
    <row r="505" spans="1:81" ht="15.75">
      <c r="A505" s="64"/>
      <c r="B505" s="95" t="s">
        <v>42</v>
      </c>
      <c r="C505" s="80">
        <v>9000</v>
      </c>
      <c r="D505" s="80">
        <v>393.04</v>
      </c>
      <c r="E505" s="189">
        <v>19.329999999999998</v>
      </c>
      <c r="F505" s="189">
        <v>18.82</v>
      </c>
      <c r="G505" s="190">
        <v>18.3</v>
      </c>
      <c r="H505" s="80">
        <v>9000</v>
      </c>
      <c r="I505" s="80">
        <v>411.5</v>
      </c>
      <c r="J505" s="80">
        <v>15.61</v>
      </c>
      <c r="K505" s="211">
        <v>15.52</v>
      </c>
      <c r="L505" s="98">
        <v>15.91</v>
      </c>
      <c r="M505" s="80">
        <v>9000</v>
      </c>
      <c r="N505" s="211">
        <v>371.54</v>
      </c>
      <c r="O505" s="211">
        <v>24.75</v>
      </c>
      <c r="P505" s="80">
        <v>24.83</v>
      </c>
      <c r="Q505" s="98">
        <v>24.57</v>
      </c>
      <c r="R505" s="80">
        <v>9000</v>
      </c>
      <c r="S505" s="211">
        <v>416.51</v>
      </c>
      <c r="T505" s="211">
        <v>13.23</v>
      </c>
      <c r="U505" s="211">
        <v>13.66</v>
      </c>
      <c r="V505" s="236">
        <v>13.47</v>
      </c>
      <c r="W505" s="64"/>
      <c r="X505" s="129">
        <v>9000</v>
      </c>
      <c r="Y505" s="151">
        <f t="shared" si="446"/>
        <v>1.8816666666666666</v>
      </c>
      <c r="Z505" s="100">
        <v>9.6440000000000001</v>
      </c>
      <c r="AA505" s="100">
        <v>4.5170000000000003</v>
      </c>
      <c r="AB505" s="100">
        <f t="shared" si="447"/>
        <v>3.245333333333333</v>
      </c>
      <c r="AC505" s="100">
        <f t="shared" si="448"/>
        <v>35.330666666666673</v>
      </c>
      <c r="AD505" s="152">
        <f t="shared" si="449"/>
        <v>12983.845325184</v>
      </c>
      <c r="AE505" s="129">
        <v>9000</v>
      </c>
      <c r="AF505" s="100">
        <f t="shared" si="450"/>
        <v>1.5680000000000001</v>
      </c>
      <c r="AG505" s="100">
        <v>9.6440000000000001</v>
      </c>
      <c r="AH505" s="100">
        <v>4.5170000000000003</v>
      </c>
      <c r="AI505" s="100">
        <f t="shared" si="451"/>
        <v>3.5589999999999993</v>
      </c>
      <c r="AJ505" s="100">
        <f t="shared" si="452"/>
        <v>35.017000000000003</v>
      </c>
      <c r="AK505" s="152">
        <f t="shared" si="453"/>
        <v>14112.342708713995</v>
      </c>
      <c r="AL505" s="129">
        <v>9000</v>
      </c>
      <c r="AM505" s="100">
        <f t="shared" si="470"/>
        <v>2.4716666666666667</v>
      </c>
      <c r="AN505" s="100">
        <v>9.6440000000000001</v>
      </c>
      <c r="AO505" s="100">
        <v>4.5170000000000003</v>
      </c>
      <c r="AP505" s="100">
        <f t="shared" si="455"/>
        <v>2.6553333333333331</v>
      </c>
      <c r="AQ505" s="100">
        <f t="shared" si="456"/>
        <v>35.920666666666669</v>
      </c>
      <c r="AR505" s="160">
        <f t="shared" si="457"/>
        <v>10800.792581543999</v>
      </c>
      <c r="AS505" s="129">
        <v>9000</v>
      </c>
      <c r="AT505" s="100">
        <f t="shared" si="458"/>
        <v>1.3453333333333333</v>
      </c>
      <c r="AU505" s="100">
        <v>9.6440000000000001</v>
      </c>
      <c r="AV505" s="100">
        <v>4.5170000000000003</v>
      </c>
      <c r="AW505" s="100">
        <f t="shared" si="459"/>
        <v>3.7816666666666663</v>
      </c>
      <c r="AX505" s="100">
        <f t="shared" si="460"/>
        <v>34.794333333333341</v>
      </c>
      <c r="AY505" s="160">
        <f t="shared" si="461"/>
        <v>14899.920648570002</v>
      </c>
      <c r="AZ505" s="166"/>
      <c r="BA505" s="129">
        <v>9000</v>
      </c>
      <c r="BB505" s="100">
        <v>103.506856070365</v>
      </c>
      <c r="BC505" s="167">
        <f>(BB509-BB510)/BB491</f>
        <v>0.84371222656624967</v>
      </c>
      <c r="BD505" s="167">
        <f>D505-BB507</f>
        <v>18.980000000000018</v>
      </c>
      <c r="BE505" s="164">
        <f>BB509-BB510</f>
        <v>87.33</v>
      </c>
      <c r="BF505" s="164">
        <f t="shared" si="462"/>
        <v>21.733653956257893</v>
      </c>
      <c r="BG505" s="174">
        <f t="shared" si="463"/>
        <v>18.336949570854728</v>
      </c>
      <c r="BH505" s="129">
        <v>9000</v>
      </c>
      <c r="BI505" s="100">
        <v>103.506856070365</v>
      </c>
      <c r="BJ505" s="167">
        <f>(BI509-BI510)/BI491</f>
        <v>0.95153117135589071</v>
      </c>
      <c r="BK505" s="167">
        <f>I505-BI507</f>
        <v>25.370000000000005</v>
      </c>
      <c r="BL505" s="164">
        <f>BI509-BI510</f>
        <v>98.49</v>
      </c>
      <c r="BM505" s="164">
        <f t="shared" si="464"/>
        <v>25.758960300538131</v>
      </c>
      <c r="BN505" s="174">
        <f t="shared" si="465"/>
        <v>24.510453667680935</v>
      </c>
      <c r="BO505" s="129">
        <v>9000</v>
      </c>
      <c r="BP505" s="180">
        <v>103.506856070365</v>
      </c>
      <c r="BQ505" s="167">
        <f>(BP509-BP510)/BP491</f>
        <v>0.62556242608685064</v>
      </c>
      <c r="BR505" s="167">
        <f>N505-BP507</f>
        <v>18.770000000000039</v>
      </c>
      <c r="BS505" s="164">
        <f>BP509-BP510</f>
        <v>64.75</v>
      </c>
      <c r="BT505" s="164">
        <f t="shared" si="466"/>
        <v>28.988416988417047</v>
      </c>
      <c r="BU505" s="174">
        <f t="shared" si="467"/>
        <v>18.134064459691444</v>
      </c>
      <c r="BV505" s="129">
        <v>9000</v>
      </c>
      <c r="BW505" s="100">
        <v>103.506856070365</v>
      </c>
      <c r="BX505" s="167">
        <f>(BW509-BW510)/BW491</f>
        <v>1.0616688031302552</v>
      </c>
      <c r="BY505" s="167">
        <f>S505-BW507</f>
        <v>20.139999999999986</v>
      </c>
      <c r="BZ505" s="164">
        <f>BW509-BW510</f>
        <v>109.89000000000001</v>
      </c>
      <c r="CA505" s="164">
        <f t="shared" si="468"/>
        <v>18.327418327418314</v>
      </c>
      <c r="CB505" s="174">
        <f t="shared" si="469"/>
        <v>19.457648280137708</v>
      </c>
      <c r="CC505" s="81"/>
    </row>
    <row r="506" spans="1:81" ht="15.75">
      <c r="A506" s="64"/>
      <c r="B506" s="102" t="s">
        <v>42</v>
      </c>
      <c r="C506" s="104">
        <v>10000</v>
      </c>
      <c r="D506" s="104">
        <v>391.7</v>
      </c>
      <c r="E506" s="220">
        <v>20.76</v>
      </c>
      <c r="F506" s="220">
        <v>19.899999999999999</v>
      </c>
      <c r="G506" s="221">
        <v>19.72</v>
      </c>
      <c r="H506" s="104">
        <v>10000</v>
      </c>
      <c r="I506" s="104">
        <v>410.72</v>
      </c>
      <c r="J506" s="104">
        <v>16.41</v>
      </c>
      <c r="K506" s="234">
        <v>16.22</v>
      </c>
      <c r="L506" s="145">
        <v>16.600000000000001</v>
      </c>
      <c r="M506" s="104">
        <v>10000</v>
      </c>
      <c r="N506" s="234">
        <v>370.68</v>
      </c>
      <c r="O506" s="234">
        <v>25.5</v>
      </c>
      <c r="P506" s="104">
        <v>25.72</v>
      </c>
      <c r="Q506" s="145">
        <v>24.8</v>
      </c>
      <c r="R506" s="104">
        <v>10000</v>
      </c>
      <c r="S506" s="234">
        <v>415.35</v>
      </c>
      <c r="T506" s="234">
        <v>13.87</v>
      </c>
      <c r="U506" s="234">
        <v>14.54</v>
      </c>
      <c r="V506" s="248">
        <v>14.09</v>
      </c>
      <c r="W506" s="64"/>
      <c r="X506" s="137">
        <v>10000</v>
      </c>
      <c r="Y506" s="153">
        <f t="shared" si="446"/>
        <v>2.0126666666666666</v>
      </c>
      <c r="Z506" s="105">
        <v>9.6440000000000001</v>
      </c>
      <c r="AA506" s="105">
        <v>4.5170000000000003</v>
      </c>
      <c r="AB506" s="105">
        <f t="shared" si="447"/>
        <v>3.1143333333333327</v>
      </c>
      <c r="AC506" s="105">
        <f t="shared" si="448"/>
        <v>35.461666666666673</v>
      </c>
      <c r="AD506" s="154">
        <f t="shared" si="449"/>
        <v>15439.435187666664</v>
      </c>
      <c r="AE506" s="137">
        <v>10000</v>
      </c>
      <c r="AF506" s="105">
        <f t="shared" si="450"/>
        <v>1.641</v>
      </c>
      <c r="AG506" s="105">
        <v>9.6440000000000001</v>
      </c>
      <c r="AH506" s="105">
        <v>4.5170000000000003</v>
      </c>
      <c r="AI506" s="105">
        <f t="shared" si="451"/>
        <v>3.4859999999999998</v>
      </c>
      <c r="AJ506" s="105">
        <f t="shared" si="452"/>
        <v>35.090000000000003</v>
      </c>
      <c r="AK506" s="154">
        <f t="shared" si="453"/>
        <v>17100.858851999998</v>
      </c>
      <c r="AL506" s="137">
        <v>10000</v>
      </c>
      <c r="AM506" s="105">
        <f t="shared" si="470"/>
        <v>2.5339999999999998</v>
      </c>
      <c r="AN506" s="105">
        <v>9.6440000000000001</v>
      </c>
      <c r="AO506" s="105">
        <v>4.5170000000000003</v>
      </c>
      <c r="AP506" s="105">
        <f t="shared" si="455"/>
        <v>2.593</v>
      </c>
      <c r="AQ506" s="105">
        <f t="shared" si="456"/>
        <v>35.983000000000004</v>
      </c>
      <c r="AR506" s="161">
        <f t="shared" si="457"/>
        <v>13043.887876199999</v>
      </c>
      <c r="AS506" s="137">
        <v>10000</v>
      </c>
      <c r="AT506" s="105">
        <f t="shared" si="458"/>
        <v>1.4166666666666665</v>
      </c>
      <c r="AU506" s="105">
        <v>9.6440000000000001</v>
      </c>
      <c r="AV506" s="105">
        <v>4.5170000000000003</v>
      </c>
      <c r="AW506" s="105">
        <f t="shared" si="459"/>
        <v>3.7103333333333328</v>
      </c>
      <c r="AX506" s="105">
        <f t="shared" si="460"/>
        <v>34.865666666666669</v>
      </c>
      <c r="AY506" s="161">
        <f t="shared" si="461"/>
        <v>18084.981682066664</v>
      </c>
      <c r="AZ506" s="166"/>
      <c r="BA506" s="137">
        <v>10000</v>
      </c>
      <c r="BB506" s="105">
        <v>103.506856070365</v>
      </c>
      <c r="BC506" s="167">
        <f>(BB509-BB510)/BB491</f>
        <v>0.84371222656624967</v>
      </c>
      <c r="BD506" s="167">
        <f>D506-BB507</f>
        <v>17.639999999999986</v>
      </c>
      <c r="BE506" s="165">
        <f>BB509-BB510</f>
        <v>87.33</v>
      </c>
      <c r="BF506" s="165">
        <f t="shared" si="462"/>
        <v>20.19924424596357</v>
      </c>
      <c r="BG506" s="175">
        <f t="shared" si="463"/>
        <v>17.042349337717429</v>
      </c>
      <c r="BH506" s="137">
        <v>10000</v>
      </c>
      <c r="BI506" s="105">
        <v>103.506856070365</v>
      </c>
      <c r="BJ506" s="167">
        <f>(BI509-BI510)/BI491</f>
        <v>0.95153117135589071</v>
      </c>
      <c r="BK506" s="167">
        <f>I506-BI507</f>
        <v>24.590000000000032</v>
      </c>
      <c r="BL506" s="165">
        <f>BI509-BI510</f>
        <v>98.49</v>
      </c>
      <c r="BM506" s="165">
        <f t="shared" si="464"/>
        <v>24.967001726063593</v>
      </c>
      <c r="BN506" s="175">
        <f t="shared" si="465"/>
        <v>23.756880397645837</v>
      </c>
      <c r="BO506" s="137">
        <v>10000</v>
      </c>
      <c r="BP506" s="181">
        <v>103.506856070365</v>
      </c>
      <c r="BQ506" s="167">
        <f>(BP509-BP510)/BP491</f>
        <v>0.62556242608685064</v>
      </c>
      <c r="BR506" s="167">
        <f>N506-BP507</f>
        <v>17.910000000000025</v>
      </c>
      <c r="BS506" s="165">
        <f>BP509-BP510</f>
        <v>64.75</v>
      </c>
      <c r="BT506" s="165">
        <f t="shared" si="466"/>
        <v>27.660231660231698</v>
      </c>
      <c r="BU506" s="175">
        <f t="shared" si="467"/>
        <v>17.303201623498857</v>
      </c>
      <c r="BV506" s="137">
        <v>10000</v>
      </c>
      <c r="BW506" s="105">
        <v>103.506856070365</v>
      </c>
      <c r="BX506" s="167">
        <f>(BW509-BW510)/BW491</f>
        <v>1.0616688031302552</v>
      </c>
      <c r="BY506" s="167">
        <f>S506-BW507</f>
        <v>18.980000000000018</v>
      </c>
      <c r="BZ506" s="165">
        <f>BW509-BW510</f>
        <v>109.89000000000001</v>
      </c>
      <c r="CA506" s="165">
        <f t="shared" si="468"/>
        <v>17.271817271817287</v>
      </c>
      <c r="CB506" s="175">
        <f t="shared" si="469"/>
        <v>18.336949570854731</v>
      </c>
      <c r="CC506" s="81"/>
    </row>
    <row r="507" spans="1:81" ht="30">
      <c r="A507" s="81"/>
      <c r="B507" s="81"/>
      <c r="C507" s="80"/>
      <c r="D507" s="80"/>
      <c r="E507" s="81"/>
      <c r="F507" s="81"/>
      <c r="G507" s="81"/>
      <c r="H507" s="81"/>
      <c r="I507" s="81"/>
      <c r="J507" s="81"/>
      <c r="K507" s="81"/>
      <c r="L507" s="81"/>
      <c r="M507" s="81"/>
      <c r="N507" s="226"/>
      <c r="O507" s="80"/>
      <c r="P507" s="80"/>
      <c r="Q507" s="80"/>
      <c r="R507" s="81"/>
      <c r="S507" s="226"/>
      <c r="T507" s="81"/>
      <c r="U507" s="81"/>
      <c r="V507" s="81"/>
      <c r="AZ507" s="328" t="s">
        <v>46</v>
      </c>
      <c r="BA507" s="108" t="s">
        <v>47</v>
      </c>
      <c r="BB507" s="82">
        <f>BB508+BB509</f>
        <v>374.06</v>
      </c>
      <c r="BC507" s="80"/>
      <c r="BD507" s="80"/>
      <c r="BE507" s="80"/>
      <c r="BF507" s="80"/>
      <c r="BG507" s="80"/>
      <c r="BH507" s="108" t="s">
        <v>47</v>
      </c>
      <c r="BI507" s="238">
        <f>BI508+BI509</f>
        <v>386.13</v>
      </c>
      <c r="BJ507" s="80"/>
      <c r="BK507" s="86"/>
      <c r="BL507" s="86"/>
      <c r="BM507" s="86"/>
      <c r="BN507" s="86"/>
      <c r="BO507" s="108" t="s">
        <v>47</v>
      </c>
      <c r="BP507" s="162">
        <f>BP508+BP509</f>
        <v>352.77</v>
      </c>
      <c r="BQ507" s="81"/>
      <c r="BR507" s="80"/>
      <c r="BS507" s="80"/>
      <c r="BT507" s="80"/>
      <c r="BU507" s="80"/>
      <c r="BV507" s="108" t="s">
        <v>47</v>
      </c>
      <c r="BW507" s="162">
        <f>BW508+BW509</f>
        <v>396.37</v>
      </c>
      <c r="BX507" s="81"/>
      <c r="BY507" s="81"/>
      <c r="BZ507" s="81"/>
      <c r="CA507" s="81"/>
      <c r="CB507" s="81"/>
      <c r="CC507" s="81"/>
    </row>
    <row r="508" spans="1:81" ht="15">
      <c r="A508" s="81"/>
      <c r="B508" s="81"/>
      <c r="C508" s="80"/>
      <c r="D508" s="81" t="s">
        <v>141</v>
      </c>
      <c r="E508" s="81"/>
      <c r="F508" s="81"/>
      <c r="G508" s="81"/>
      <c r="H508" s="81"/>
      <c r="I508" s="81"/>
      <c r="K508" s="81"/>
      <c r="L508" s="81"/>
      <c r="M508" s="81"/>
      <c r="N508" s="81"/>
      <c r="O508" s="80"/>
      <c r="P508" s="80"/>
      <c r="Q508" s="80"/>
      <c r="R508" s="81"/>
      <c r="S508" s="81"/>
      <c r="T508" s="81"/>
      <c r="U508" s="81"/>
      <c r="V508" s="81"/>
      <c r="AZ508" s="328"/>
      <c r="BA508" s="80" t="s">
        <v>48</v>
      </c>
      <c r="BB508" s="86">
        <v>214.97</v>
      </c>
      <c r="BC508" s="80"/>
      <c r="BD508" s="80"/>
      <c r="BE508" s="80"/>
      <c r="BF508" s="80"/>
      <c r="BG508" s="80"/>
      <c r="BH508" s="80" t="s">
        <v>48</v>
      </c>
      <c r="BI508" s="235">
        <v>214.9</v>
      </c>
      <c r="BJ508" s="80"/>
      <c r="BK508" s="86"/>
      <c r="BL508" s="86"/>
      <c r="BM508" s="86"/>
      <c r="BN508" s="86"/>
      <c r="BO508" s="80" t="s">
        <v>48</v>
      </c>
      <c r="BP508" s="80">
        <v>214.77</v>
      </c>
      <c r="BQ508" s="81"/>
      <c r="BR508" s="80"/>
      <c r="BS508" s="80"/>
      <c r="BT508" s="100"/>
      <c r="BU508" s="100"/>
      <c r="BV508" s="80" t="s">
        <v>48</v>
      </c>
      <c r="BW508" s="80">
        <v>214.54</v>
      </c>
      <c r="BX508" s="81"/>
      <c r="BY508" s="81"/>
      <c r="BZ508" s="81"/>
      <c r="CA508" s="81"/>
      <c r="CB508" s="81"/>
      <c r="CC508" s="81"/>
    </row>
    <row r="509" spans="1:81" ht="15">
      <c r="A509" s="81"/>
      <c r="B509" s="81"/>
      <c r="C509" s="80"/>
      <c r="D509" s="81"/>
      <c r="E509" s="81"/>
      <c r="F509" s="81"/>
      <c r="G509" s="81"/>
      <c r="H509" s="81"/>
      <c r="I509" s="81"/>
      <c r="J509" s="81"/>
      <c r="K509" s="81"/>
      <c r="L509" s="81"/>
      <c r="M509" s="80"/>
      <c r="N509" s="81"/>
      <c r="O509" s="80"/>
      <c r="P509" s="80"/>
      <c r="Q509" s="80"/>
      <c r="R509" s="81"/>
      <c r="S509" s="81"/>
      <c r="T509" s="81"/>
      <c r="U509" s="81"/>
      <c r="V509" s="81"/>
      <c r="AZ509" s="328"/>
      <c r="BA509" s="80" t="s">
        <v>50</v>
      </c>
      <c r="BB509" s="86">
        <v>159.09</v>
      </c>
      <c r="BC509" s="80"/>
      <c r="BD509" s="80"/>
      <c r="BE509" s="80"/>
      <c r="BF509" s="80"/>
      <c r="BG509" s="80"/>
      <c r="BH509" s="80" t="s">
        <v>50</v>
      </c>
      <c r="BI509" s="86">
        <v>171.23</v>
      </c>
      <c r="BJ509" s="80"/>
      <c r="BK509" s="86"/>
      <c r="BL509" s="86"/>
      <c r="BM509" s="86"/>
      <c r="BN509" s="86"/>
      <c r="BO509" s="80" t="s">
        <v>50</v>
      </c>
      <c r="BP509" s="80">
        <v>138</v>
      </c>
      <c r="BQ509" s="81"/>
      <c r="BR509" s="80"/>
      <c r="BS509" s="80"/>
      <c r="BT509" s="100"/>
      <c r="BU509" s="100"/>
      <c r="BV509" s="80" t="s">
        <v>50</v>
      </c>
      <c r="BW509" s="80">
        <v>181.83</v>
      </c>
      <c r="BX509" s="81"/>
      <c r="BY509" s="81"/>
      <c r="BZ509" s="81"/>
      <c r="CA509" s="81"/>
      <c r="CB509" s="81"/>
      <c r="CC509" s="81"/>
    </row>
    <row r="510" spans="1:81" ht="15">
      <c r="A510" s="81"/>
      <c r="B510" s="81"/>
      <c r="C510" s="80"/>
      <c r="D510" s="81"/>
      <c r="E510" s="81"/>
      <c r="F510" s="81"/>
      <c r="G510" s="81"/>
      <c r="H510" s="81"/>
      <c r="I510" s="81"/>
      <c r="J510" s="81"/>
      <c r="K510" s="81"/>
      <c r="L510" s="81"/>
      <c r="M510" s="80"/>
      <c r="N510" s="81"/>
      <c r="O510" s="80"/>
      <c r="P510" s="80"/>
      <c r="Q510" s="80"/>
      <c r="R510" s="81"/>
      <c r="S510" s="81"/>
      <c r="T510" s="81"/>
      <c r="U510" s="81"/>
      <c r="V510" s="81"/>
      <c r="AZ510" s="328"/>
      <c r="BA510" s="80" t="s">
        <v>52</v>
      </c>
      <c r="BB510" s="86">
        <v>71.760000000000005</v>
      </c>
      <c r="BC510" s="80"/>
      <c r="BD510" s="81"/>
      <c r="BE510" s="81"/>
      <c r="BF510" s="81"/>
      <c r="BG510" s="81"/>
      <c r="BH510" s="80" t="s">
        <v>52</v>
      </c>
      <c r="BI510" s="86">
        <v>72.739999999999995</v>
      </c>
      <c r="BJ510" s="80"/>
      <c r="BK510" s="81"/>
      <c r="BL510" s="81"/>
      <c r="BM510" s="81"/>
      <c r="BN510" s="81"/>
      <c r="BO510" s="80" t="s">
        <v>52</v>
      </c>
      <c r="BP510" s="80">
        <v>73.25</v>
      </c>
      <c r="BQ510" s="81"/>
      <c r="BR510" s="81"/>
      <c r="BS510" s="81"/>
      <c r="BT510" s="81"/>
      <c r="BU510" s="81"/>
      <c r="BV510" s="80" t="s">
        <v>52</v>
      </c>
      <c r="BW510" s="80">
        <v>71.94</v>
      </c>
      <c r="BX510" s="81"/>
      <c r="BY510" s="81"/>
      <c r="BZ510" s="81"/>
      <c r="CA510" s="81"/>
      <c r="CB510" s="81"/>
      <c r="CC510" s="81"/>
    </row>
    <row r="511" spans="1:81" ht="18.75">
      <c r="A511" s="61" t="s">
        <v>142</v>
      </c>
      <c r="B511" s="79"/>
      <c r="C511" s="211"/>
      <c r="D511" s="211"/>
      <c r="E511" s="80"/>
      <c r="F511" s="211"/>
      <c r="G511" s="81"/>
      <c r="H511" s="81"/>
      <c r="I511" s="81"/>
      <c r="J511" s="81"/>
      <c r="K511" s="81"/>
      <c r="L511" s="81"/>
      <c r="M511" s="81"/>
      <c r="N511" s="81"/>
      <c r="O511" s="80"/>
      <c r="P511" s="80"/>
      <c r="Q511" s="80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0"/>
      <c r="AF511" s="80"/>
      <c r="AG511" s="80"/>
      <c r="AH511" s="80"/>
      <c r="AI511" s="80"/>
      <c r="AJ511" s="80"/>
      <c r="AK511" s="80"/>
      <c r="AL511" s="81"/>
      <c r="AM511" s="81"/>
      <c r="AN511" s="80"/>
      <c r="AO511" s="80"/>
      <c r="AP511" s="81"/>
      <c r="AQ511" s="81"/>
      <c r="AR511" s="81"/>
      <c r="AS511" s="81"/>
      <c r="AT511" s="81"/>
      <c r="AU511" s="81"/>
      <c r="AV511" s="81"/>
      <c r="AW511" s="81"/>
      <c r="AX511" s="81"/>
      <c r="AY511" s="81"/>
      <c r="BA511" s="81"/>
      <c r="BB511" s="81"/>
      <c r="BC511" s="80"/>
      <c r="BD511" s="81"/>
      <c r="BE511" s="81"/>
      <c r="BF511" s="81"/>
      <c r="BG511" s="81"/>
      <c r="BH511" s="81"/>
      <c r="BI511" s="81"/>
      <c r="BJ511" s="80"/>
      <c r="BK511" s="81"/>
      <c r="BL511" s="81"/>
      <c r="BM511" s="81"/>
      <c r="BN511" s="81"/>
      <c r="BO511" s="81"/>
      <c r="BP511" s="81"/>
      <c r="BQ511" s="81"/>
      <c r="BR511" s="81"/>
      <c r="BS511" s="81"/>
      <c r="BT511" s="81"/>
      <c r="BU511" s="81"/>
      <c r="BV511" s="81"/>
      <c r="BW511" s="81"/>
      <c r="BX511" s="81"/>
      <c r="BY511" s="81"/>
      <c r="BZ511" s="81"/>
      <c r="CA511" s="81"/>
      <c r="CB511" s="81"/>
    </row>
    <row r="512" spans="1:81" ht="18.75">
      <c r="A512" s="318" t="s">
        <v>143</v>
      </c>
      <c r="B512" s="318"/>
      <c r="C512" s="318"/>
      <c r="D512" s="318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34"/>
      <c r="P512" s="134"/>
      <c r="Q512" s="134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34"/>
      <c r="AF512" s="134"/>
      <c r="AG512" s="134"/>
      <c r="AH512" s="134"/>
      <c r="AI512" s="134"/>
      <c r="AJ512" s="134"/>
      <c r="AK512" s="134"/>
      <c r="AL512" s="113"/>
      <c r="AM512" s="113"/>
      <c r="AN512" s="134"/>
      <c r="AO512" s="134"/>
      <c r="AP512" s="113"/>
      <c r="AQ512" s="113"/>
      <c r="AR512" s="113"/>
      <c r="AS512" s="113"/>
      <c r="AT512" s="113"/>
      <c r="AU512" s="113"/>
      <c r="AV512" s="113"/>
      <c r="AW512" s="113"/>
      <c r="AX512" s="113"/>
      <c r="AY512" s="113"/>
      <c r="AZ512" s="112"/>
      <c r="BA512" s="113"/>
      <c r="BB512" s="113"/>
      <c r="BC512" s="134"/>
      <c r="BD512" s="113"/>
      <c r="BE512" s="113"/>
      <c r="BF512" s="113"/>
      <c r="BG512" s="113"/>
      <c r="BH512" s="113"/>
      <c r="BI512" s="113"/>
      <c r="BJ512" s="134"/>
      <c r="BK512" s="113"/>
      <c r="BL512" s="113"/>
      <c r="BM512" s="113"/>
      <c r="BN512" s="113"/>
      <c r="BO512" s="113"/>
      <c r="BP512" s="113"/>
      <c r="BQ512" s="113"/>
      <c r="BR512" s="113"/>
      <c r="BS512" s="113"/>
      <c r="BT512" s="113"/>
      <c r="BU512" s="113"/>
      <c r="BV512" s="113"/>
      <c r="BW512" s="113"/>
      <c r="BX512" s="113"/>
      <c r="BY512" s="113"/>
      <c r="BZ512" s="113"/>
      <c r="CA512" s="113"/>
      <c r="CB512" s="113"/>
    </row>
    <row r="513" spans="1:80" ht="15">
      <c r="A513" s="81"/>
      <c r="B513" s="81"/>
      <c r="C513" s="80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0"/>
      <c r="P513" s="80"/>
      <c r="Q513" s="80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0"/>
      <c r="AF513" s="80"/>
      <c r="AG513" s="80"/>
      <c r="AH513" s="80"/>
      <c r="AI513" s="80"/>
      <c r="AJ513" s="80"/>
      <c r="AK513" s="80"/>
      <c r="AL513" s="81"/>
      <c r="AM513" s="81"/>
      <c r="AN513" s="80"/>
      <c r="AO513" s="80"/>
      <c r="AP513" s="81"/>
      <c r="AQ513" s="81"/>
      <c r="AR513" s="81"/>
      <c r="AS513" s="81"/>
      <c r="AT513" s="81"/>
      <c r="AU513" s="81"/>
      <c r="AV513" s="81"/>
      <c r="AW513" s="81"/>
      <c r="AX513" s="81"/>
      <c r="AY513" s="81"/>
      <c r="BA513" s="81"/>
      <c r="BB513" s="81"/>
      <c r="BC513" s="80"/>
      <c r="BD513" s="81"/>
      <c r="BE513" s="81"/>
      <c r="BF513" s="81"/>
      <c r="BG513" s="81"/>
      <c r="BH513" s="81"/>
      <c r="BI513" s="81"/>
      <c r="BJ513" s="80"/>
      <c r="BK513" s="81"/>
      <c r="BL513" s="81"/>
      <c r="BM513" s="81"/>
      <c r="BN513" s="81"/>
      <c r="BO513" s="81"/>
      <c r="BP513" s="81"/>
      <c r="BQ513" s="81"/>
      <c r="BR513" s="81"/>
      <c r="BS513" s="81"/>
      <c r="BT513" s="81"/>
      <c r="BU513" s="81"/>
      <c r="BV513" s="81"/>
      <c r="BW513" s="81"/>
      <c r="BX513" s="81"/>
      <c r="BY513" s="81"/>
      <c r="BZ513" s="81"/>
      <c r="CA513" s="81"/>
      <c r="CB513" s="81"/>
    </row>
    <row r="514" spans="1:80" ht="15" customHeight="1">
      <c r="A514" s="82" t="s">
        <v>10</v>
      </c>
      <c r="B514" s="83" t="s">
        <v>11</v>
      </c>
      <c r="C514" s="84" t="s">
        <v>12</v>
      </c>
      <c r="D514" s="85" t="s">
        <v>13</v>
      </c>
      <c r="E514" s="335" t="s">
        <v>144</v>
      </c>
      <c r="F514" s="86"/>
      <c r="G514" s="87"/>
      <c r="H514" s="83" t="s">
        <v>11</v>
      </c>
      <c r="I514" s="85" t="s">
        <v>12</v>
      </c>
      <c r="J514" s="85" t="s">
        <v>13</v>
      </c>
      <c r="K514" s="335" t="s">
        <v>144</v>
      </c>
      <c r="L514" s="86"/>
      <c r="M514" s="130" t="s">
        <v>11</v>
      </c>
      <c r="N514" s="85" t="s">
        <v>12</v>
      </c>
      <c r="O514" s="84" t="s">
        <v>13</v>
      </c>
      <c r="P514" s="335" t="s">
        <v>144</v>
      </c>
      <c r="Q514" s="80"/>
      <c r="R514" s="130" t="s">
        <v>11</v>
      </c>
      <c r="S514" s="85" t="s">
        <v>12</v>
      </c>
      <c r="T514" s="85" t="s">
        <v>13</v>
      </c>
      <c r="U514" s="335" t="s">
        <v>144</v>
      </c>
      <c r="V514" s="86"/>
      <c r="W514" s="82" t="s">
        <v>15</v>
      </c>
      <c r="X514" s="83" t="s">
        <v>11</v>
      </c>
      <c r="Y514" s="84" t="s">
        <v>12</v>
      </c>
      <c r="Z514" s="85" t="s">
        <v>13</v>
      </c>
      <c r="AA514" s="86"/>
      <c r="AB514" s="86"/>
      <c r="AC514" s="86"/>
      <c r="AD514" s="87"/>
      <c r="AE514" s="83" t="s">
        <v>11</v>
      </c>
      <c r="AF514" s="85" t="s">
        <v>12</v>
      </c>
      <c r="AG514" s="85" t="s">
        <v>13</v>
      </c>
      <c r="AH514" s="86"/>
      <c r="AI514" s="86"/>
      <c r="AJ514" s="86"/>
      <c r="AK514" s="87"/>
      <c r="AL514" s="130" t="s">
        <v>11</v>
      </c>
      <c r="AM514" s="85" t="s">
        <v>12</v>
      </c>
      <c r="AN514" s="84" t="s">
        <v>13</v>
      </c>
      <c r="AO514" s="86"/>
      <c r="AP514" s="86"/>
      <c r="AQ514" s="86"/>
      <c r="AR514" s="157"/>
      <c r="AS514" s="130" t="s">
        <v>11</v>
      </c>
      <c r="AT514" s="85" t="s">
        <v>12</v>
      </c>
      <c r="AU514" s="85" t="s">
        <v>13</v>
      </c>
      <c r="AV514" s="86"/>
      <c r="AW514" s="86"/>
      <c r="AX514" s="86"/>
      <c r="AY514" s="157"/>
      <c r="AZ514" s="73" t="s">
        <v>16</v>
      </c>
      <c r="BA514" s="83" t="s">
        <v>11</v>
      </c>
      <c r="BB514" s="84" t="s">
        <v>12</v>
      </c>
      <c r="BC514" s="85" t="s">
        <v>13</v>
      </c>
      <c r="BD514" s="86"/>
      <c r="BE514" s="86"/>
      <c r="BF514" s="86"/>
      <c r="BG514" s="86"/>
      <c r="BH514" s="83" t="s">
        <v>11</v>
      </c>
      <c r="BI514" s="85" t="s">
        <v>12</v>
      </c>
      <c r="BJ514" s="85" t="s">
        <v>13</v>
      </c>
      <c r="BK514" s="86"/>
      <c r="BL514" s="86"/>
      <c r="BM514" s="86"/>
      <c r="BN514" s="86"/>
      <c r="BO514" s="130" t="s">
        <v>11</v>
      </c>
      <c r="BP514" s="85" t="s">
        <v>12</v>
      </c>
      <c r="BQ514" s="84" t="s">
        <v>13</v>
      </c>
      <c r="BR514" s="81"/>
      <c r="BS514" s="86"/>
      <c r="BT514" s="86"/>
      <c r="BU514" s="86"/>
      <c r="BV514" s="130" t="s">
        <v>11</v>
      </c>
      <c r="BW514" s="85" t="s">
        <v>12</v>
      </c>
      <c r="BX514" s="85" t="s">
        <v>13</v>
      </c>
      <c r="BY514" s="80"/>
      <c r="BZ514" s="80"/>
      <c r="CA514" s="80"/>
      <c r="CB514" s="87"/>
    </row>
    <row r="515" spans="1:80" ht="15">
      <c r="A515" s="82"/>
      <c r="B515" s="88"/>
      <c r="C515" s="89" t="s">
        <v>145</v>
      </c>
      <c r="D515" s="90" t="s">
        <v>19</v>
      </c>
      <c r="E515" s="336"/>
      <c r="F515" s="250" t="s">
        <v>146</v>
      </c>
      <c r="G515" s="87"/>
      <c r="H515" s="88"/>
      <c r="I515" s="89" t="s">
        <v>147</v>
      </c>
      <c r="J515" s="90" t="s">
        <v>19</v>
      </c>
      <c r="K515" s="336"/>
      <c r="L515" s="250" t="s">
        <v>148</v>
      </c>
      <c r="M515" s="88"/>
      <c r="N515" s="89" t="s">
        <v>149</v>
      </c>
      <c r="O515" s="135" t="s">
        <v>19</v>
      </c>
      <c r="P515" s="336"/>
      <c r="Q515" s="250" t="s">
        <v>150</v>
      </c>
      <c r="R515" s="88"/>
      <c r="S515" s="89" t="s">
        <v>151</v>
      </c>
      <c r="T515" s="131" t="s">
        <v>19</v>
      </c>
      <c r="U515" s="336"/>
      <c r="V515" s="250" t="s">
        <v>152</v>
      </c>
      <c r="W515" s="249"/>
      <c r="X515" s="88"/>
      <c r="Y515" s="89" t="s">
        <v>145</v>
      </c>
      <c r="Z515" s="90" t="s">
        <v>19</v>
      </c>
      <c r="AA515" s="86"/>
      <c r="AB515" s="86"/>
      <c r="AC515" s="86"/>
      <c r="AD515" s="87"/>
      <c r="AE515" s="88"/>
      <c r="AF515" s="89" t="s">
        <v>147</v>
      </c>
      <c r="AG515" s="90" t="s">
        <v>19</v>
      </c>
      <c r="AH515" s="86"/>
      <c r="AI515" s="86"/>
      <c r="AJ515" s="86"/>
      <c r="AK515" s="87"/>
      <c r="AL515" s="88"/>
      <c r="AM515" s="89" t="s">
        <v>149</v>
      </c>
      <c r="AN515" s="135" t="s">
        <v>19</v>
      </c>
      <c r="AO515" s="86"/>
      <c r="AP515" s="86"/>
      <c r="AQ515" s="86"/>
      <c r="AR515" s="157"/>
      <c r="AS515" s="88"/>
      <c r="AT515" s="89" t="s">
        <v>151</v>
      </c>
      <c r="AU515" s="131" t="s">
        <v>19</v>
      </c>
      <c r="AV515" s="331"/>
      <c r="AW515" s="331"/>
      <c r="AX515" s="86"/>
      <c r="AY515" s="157"/>
      <c r="AZ515" s="73"/>
      <c r="BA515" s="88"/>
      <c r="BB515" s="89" t="s">
        <v>145</v>
      </c>
      <c r="BC515" s="90" t="s">
        <v>19</v>
      </c>
      <c r="BD515" s="86"/>
      <c r="BE515" s="86"/>
      <c r="BF515" s="86"/>
      <c r="BG515" s="87"/>
      <c r="BH515" s="88"/>
      <c r="BI515" s="89" t="s">
        <v>147</v>
      </c>
      <c r="BJ515" s="90" t="s">
        <v>19</v>
      </c>
      <c r="BK515" s="86"/>
      <c r="BL515" s="86"/>
      <c r="BM515" s="86"/>
      <c r="BN515" s="87"/>
      <c r="BO515" s="88"/>
      <c r="BP515" s="89" t="s">
        <v>149</v>
      </c>
      <c r="BQ515" s="135" t="s">
        <v>19</v>
      </c>
      <c r="BR515" s="86"/>
      <c r="BS515" s="86"/>
      <c r="BT515" s="86"/>
      <c r="BU515" s="157"/>
      <c r="BV515" s="88"/>
      <c r="BW515" s="89" t="s">
        <v>151</v>
      </c>
      <c r="BX515" s="131" t="s">
        <v>19</v>
      </c>
      <c r="BY515" s="331"/>
      <c r="BZ515" s="331"/>
      <c r="CA515" s="86"/>
      <c r="CB515" s="157"/>
    </row>
    <row r="516" spans="1:80" ht="47.25">
      <c r="A516" s="64"/>
      <c r="B516" s="91" t="s">
        <v>26</v>
      </c>
      <c r="C516" s="94" t="s">
        <v>27</v>
      </c>
      <c r="D516" s="93" t="s">
        <v>56</v>
      </c>
      <c r="E516" s="321" t="s">
        <v>29</v>
      </c>
      <c r="F516" s="321"/>
      <c r="G516" s="322"/>
      <c r="H516" s="94" t="s">
        <v>27</v>
      </c>
      <c r="I516" s="93" t="s">
        <v>56</v>
      </c>
      <c r="J516" s="321" t="s">
        <v>29</v>
      </c>
      <c r="K516" s="321"/>
      <c r="L516" s="322"/>
      <c r="M516" s="94" t="s">
        <v>27</v>
      </c>
      <c r="N516" s="93" t="s">
        <v>56</v>
      </c>
      <c r="O516" s="333" t="s">
        <v>29</v>
      </c>
      <c r="P516" s="333"/>
      <c r="Q516" s="334"/>
      <c r="R516" s="94" t="s">
        <v>27</v>
      </c>
      <c r="S516" s="93" t="s">
        <v>56</v>
      </c>
      <c r="T516" s="333" t="s">
        <v>29</v>
      </c>
      <c r="U516" s="333"/>
      <c r="V516" s="334"/>
      <c r="W516" s="64"/>
      <c r="X516" s="94" t="s">
        <v>27</v>
      </c>
      <c r="Y516" s="148" t="s">
        <v>30</v>
      </c>
      <c r="Z516" s="149" t="s">
        <v>31</v>
      </c>
      <c r="AA516" s="149" t="s">
        <v>32</v>
      </c>
      <c r="AB516" s="149" t="s">
        <v>33</v>
      </c>
      <c r="AC516" s="149" t="s">
        <v>34</v>
      </c>
      <c r="AD516" s="150" t="s">
        <v>35</v>
      </c>
      <c r="AE516" s="94" t="s">
        <v>27</v>
      </c>
      <c r="AF516" s="149" t="s">
        <v>30</v>
      </c>
      <c r="AG516" s="149" t="s">
        <v>31</v>
      </c>
      <c r="AH516" s="149" t="s">
        <v>32</v>
      </c>
      <c r="AI516" s="149" t="s">
        <v>33</v>
      </c>
      <c r="AJ516" s="149" t="s">
        <v>34</v>
      </c>
      <c r="AK516" s="150" t="s">
        <v>35</v>
      </c>
      <c r="AL516" s="94" t="s">
        <v>27</v>
      </c>
      <c r="AM516" s="149" t="s">
        <v>30</v>
      </c>
      <c r="AN516" s="149" t="s">
        <v>31</v>
      </c>
      <c r="AO516" s="149" t="s">
        <v>32</v>
      </c>
      <c r="AP516" s="149" t="s">
        <v>33</v>
      </c>
      <c r="AQ516" s="149" t="s">
        <v>34</v>
      </c>
      <c r="AR516" s="158" t="s">
        <v>35</v>
      </c>
      <c r="AS516" s="94" t="s">
        <v>27</v>
      </c>
      <c r="AT516" s="149" t="s">
        <v>30</v>
      </c>
      <c r="AU516" s="159" t="s">
        <v>31</v>
      </c>
      <c r="AV516" s="159" t="s">
        <v>32</v>
      </c>
      <c r="AW516" s="149" t="s">
        <v>33</v>
      </c>
      <c r="AX516" s="149" t="s">
        <v>34</v>
      </c>
      <c r="AY516" s="158" t="s">
        <v>35</v>
      </c>
      <c r="AZ516" s="166"/>
      <c r="BA516" s="163" t="s">
        <v>27</v>
      </c>
      <c r="BB516" s="149" t="s">
        <v>24</v>
      </c>
      <c r="BC516" s="149" t="s">
        <v>36</v>
      </c>
      <c r="BD516" s="149" t="s">
        <v>37</v>
      </c>
      <c r="BE516" s="149" t="s">
        <v>38</v>
      </c>
      <c r="BF516" s="173" t="s">
        <v>39</v>
      </c>
      <c r="BG516" s="173" t="s">
        <v>40</v>
      </c>
      <c r="BH516" s="163" t="s">
        <v>27</v>
      </c>
      <c r="BI516" s="149" t="s">
        <v>24</v>
      </c>
      <c r="BJ516" s="149" t="s">
        <v>36</v>
      </c>
      <c r="BK516" s="149" t="s">
        <v>37</v>
      </c>
      <c r="BL516" s="149" t="s">
        <v>38</v>
      </c>
      <c r="BM516" s="173" t="s">
        <v>39</v>
      </c>
      <c r="BN516" s="173" t="s">
        <v>40</v>
      </c>
      <c r="BO516" s="163" t="s">
        <v>27</v>
      </c>
      <c r="BP516" s="149" t="s">
        <v>24</v>
      </c>
      <c r="BQ516" s="149" t="s">
        <v>36</v>
      </c>
      <c r="BR516" s="149" t="s">
        <v>37</v>
      </c>
      <c r="BS516" s="149" t="s">
        <v>38</v>
      </c>
      <c r="BT516" s="173" t="s">
        <v>39</v>
      </c>
      <c r="BU516" s="173" t="s">
        <v>40</v>
      </c>
      <c r="BV516" s="163" t="s">
        <v>27</v>
      </c>
      <c r="BW516" s="149" t="s">
        <v>24</v>
      </c>
      <c r="BX516" s="149" t="s">
        <v>36</v>
      </c>
      <c r="BY516" s="149" t="s">
        <v>37</v>
      </c>
      <c r="BZ516" s="149" t="s">
        <v>38</v>
      </c>
      <c r="CA516" s="173" t="s">
        <v>39</v>
      </c>
      <c r="CB516" s="173" t="s">
        <v>40</v>
      </c>
    </row>
    <row r="517" spans="1:80" ht="15.75">
      <c r="A517" s="64"/>
      <c r="B517" s="95" t="s">
        <v>41</v>
      </c>
      <c r="C517" s="80">
        <v>0</v>
      </c>
      <c r="D517" s="114">
        <v>404.69</v>
      </c>
      <c r="E517" s="189">
        <v>4.51</v>
      </c>
      <c r="F517" s="189">
        <v>3.39</v>
      </c>
      <c r="G517" s="190">
        <v>4.57</v>
      </c>
      <c r="H517" s="80">
        <v>0</v>
      </c>
      <c r="I517" s="189">
        <v>405.74</v>
      </c>
      <c r="J517" s="210">
        <v>6.41</v>
      </c>
      <c r="K517" s="210">
        <v>5.82</v>
      </c>
      <c r="L517" s="254">
        <v>5.93</v>
      </c>
      <c r="M517" s="80">
        <v>0</v>
      </c>
      <c r="N517" s="255">
        <v>408.43</v>
      </c>
      <c r="O517" s="210">
        <v>4.05</v>
      </c>
      <c r="P517" s="210">
        <v>5.27</v>
      </c>
      <c r="Q517" s="190">
        <v>4.5599999999999996</v>
      </c>
      <c r="R517" s="80">
        <v>0</v>
      </c>
      <c r="S517" s="211">
        <v>418.87</v>
      </c>
      <c r="T517" s="210">
        <v>0</v>
      </c>
      <c r="U517" s="210">
        <v>2.99</v>
      </c>
      <c r="V517" s="190">
        <v>1.55</v>
      </c>
      <c r="W517" s="64"/>
      <c r="X517" s="129">
        <v>0</v>
      </c>
      <c r="Y517" s="151">
        <f t="shared" ref="Y517:Y532" si="471">AVERAGE(E517:G517)/10</f>
        <v>0.41566666666666674</v>
      </c>
      <c r="Z517" s="100">
        <v>9.6440000000000001</v>
      </c>
      <c r="AA517" s="100">
        <v>4.5170000000000003</v>
      </c>
      <c r="AB517" s="100">
        <f t="shared" ref="AB517:AB532" si="472">Z517-(AA517+Y517)</f>
        <v>4.7113333333333332</v>
      </c>
      <c r="AC517" s="100">
        <f t="shared" ref="AC517:AC532" si="473">3*Z517+AA517+Y517</f>
        <v>33.864666666666672</v>
      </c>
      <c r="AD517" s="152">
        <f t="shared" ref="AD517:AD532" si="474">1.398*(10^-6)*(X517^2)*AB517*AC517</f>
        <v>0</v>
      </c>
      <c r="AE517" s="129">
        <v>0</v>
      </c>
      <c r="AF517" s="100">
        <f t="shared" ref="AF517:AF532" si="475">AVERAGE(J517:L517)/10</f>
        <v>0.60533333333333339</v>
      </c>
      <c r="AG517" s="100">
        <v>9.6440000000000001</v>
      </c>
      <c r="AH517" s="100">
        <v>4.5170000000000003</v>
      </c>
      <c r="AI517" s="100">
        <f t="shared" ref="AI517:AI532" si="476">AG517-(AH517+AF517)</f>
        <v>4.5216666666666665</v>
      </c>
      <c r="AJ517" s="100">
        <f t="shared" ref="AJ517:AJ532" si="477">3*AG517+AH517+AF517</f>
        <v>34.054333333333339</v>
      </c>
      <c r="AK517" s="152">
        <f t="shared" ref="AK517:AK532" si="478">1.398*(10^-6)*(AE517^2)*AI517*AJ517</f>
        <v>0</v>
      </c>
      <c r="AL517" s="129">
        <v>0</v>
      </c>
      <c r="AM517" s="100">
        <f t="shared" ref="AM517:AM525" si="479">AVERAGE(O517:Q517)/10</f>
        <v>0.46266666666666662</v>
      </c>
      <c r="AN517" s="100">
        <v>9.6440000000000001</v>
      </c>
      <c r="AO517" s="100">
        <v>4.5170000000000003</v>
      </c>
      <c r="AP517" s="100">
        <f t="shared" ref="AP517:AP532" si="480">AN517-(AO517+AM517)</f>
        <v>4.6643333333333334</v>
      </c>
      <c r="AQ517" s="100">
        <f t="shared" ref="AQ517:AQ532" si="481">3*AN517+AO517+AM517</f>
        <v>33.911666666666669</v>
      </c>
      <c r="AR517" s="160">
        <f t="shared" ref="AR517:AR532" si="482">1.398*(10^-6)*(AL517^2)*AP517*AQ517</f>
        <v>0</v>
      </c>
      <c r="AS517" s="129">
        <v>0</v>
      </c>
      <c r="AT517" s="100">
        <f t="shared" ref="AT517:AT532" si="483">AVERAGE(T517:V517)/10</f>
        <v>0.15133333333333335</v>
      </c>
      <c r="AU517" s="100">
        <v>9.6440000000000001</v>
      </c>
      <c r="AV517" s="100">
        <v>4.5170000000000003</v>
      </c>
      <c r="AW517" s="100">
        <f t="shared" ref="AW517:AW532" si="484">AU517-(AV517+AT517)</f>
        <v>4.9756666666666662</v>
      </c>
      <c r="AX517" s="100">
        <f t="shared" ref="AX517:AX532" si="485">3*AU517+AV517+AT517</f>
        <v>33.600333333333339</v>
      </c>
      <c r="AY517" s="160">
        <f t="shared" ref="AY517:AY532" si="486">1.398*(10^-6)*(AS517^2)*AW517*AX517</f>
        <v>0</v>
      </c>
      <c r="AZ517" s="166"/>
      <c r="BA517" s="129">
        <v>0</v>
      </c>
      <c r="BB517" s="100">
        <v>103.506856070365</v>
      </c>
      <c r="BC517" s="167">
        <f>(BB535-BB536)/BB517</f>
        <v>0.63899148820670737</v>
      </c>
      <c r="BD517" s="167">
        <f>D517-BB533</f>
        <v>51.729999999999961</v>
      </c>
      <c r="BE517" s="164">
        <f>BB535-BB536</f>
        <v>66.14</v>
      </c>
      <c r="BF517" s="164">
        <f t="shared" ref="BF517:BF532" si="487">BD517/BE517*100</f>
        <v>78.212881765950954</v>
      </c>
      <c r="BG517" s="174">
        <f t="shared" ref="BG517:BG532" si="488">BF517*BC517</f>
        <v>49.97736571656025</v>
      </c>
      <c r="BH517" s="129">
        <v>0</v>
      </c>
      <c r="BI517" s="100">
        <v>103.506856070365</v>
      </c>
      <c r="BJ517" s="167">
        <f>(BI535-BI536)/BI517</f>
        <v>0.58131414946171145</v>
      </c>
      <c r="BK517" s="167">
        <f>I517-BI533</f>
        <v>57.740000000000009</v>
      </c>
      <c r="BL517" s="164">
        <f>BI535-BI536</f>
        <v>60.170000000000016</v>
      </c>
      <c r="BM517" s="164">
        <f t="shared" ref="BM517:BM532" si="489">BK517/BL517*100</f>
        <v>95.961442579358476</v>
      </c>
      <c r="BN517" s="174">
        <f t="shared" ref="BN517:BN532" si="490">BM517*BJ517</f>
        <v>55.783744374138635</v>
      </c>
      <c r="BO517" s="129">
        <v>0</v>
      </c>
      <c r="BP517" s="180">
        <v>103.506856070365</v>
      </c>
      <c r="BQ517" s="167">
        <f>(BP535-BP536)/BP517</f>
        <v>0.69956718568260778</v>
      </c>
      <c r="BR517" s="167">
        <f>N517-BP533</f>
        <v>48.45999999999998</v>
      </c>
      <c r="BS517" s="164">
        <f>BP535-BP536</f>
        <v>72.41</v>
      </c>
      <c r="BT517" s="164">
        <f t="shared" ref="BT517:BT532" si="491">BR517/BS517*100</f>
        <v>66.924457947797251</v>
      </c>
      <c r="BU517" s="174">
        <f t="shared" ref="BU517:BU532" si="492">BT517*BQ517</f>
        <v>46.818154699874555</v>
      </c>
      <c r="BV517" s="129">
        <v>0</v>
      </c>
      <c r="BW517" s="100">
        <v>103.506856070365</v>
      </c>
      <c r="BX517" s="167">
        <f>(BW535-BW536)/BW517</f>
        <v>0.76371752559329042</v>
      </c>
      <c r="BY517" s="167">
        <f>S517-BW533</f>
        <v>52.419999999999959</v>
      </c>
      <c r="BZ517" s="164">
        <f>BW535-BW536</f>
        <v>79.050000000000011</v>
      </c>
      <c r="CA517" s="164">
        <f t="shared" ref="CA517:CA532" si="493">BY517/BZ517*100</f>
        <v>66.312460468058134</v>
      </c>
      <c r="CB517" s="174">
        <f t="shared" ref="CB517:CB532" si="494">CA517*BX517</f>
        <v>50.643988224668249</v>
      </c>
    </row>
    <row r="518" spans="1:80" ht="15.75">
      <c r="A518" s="64"/>
      <c r="B518" s="95" t="s">
        <v>42</v>
      </c>
      <c r="C518" s="80">
        <v>300</v>
      </c>
      <c r="D518" s="114">
        <v>392.32</v>
      </c>
      <c r="E518" s="189">
        <v>8.16</v>
      </c>
      <c r="F518" s="189">
        <v>6.25</v>
      </c>
      <c r="G518" s="190">
        <v>7.1</v>
      </c>
      <c r="H518" s="80">
        <v>300</v>
      </c>
      <c r="I518" s="189">
        <v>390.37</v>
      </c>
      <c r="J518" s="210">
        <v>7.69</v>
      </c>
      <c r="K518" s="210">
        <v>7.61</v>
      </c>
      <c r="L518" s="227">
        <v>7.44</v>
      </c>
      <c r="M518" s="80">
        <v>300</v>
      </c>
      <c r="N518" s="211">
        <v>401.46</v>
      </c>
      <c r="O518" s="210">
        <v>6.12</v>
      </c>
      <c r="P518" s="210">
        <v>5.85</v>
      </c>
      <c r="Q518" s="190">
        <v>7.55</v>
      </c>
      <c r="R518" s="80">
        <v>300</v>
      </c>
      <c r="S518" s="211">
        <v>405.57</v>
      </c>
      <c r="T518" s="210">
        <v>3.89</v>
      </c>
      <c r="U518" s="210">
        <v>2.0299999999999998</v>
      </c>
      <c r="V518" s="190">
        <v>3.89</v>
      </c>
      <c r="W518" s="64"/>
      <c r="X518" s="129">
        <v>300</v>
      </c>
      <c r="Y518" s="151">
        <f t="shared" si="471"/>
        <v>0.71699999999999986</v>
      </c>
      <c r="Z518" s="100">
        <v>9.6440000000000001</v>
      </c>
      <c r="AA518" s="100">
        <v>4.5170000000000003</v>
      </c>
      <c r="AB518" s="100">
        <f t="shared" si="472"/>
        <v>4.41</v>
      </c>
      <c r="AC518" s="100">
        <f t="shared" si="473"/>
        <v>34.166000000000004</v>
      </c>
      <c r="AD518" s="152">
        <f t="shared" si="474"/>
        <v>18.957558589200001</v>
      </c>
      <c r="AE518" s="129">
        <v>300</v>
      </c>
      <c r="AF518" s="100">
        <f t="shared" si="475"/>
        <v>0.75800000000000012</v>
      </c>
      <c r="AG518" s="100">
        <v>9.6440000000000001</v>
      </c>
      <c r="AH518" s="100">
        <v>4.5170000000000003</v>
      </c>
      <c r="AI518" s="100">
        <f t="shared" si="476"/>
        <v>4.3689999999999998</v>
      </c>
      <c r="AJ518" s="100">
        <f t="shared" si="477"/>
        <v>34.207000000000008</v>
      </c>
      <c r="AK518" s="152">
        <f t="shared" si="478"/>
        <v>18.803847189060001</v>
      </c>
      <c r="AL518" s="129">
        <v>300</v>
      </c>
      <c r="AM518" s="100">
        <f t="shared" si="479"/>
        <v>0.65066666666666673</v>
      </c>
      <c r="AN518" s="100">
        <v>9.6440000000000001</v>
      </c>
      <c r="AO518" s="100">
        <v>4.5170000000000003</v>
      </c>
      <c r="AP518" s="100">
        <f t="shared" si="480"/>
        <v>4.4763333333333328</v>
      </c>
      <c r="AQ518" s="100">
        <f t="shared" si="481"/>
        <v>34.099666666666671</v>
      </c>
      <c r="AR518" s="160">
        <f t="shared" si="482"/>
        <v>19.20535032858</v>
      </c>
      <c r="AS518" s="129">
        <v>300</v>
      </c>
      <c r="AT518" s="100">
        <f t="shared" si="483"/>
        <v>0.32700000000000001</v>
      </c>
      <c r="AU518" s="100">
        <v>9.6440000000000001</v>
      </c>
      <c r="AV518" s="100">
        <v>4.5170000000000003</v>
      </c>
      <c r="AW518" s="100">
        <f t="shared" si="484"/>
        <v>4.8</v>
      </c>
      <c r="AX518" s="100">
        <f t="shared" si="485"/>
        <v>33.776000000000003</v>
      </c>
      <c r="AY518" s="160">
        <f t="shared" si="486"/>
        <v>20.398542335999998</v>
      </c>
      <c r="AZ518" s="166"/>
      <c r="BA518" s="129">
        <v>300</v>
      </c>
      <c r="BB518" s="100">
        <v>103.506856070365</v>
      </c>
      <c r="BC518" s="167">
        <f>(BB535-BB536)/BB517</f>
        <v>0.63899148820670737</v>
      </c>
      <c r="BD518" s="167">
        <f>D518-BB533</f>
        <v>39.359999999999957</v>
      </c>
      <c r="BE518" s="164">
        <f>BB535-BB536</f>
        <v>66.14</v>
      </c>
      <c r="BF518" s="164">
        <f t="shared" si="487"/>
        <v>59.510130027214935</v>
      </c>
      <c r="BG518" s="174">
        <f t="shared" si="488"/>
        <v>38.026466549464736</v>
      </c>
      <c r="BH518" s="129">
        <v>300</v>
      </c>
      <c r="BI518" s="100">
        <v>103.506856070365</v>
      </c>
      <c r="BJ518" s="167">
        <f>(BI535-BI536)/BI517</f>
        <v>0.58131414946171145</v>
      </c>
      <c r="BK518" s="167">
        <f>I518-BI533</f>
        <v>42.370000000000005</v>
      </c>
      <c r="BL518" s="164">
        <f>BI535-BI536</f>
        <v>60.170000000000016</v>
      </c>
      <c r="BM518" s="164">
        <f t="shared" si="489"/>
        <v>70.417151404354314</v>
      </c>
      <c r="BN518" s="174">
        <f t="shared" si="490"/>
        <v>40.934486476138787</v>
      </c>
      <c r="BO518" s="129">
        <v>300</v>
      </c>
      <c r="BP518" s="180">
        <v>103.506856070365</v>
      </c>
      <c r="BQ518" s="167">
        <f>(BP535-BP536)/BP517</f>
        <v>0.69956718568260778</v>
      </c>
      <c r="BR518" s="167">
        <f>N518-BP533</f>
        <v>41.489999999999952</v>
      </c>
      <c r="BS518" s="164">
        <f>BP535-BP536</f>
        <v>72.41</v>
      </c>
      <c r="BT518" s="164">
        <f t="shared" si="491"/>
        <v>57.29871564701002</v>
      </c>
      <c r="BU518" s="174">
        <f t="shared" si="492"/>
        <v>40.084301248406803</v>
      </c>
      <c r="BV518" s="129">
        <v>300</v>
      </c>
      <c r="BW518" s="100">
        <v>103.506856070365</v>
      </c>
      <c r="BX518" s="167">
        <f>(BW535-BW536)/BW517</f>
        <v>0.76371752559329042</v>
      </c>
      <c r="BY518" s="167">
        <f>S518-BW533</f>
        <v>39.119999999999948</v>
      </c>
      <c r="BZ518" s="164">
        <f>BW535-BW536</f>
        <v>79.050000000000011</v>
      </c>
      <c r="CA518" s="164">
        <f t="shared" si="493"/>
        <v>49.487666034155524</v>
      </c>
      <c r="CB518" s="174">
        <f t="shared" si="494"/>
        <v>37.794597850992382</v>
      </c>
    </row>
    <row r="519" spans="1:80" ht="15.75">
      <c r="A519" s="64"/>
      <c r="B519" s="95" t="s">
        <v>42</v>
      </c>
      <c r="C519" s="80">
        <v>350</v>
      </c>
      <c r="D519" s="80">
        <v>389.38</v>
      </c>
      <c r="E519" s="189">
        <v>7.87</v>
      </c>
      <c r="F519" s="189">
        <v>7.13</v>
      </c>
      <c r="G519" s="190">
        <v>7.24</v>
      </c>
      <c r="H519" s="80">
        <v>350</v>
      </c>
      <c r="I519" s="189">
        <v>387.57</v>
      </c>
      <c r="J519" s="210">
        <v>8.43</v>
      </c>
      <c r="K519" s="210">
        <v>7.14</v>
      </c>
      <c r="L519" s="227">
        <v>8.6</v>
      </c>
      <c r="M519" s="80">
        <v>350</v>
      </c>
      <c r="N519" s="211">
        <v>399.85</v>
      </c>
      <c r="O519" s="210">
        <v>6.87</v>
      </c>
      <c r="P519" s="210">
        <v>8.91</v>
      </c>
      <c r="Q519" s="190">
        <v>6.73</v>
      </c>
      <c r="R519" s="80">
        <v>350</v>
      </c>
      <c r="S519" s="211">
        <v>405.68</v>
      </c>
      <c r="T519" s="210">
        <v>4.3899999999999997</v>
      </c>
      <c r="U519" s="210">
        <v>4.17</v>
      </c>
      <c r="V519" s="190">
        <v>1.3</v>
      </c>
      <c r="W519" s="64"/>
      <c r="X519" s="129">
        <v>350</v>
      </c>
      <c r="Y519" s="151">
        <f t="shared" si="471"/>
        <v>0.7413333333333334</v>
      </c>
      <c r="Z519" s="100">
        <v>9.6440000000000001</v>
      </c>
      <c r="AA519" s="100">
        <v>4.5170000000000003</v>
      </c>
      <c r="AB519" s="100">
        <f t="shared" si="472"/>
        <v>4.3856666666666664</v>
      </c>
      <c r="AC519" s="100">
        <f t="shared" si="473"/>
        <v>34.190333333333342</v>
      </c>
      <c r="AD519" s="152">
        <f t="shared" si="474"/>
        <v>25.679242881331668</v>
      </c>
      <c r="AE519" s="129">
        <v>350</v>
      </c>
      <c r="AF519" s="100">
        <f t="shared" si="475"/>
        <v>0.80566666666666664</v>
      </c>
      <c r="AG519" s="100">
        <v>9.6440000000000001</v>
      </c>
      <c r="AH519" s="100">
        <v>4.5170000000000003</v>
      </c>
      <c r="AI519" s="100">
        <f t="shared" si="476"/>
        <v>4.3213333333333335</v>
      </c>
      <c r="AJ519" s="100">
        <f t="shared" si="477"/>
        <v>34.254666666666672</v>
      </c>
      <c r="AK519" s="152">
        <f t="shared" si="478"/>
        <v>25.350164011386667</v>
      </c>
      <c r="AL519" s="129">
        <v>350</v>
      </c>
      <c r="AM519" s="100">
        <f t="shared" si="479"/>
        <v>0.75033333333333341</v>
      </c>
      <c r="AN519" s="100">
        <v>9.6440000000000001</v>
      </c>
      <c r="AO519" s="100">
        <v>4.5170000000000003</v>
      </c>
      <c r="AP519" s="100">
        <f t="shared" si="480"/>
        <v>4.376666666666666</v>
      </c>
      <c r="AQ519" s="100">
        <f t="shared" si="481"/>
        <v>34.199333333333335</v>
      </c>
      <c r="AR519" s="160">
        <f t="shared" si="482"/>
        <v>25.633291225966659</v>
      </c>
      <c r="AS519" s="129">
        <v>350</v>
      </c>
      <c r="AT519" s="100">
        <f t="shared" si="483"/>
        <v>0.32866666666666666</v>
      </c>
      <c r="AU519" s="100">
        <v>9.6440000000000001</v>
      </c>
      <c r="AV519" s="100">
        <v>4.5170000000000003</v>
      </c>
      <c r="AW519" s="100">
        <f t="shared" si="484"/>
        <v>4.7983333333333329</v>
      </c>
      <c r="AX519" s="100">
        <f t="shared" si="485"/>
        <v>33.777666666666669</v>
      </c>
      <c r="AY519" s="160">
        <f t="shared" si="486"/>
        <v>27.756411673491659</v>
      </c>
      <c r="AZ519" s="166"/>
      <c r="BA519" s="129">
        <v>350</v>
      </c>
      <c r="BB519" s="100">
        <v>103.506856070365</v>
      </c>
      <c r="BC519" s="167">
        <f>(BB535-BB536)/BB517</f>
        <v>0.63899148820670737</v>
      </c>
      <c r="BD519" s="167">
        <f>D519-BB533</f>
        <v>36.419999999999959</v>
      </c>
      <c r="BE519" s="164">
        <f>BB535-BB536</f>
        <v>66.14</v>
      </c>
      <c r="BF519" s="164">
        <f t="shared" si="487"/>
        <v>55.065013607499182</v>
      </c>
      <c r="BG519" s="174">
        <f t="shared" si="488"/>
        <v>35.186074993178494</v>
      </c>
      <c r="BH519" s="129">
        <v>350</v>
      </c>
      <c r="BI519" s="100">
        <v>103.506856070365</v>
      </c>
      <c r="BJ519" s="167">
        <f>(BI535-BI536)/BI517</f>
        <v>0.58131414946171145</v>
      </c>
      <c r="BK519" s="167">
        <f>I519-BI533</f>
        <v>39.569999999999993</v>
      </c>
      <c r="BL519" s="164">
        <f>BI535-BI536</f>
        <v>60.170000000000016</v>
      </c>
      <c r="BM519" s="164">
        <f t="shared" si="489"/>
        <v>65.763669602792064</v>
      </c>
      <c r="BN519" s="174">
        <f t="shared" si="490"/>
        <v>38.229351660628076</v>
      </c>
      <c r="BO519" s="129">
        <v>350</v>
      </c>
      <c r="BP519" s="180">
        <v>103.506856070365</v>
      </c>
      <c r="BQ519" s="167">
        <f>(BP535-BP536)/BP517</f>
        <v>0.69956718568260778</v>
      </c>
      <c r="BR519" s="167">
        <f>N519-BP533</f>
        <v>39.879999999999995</v>
      </c>
      <c r="BS519" s="164">
        <f>BP535-BP536</f>
        <v>72.41</v>
      </c>
      <c r="BT519" s="164">
        <f t="shared" si="491"/>
        <v>55.075265847258656</v>
      </c>
      <c r="BU519" s="174">
        <f t="shared" si="492"/>
        <v>38.528848729488182</v>
      </c>
      <c r="BV519" s="129">
        <v>350</v>
      </c>
      <c r="BW519" s="100">
        <v>103.506856070365</v>
      </c>
      <c r="BX519" s="167">
        <f>(BW535-BW536)/BW517</f>
        <v>0.76371752559329042</v>
      </c>
      <c r="BY519" s="167">
        <f>S519-BW533</f>
        <v>39.229999999999961</v>
      </c>
      <c r="BZ519" s="164">
        <f>BW535-BW536</f>
        <v>79.050000000000011</v>
      </c>
      <c r="CA519" s="164">
        <f t="shared" si="493"/>
        <v>49.626818469323162</v>
      </c>
      <c r="CB519" s="174">
        <f t="shared" si="494"/>
        <v>37.900871004458892</v>
      </c>
    </row>
    <row r="520" spans="1:80" ht="15.75">
      <c r="A520" s="64"/>
      <c r="B520" s="95" t="s">
        <v>42</v>
      </c>
      <c r="C520" s="80">
        <v>450</v>
      </c>
      <c r="D520" s="80">
        <v>386.77</v>
      </c>
      <c r="E520" s="189">
        <v>9.77</v>
      </c>
      <c r="F520" s="189">
        <v>7.42</v>
      </c>
      <c r="G520" s="190">
        <v>8.34</v>
      </c>
      <c r="H520" s="80">
        <v>450</v>
      </c>
      <c r="I520" s="189">
        <v>384.48</v>
      </c>
      <c r="J520" s="210">
        <v>8.6999999999999993</v>
      </c>
      <c r="K520" s="210">
        <v>8.0500000000000007</v>
      </c>
      <c r="L520" s="227">
        <v>8.43</v>
      </c>
      <c r="M520" s="80">
        <v>450</v>
      </c>
      <c r="N520" s="211">
        <v>397.04</v>
      </c>
      <c r="O520" s="210">
        <v>7.41</v>
      </c>
      <c r="P520" s="210">
        <v>9.61</v>
      </c>
      <c r="Q520" s="190">
        <v>6.53</v>
      </c>
      <c r="R520" s="80">
        <v>450</v>
      </c>
      <c r="S520" s="211">
        <v>402.77</v>
      </c>
      <c r="T520" s="210">
        <v>4.53</v>
      </c>
      <c r="U520" s="210">
        <v>4.0599999999999996</v>
      </c>
      <c r="V520" s="190">
        <v>2.7</v>
      </c>
      <c r="W520" s="64"/>
      <c r="X520" s="129">
        <v>450</v>
      </c>
      <c r="Y520" s="151">
        <f t="shared" si="471"/>
        <v>0.85099999999999998</v>
      </c>
      <c r="Z520" s="100">
        <v>9.6440000000000001</v>
      </c>
      <c r="AA520" s="100">
        <v>4.5170000000000003</v>
      </c>
      <c r="AB520" s="100">
        <f t="shared" si="472"/>
        <v>4.2759999999999998</v>
      </c>
      <c r="AC520" s="100">
        <f t="shared" si="473"/>
        <v>34.300000000000004</v>
      </c>
      <c r="AD520" s="152">
        <f t="shared" si="474"/>
        <v>41.520637745999991</v>
      </c>
      <c r="AE520" s="129">
        <v>450</v>
      </c>
      <c r="AF520" s="100">
        <f t="shared" si="475"/>
        <v>0.83933333333333326</v>
      </c>
      <c r="AG520" s="100">
        <v>9.6440000000000001</v>
      </c>
      <c r="AH520" s="100">
        <v>4.5170000000000003</v>
      </c>
      <c r="AI520" s="100">
        <f t="shared" si="476"/>
        <v>4.2876666666666665</v>
      </c>
      <c r="AJ520" s="100">
        <f t="shared" si="477"/>
        <v>34.288333333333341</v>
      </c>
      <c r="AK520" s="152">
        <f t="shared" si="478"/>
        <v>41.619761730225001</v>
      </c>
      <c r="AL520" s="129">
        <v>450</v>
      </c>
      <c r="AM520" s="100">
        <f t="shared" si="479"/>
        <v>0.78500000000000003</v>
      </c>
      <c r="AN520" s="100">
        <v>9.6440000000000001</v>
      </c>
      <c r="AO520" s="100">
        <v>4.5170000000000003</v>
      </c>
      <c r="AP520" s="100">
        <f t="shared" si="480"/>
        <v>4.3419999999999996</v>
      </c>
      <c r="AQ520" s="100">
        <f t="shared" si="481"/>
        <v>34.234000000000002</v>
      </c>
      <c r="AR520" s="160">
        <f t="shared" si="482"/>
        <v>42.080381106659992</v>
      </c>
      <c r="AS520" s="129">
        <v>450</v>
      </c>
      <c r="AT520" s="100">
        <f t="shared" si="483"/>
        <v>0.3763333333333333</v>
      </c>
      <c r="AU520" s="100">
        <v>9.6440000000000001</v>
      </c>
      <c r="AV520" s="100">
        <v>4.5170000000000003</v>
      </c>
      <c r="AW520" s="100">
        <f t="shared" si="484"/>
        <v>4.7506666666666666</v>
      </c>
      <c r="AX520" s="100">
        <f t="shared" si="485"/>
        <v>33.82533333333334</v>
      </c>
      <c r="AY520" s="160">
        <f t="shared" si="486"/>
        <v>45.491351870159995</v>
      </c>
      <c r="AZ520" s="166"/>
      <c r="BA520" s="129">
        <v>450</v>
      </c>
      <c r="BB520" s="100">
        <v>103.506856070365</v>
      </c>
      <c r="BC520" s="167">
        <f>(BB535-BB536)/BB517</f>
        <v>0.63899148820670737</v>
      </c>
      <c r="BD520" s="167">
        <f>D520-BB533</f>
        <v>33.809999999999945</v>
      </c>
      <c r="BE520" s="164">
        <f>BB535-BB536</f>
        <v>66.14</v>
      </c>
      <c r="BF520" s="164">
        <f t="shared" si="487"/>
        <v>51.118838826731093</v>
      </c>
      <c r="BG520" s="174">
        <f t="shared" si="488"/>
        <v>32.664502897291719</v>
      </c>
      <c r="BH520" s="129">
        <v>450</v>
      </c>
      <c r="BI520" s="100">
        <v>103.506856070365</v>
      </c>
      <c r="BJ520" s="167">
        <f>(BI535-BI536)/BI517</f>
        <v>0.58131414946171145</v>
      </c>
      <c r="BK520" s="167">
        <f>I520-BI533</f>
        <v>36.480000000000018</v>
      </c>
      <c r="BL520" s="164">
        <f>BI535-BI536</f>
        <v>60.170000000000016</v>
      </c>
      <c r="BM520" s="164">
        <f t="shared" si="489"/>
        <v>60.628220043210909</v>
      </c>
      <c r="BN520" s="174">
        <f t="shared" si="490"/>
        <v>35.244042167796636</v>
      </c>
      <c r="BO520" s="129">
        <v>450</v>
      </c>
      <c r="BP520" s="180">
        <v>103.506856070365</v>
      </c>
      <c r="BQ520" s="167">
        <f>(BP535-BP536)/BP517</f>
        <v>0.69956718568260778</v>
      </c>
      <c r="BR520" s="167">
        <f>N520-BP533</f>
        <v>37.069999999999993</v>
      </c>
      <c r="BS520" s="164">
        <f>BP535-BP536</f>
        <v>72.41</v>
      </c>
      <c r="BT520" s="164">
        <f t="shared" si="491"/>
        <v>51.194586383096251</v>
      </c>
      <c r="BU520" s="174">
        <f t="shared" si="492"/>
        <v>35.814052718207797</v>
      </c>
      <c r="BV520" s="129">
        <v>450</v>
      </c>
      <c r="BW520" s="100">
        <v>103.506856070365</v>
      </c>
      <c r="BX520" s="167">
        <f>(BW535-BW536)/BW517</f>
        <v>0.76371752559329042</v>
      </c>
      <c r="BY520" s="167">
        <f>S520-BW533</f>
        <v>36.319999999999936</v>
      </c>
      <c r="BZ520" s="164">
        <f>BW535-BW536</f>
        <v>79.050000000000011</v>
      </c>
      <c r="CA520" s="164">
        <f t="shared" si="493"/>
        <v>45.945604048070756</v>
      </c>
      <c r="CB520" s="174">
        <f t="shared" si="494"/>
        <v>35.089463035481664</v>
      </c>
    </row>
    <row r="521" spans="1:80" ht="15.75">
      <c r="A521" s="64"/>
      <c r="B521" s="95" t="s">
        <v>42</v>
      </c>
      <c r="C521" s="80">
        <v>550</v>
      </c>
      <c r="D521" s="80">
        <v>384.08</v>
      </c>
      <c r="E521" s="208">
        <v>8.81</v>
      </c>
      <c r="F521" s="208">
        <v>8.85</v>
      </c>
      <c r="G521" s="152">
        <v>8.89</v>
      </c>
      <c r="H521" s="80">
        <v>550</v>
      </c>
      <c r="I521" s="208">
        <v>381.77</v>
      </c>
      <c r="J521" s="210">
        <v>9.57</v>
      </c>
      <c r="K521" s="210">
        <v>8.4700000000000006</v>
      </c>
      <c r="L521" s="227">
        <v>9.31</v>
      </c>
      <c r="M521" s="80">
        <v>550</v>
      </c>
      <c r="N521" s="211">
        <v>394.69</v>
      </c>
      <c r="O521" s="210">
        <v>7.93</v>
      </c>
      <c r="P521" s="210">
        <v>7.56</v>
      </c>
      <c r="Q521" s="190">
        <v>10.14</v>
      </c>
      <c r="R521" s="80">
        <v>550</v>
      </c>
      <c r="S521" s="211">
        <v>400.48</v>
      </c>
      <c r="T521" s="210">
        <v>5.42</v>
      </c>
      <c r="U521" s="210">
        <v>5.03</v>
      </c>
      <c r="V521" s="190">
        <v>3.45</v>
      </c>
      <c r="W521" s="64"/>
      <c r="X521" s="129">
        <v>550</v>
      </c>
      <c r="Y521" s="151">
        <f t="shared" si="471"/>
        <v>0.88500000000000001</v>
      </c>
      <c r="Z521" s="100">
        <v>9.6440000000000001</v>
      </c>
      <c r="AA521" s="100">
        <v>4.5170000000000003</v>
      </c>
      <c r="AB521" s="100">
        <f t="shared" si="472"/>
        <v>4.242</v>
      </c>
      <c r="AC521" s="100">
        <f t="shared" si="473"/>
        <v>34.334000000000003</v>
      </c>
      <c r="AD521" s="152">
        <f t="shared" si="474"/>
        <v>61.592469537059998</v>
      </c>
      <c r="AE521" s="129">
        <v>550</v>
      </c>
      <c r="AF521" s="100">
        <f t="shared" si="475"/>
        <v>0.91166666666666674</v>
      </c>
      <c r="AG521" s="100">
        <v>9.6440000000000001</v>
      </c>
      <c r="AH521" s="100">
        <v>4.5170000000000003</v>
      </c>
      <c r="AI521" s="100">
        <f t="shared" si="476"/>
        <v>4.2153333333333327</v>
      </c>
      <c r="AJ521" s="100">
        <f t="shared" si="477"/>
        <v>34.360666666666674</v>
      </c>
      <c r="AK521" s="152">
        <f t="shared" si="478"/>
        <v>61.252815309326657</v>
      </c>
      <c r="AL521" s="129">
        <v>550</v>
      </c>
      <c r="AM521" s="100">
        <f t="shared" si="479"/>
        <v>0.85433333333333328</v>
      </c>
      <c r="AN521" s="100">
        <v>9.6440000000000001</v>
      </c>
      <c r="AO521" s="100">
        <v>4.5170000000000003</v>
      </c>
      <c r="AP521" s="100">
        <f t="shared" si="480"/>
        <v>4.2726666666666668</v>
      </c>
      <c r="AQ521" s="100">
        <f t="shared" si="481"/>
        <v>34.303333333333342</v>
      </c>
      <c r="AR521" s="160">
        <f t="shared" si="482"/>
        <v>61.982328355566672</v>
      </c>
      <c r="AS521" s="129">
        <v>550</v>
      </c>
      <c r="AT521" s="100">
        <f t="shared" si="483"/>
        <v>0.46333333333333326</v>
      </c>
      <c r="AU521" s="100">
        <v>9.6440000000000001</v>
      </c>
      <c r="AV521" s="100">
        <v>4.5170000000000003</v>
      </c>
      <c r="AW521" s="100">
        <f t="shared" si="484"/>
        <v>4.6636666666666668</v>
      </c>
      <c r="AX521" s="100">
        <f t="shared" si="485"/>
        <v>33.912333333333336</v>
      </c>
      <c r="AY521" s="160">
        <f t="shared" si="486"/>
        <v>66.883304888051654</v>
      </c>
      <c r="AZ521" s="166"/>
      <c r="BA521" s="129">
        <v>550</v>
      </c>
      <c r="BB521" s="100">
        <v>103.506856070365</v>
      </c>
      <c r="BC521" s="167">
        <f>(BB535-BB536)/BB517</f>
        <v>0.63899148820670737</v>
      </c>
      <c r="BD521" s="167">
        <f>D521-BB533</f>
        <v>31.119999999999948</v>
      </c>
      <c r="BE521" s="164">
        <f>BB535-BB536</f>
        <v>66.14</v>
      </c>
      <c r="BF521" s="164">
        <f t="shared" si="487"/>
        <v>47.051708497127223</v>
      </c>
      <c r="BG521" s="174">
        <f t="shared" si="488"/>
        <v>30.065641235247501</v>
      </c>
      <c r="BH521" s="129">
        <v>550</v>
      </c>
      <c r="BI521" s="100">
        <v>103.506856070365</v>
      </c>
      <c r="BJ521" s="167">
        <f>(BI535-BI536)/BI517</f>
        <v>0.58131414946171145</v>
      </c>
      <c r="BK521" s="167">
        <f>I521-BI533</f>
        <v>33.769999999999982</v>
      </c>
      <c r="BL521" s="164">
        <f>BI535-BI536</f>
        <v>60.170000000000016</v>
      </c>
      <c r="BM521" s="164">
        <f t="shared" si="489"/>
        <v>56.124314442413116</v>
      </c>
      <c r="BN521" s="174">
        <f t="shared" si="490"/>
        <v>32.625858114213031</v>
      </c>
      <c r="BO521" s="129">
        <v>550</v>
      </c>
      <c r="BP521" s="180">
        <v>103.506856070365</v>
      </c>
      <c r="BQ521" s="167">
        <f>(BP535-BP536)/BP517</f>
        <v>0.69956718568260778</v>
      </c>
      <c r="BR521" s="167">
        <f>N521-BP533</f>
        <v>34.71999999999997</v>
      </c>
      <c r="BS521" s="164">
        <f>BP535-BP536</f>
        <v>72.41</v>
      </c>
      <c r="BT521" s="164">
        <f t="shared" si="491"/>
        <v>47.949178290291357</v>
      </c>
      <c r="BU521" s="174">
        <f t="shared" si="492"/>
        <v>33.543671712332717</v>
      </c>
      <c r="BV521" s="129">
        <v>550</v>
      </c>
      <c r="BW521" s="100">
        <v>103.506856070365</v>
      </c>
      <c r="BX521" s="167">
        <f>(BW535-BW536)/BW517</f>
        <v>0.76371752559329042</v>
      </c>
      <c r="BY521" s="167">
        <f>S521-BW533</f>
        <v>34.029999999999973</v>
      </c>
      <c r="BZ521" s="164">
        <f>BW535-BW536</f>
        <v>79.050000000000011</v>
      </c>
      <c r="CA521" s="164">
        <f t="shared" si="493"/>
        <v>43.048703352308628</v>
      </c>
      <c r="CB521" s="174">
        <f t="shared" si="494"/>
        <v>32.877049204224733</v>
      </c>
    </row>
    <row r="522" spans="1:80" ht="15.75">
      <c r="A522" s="64"/>
      <c r="B522" s="95" t="s">
        <v>42</v>
      </c>
      <c r="C522" s="80">
        <v>650</v>
      </c>
      <c r="D522" s="80">
        <v>382.36</v>
      </c>
      <c r="E522" s="208">
        <v>12.15</v>
      </c>
      <c r="F522" s="208">
        <v>9.18</v>
      </c>
      <c r="G522" s="152">
        <v>8.89</v>
      </c>
      <c r="H522" s="80">
        <v>650</v>
      </c>
      <c r="I522" s="208">
        <v>379.94</v>
      </c>
      <c r="J522" s="210">
        <v>9.6199999999999992</v>
      </c>
      <c r="K522" s="210">
        <v>9.19</v>
      </c>
      <c r="L522" s="227">
        <v>9.2799999999999994</v>
      </c>
      <c r="M522" s="80">
        <v>650</v>
      </c>
      <c r="N522" s="211">
        <v>392.63</v>
      </c>
      <c r="O522" s="210">
        <v>8.83</v>
      </c>
      <c r="P522" s="210">
        <v>9.99</v>
      </c>
      <c r="Q522" s="190">
        <v>8.6999999999999993</v>
      </c>
      <c r="R522" s="80">
        <v>650</v>
      </c>
      <c r="S522" s="211">
        <v>398.84</v>
      </c>
      <c r="T522" s="211">
        <v>5.4</v>
      </c>
      <c r="U522" s="211">
        <v>6.92</v>
      </c>
      <c r="V522" s="236">
        <v>3.52</v>
      </c>
      <c r="W522" s="64"/>
      <c r="X522" s="129">
        <v>650</v>
      </c>
      <c r="Y522" s="151">
        <f t="shared" si="471"/>
        <v>1.0073333333333332</v>
      </c>
      <c r="Z522" s="100">
        <v>9.6440000000000001</v>
      </c>
      <c r="AA522" s="100">
        <v>4.5170000000000003</v>
      </c>
      <c r="AB522" s="100">
        <f t="shared" si="472"/>
        <v>4.1196666666666664</v>
      </c>
      <c r="AC522" s="100">
        <f t="shared" si="473"/>
        <v>34.45633333333334</v>
      </c>
      <c r="AD522" s="152">
        <f t="shared" si="474"/>
        <v>83.842654992611656</v>
      </c>
      <c r="AE522" s="129">
        <v>650</v>
      </c>
      <c r="AF522" s="100">
        <f t="shared" si="475"/>
        <v>0.93633333333333313</v>
      </c>
      <c r="AG522" s="100">
        <v>9.6440000000000001</v>
      </c>
      <c r="AH522" s="100">
        <v>4.5170000000000003</v>
      </c>
      <c r="AI522" s="100">
        <f t="shared" si="476"/>
        <v>4.190666666666667</v>
      </c>
      <c r="AJ522" s="100">
        <f t="shared" si="477"/>
        <v>34.385333333333335</v>
      </c>
      <c r="AK522" s="152">
        <f t="shared" si="478"/>
        <v>85.111891274106668</v>
      </c>
      <c r="AL522" s="129">
        <v>650</v>
      </c>
      <c r="AM522" s="100">
        <f t="shared" si="479"/>
        <v>0.91733333333333333</v>
      </c>
      <c r="AN522" s="100">
        <v>9.6440000000000001</v>
      </c>
      <c r="AO522" s="100">
        <v>4.5170000000000003</v>
      </c>
      <c r="AP522" s="100">
        <f t="shared" si="480"/>
        <v>4.2096666666666662</v>
      </c>
      <c r="AQ522" s="100">
        <f t="shared" si="481"/>
        <v>34.366333333333337</v>
      </c>
      <c r="AR522" s="160">
        <f t="shared" si="482"/>
        <v>85.450536033611669</v>
      </c>
      <c r="AS522" s="129">
        <v>650</v>
      </c>
      <c r="AT522" s="100">
        <f t="shared" si="483"/>
        <v>0.52800000000000002</v>
      </c>
      <c r="AU522" s="100">
        <v>9.6440000000000001</v>
      </c>
      <c r="AV522" s="100">
        <v>4.5170000000000003</v>
      </c>
      <c r="AW522" s="100">
        <f t="shared" si="484"/>
        <v>4.5990000000000002</v>
      </c>
      <c r="AX522" s="100">
        <f t="shared" si="485"/>
        <v>33.977000000000004</v>
      </c>
      <c r="AY522" s="160">
        <f t="shared" si="486"/>
        <v>92.295882016065008</v>
      </c>
      <c r="AZ522" s="166"/>
      <c r="BA522" s="129">
        <v>650</v>
      </c>
      <c r="BB522" s="100">
        <v>103.506856070365</v>
      </c>
      <c r="BC522" s="167">
        <f>(BB535-BB536)/BB517</f>
        <v>0.63899148820670737</v>
      </c>
      <c r="BD522" s="167">
        <f>D522-BB533</f>
        <v>29.399999999999977</v>
      </c>
      <c r="BE522" s="164">
        <f>BB535-BB536</f>
        <v>66.14</v>
      </c>
      <c r="BF522" s="164">
        <f t="shared" si="487"/>
        <v>44.45116419715751</v>
      </c>
      <c r="BG522" s="174">
        <f t="shared" si="488"/>
        <v>28.403915562862387</v>
      </c>
      <c r="BH522" s="129">
        <v>650</v>
      </c>
      <c r="BI522" s="100">
        <v>103.506856070365</v>
      </c>
      <c r="BJ522" s="167">
        <f>(BI535-BI536)/BI517</f>
        <v>0.58131414946171145</v>
      </c>
      <c r="BK522" s="167">
        <f>I522-BI533</f>
        <v>31.939999999999998</v>
      </c>
      <c r="BL522" s="164">
        <f>BI535-BI536</f>
        <v>60.170000000000016</v>
      </c>
      <c r="BM522" s="164">
        <f t="shared" si="489"/>
        <v>53.08293169353496</v>
      </c>
      <c r="BN522" s="174">
        <f t="shared" si="490"/>
        <v>30.8578592883614</v>
      </c>
      <c r="BO522" s="129">
        <v>650</v>
      </c>
      <c r="BP522" s="180">
        <v>103.506856070365</v>
      </c>
      <c r="BQ522" s="167">
        <f>(BP535-BP536)/BP517</f>
        <v>0.69956718568260778</v>
      </c>
      <c r="BR522" s="167">
        <f>N522-BP533</f>
        <v>32.659999999999968</v>
      </c>
      <c r="BS522" s="164">
        <f>BP535-BP536</f>
        <v>72.41</v>
      </c>
      <c r="BT522" s="164">
        <f t="shared" si="491"/>
        <v>45.104267366385812</v>
      </c>
      <c r="BU522" s="174">
        <f t="shared" si="492"/>
        <v>31.553465383778409</v>
      </c>
      <c r="BV522" s="129">
        <v>650</v>
      </c>
      <c r="BW522" s="100">
        <v>103.506856070365</v>
      </c>
      <c r="BX522" s="167">
        <f>(BW535-BW536)/BW517</f>
        <v>0.76371752559329042</v>
      </c>
      <c r="BY522" s="167">
        <f>S522-BW533</f>
        <v>32.38999999999993</v>
      </c>
      <c r="BZ522" s="164">
        <f>BW535-BW536</f>
        <v>79.050000000000011</v>
      </c>
      <c r="CA522" s="164">
        <f t="shared" si="493"/>
        <v>40.974067046173211</v>
      </c>
      <c r="CB522" s="174">
        <f t="shared" si="494"/>
        <v>31.292613097996988</v>
      </c>
    </row>
    <row r="523" spans="1:80" ht="15.75">
      <c r="A523" s="64"/>
      <c r="B523" s="95" t="s">
        <v>42</v>
      </c>
      <c r="C523" s="80">
        <v>750</v>
      </c>
      <c r="D523" s="80">
        <v>380.79</v>
      </c>
      <c r="E523" s="208">
        <v>3.45</v>
      </c>
      <c r="F523" s="208">
        <v>13.08</v>
      </c>
      <c r="G523" s="152">
        <v>6.02</v>
      </c>
      <c r="H523" s="80">
        <v>750</v>
      </c>
      <c r="I523" s="208">
        <v>378.34</v>
      </c>
      <c r="J523" s="210">
        <v>6.46</v>
      </c>
      <c r="K523" s="210">
        <v>11.05</v>
      </c>
      <c r="L523" s="227">
        <v>9.35</v>
      </c>
      <c r="M523" s="80">
        <v>750</v>
      </c>
      <c r="N523" s="211">
        <v>390.67</v>
      </c>
      <c r="O523" s="80">
        <v>7.78</v>
      </c>
      <c r="P523" s="80">
        <v>6.61</v>
      </c>
      <c r="Q523" s="98">
        <v>10.08</v>
      </c>
      <c r="R523" s="80">
        <v>750</v>
      </c>
      <c r="S523" s="211">
        <v>397.47</v>
      </c>
      <c r="T523" s="211">
        <v>7.12</v>
      </c>
      <c r="U523" s="211">
        <v>4.2300000000000004</v>
      </c>
      <c r="V523" s="236">
        <v>5.46</v>
      </c>
      <c r="W523" s="64"/>
      <c r="X523" s="129">
        <v>750</v>
      </c>
      <c r="Y523" s="151">
        <f t="shared" si="471"/>
        <v>0.75166666666666671</v>
      </c>
      <c r="Z523" s="100">
        <v>9.6440000000000001</v>
      </c>
      <c r="AA523" s="100">
        <v>4.5170000000000003</v>
      </c>
      <c r="AB523" s="100">
        <f t="shared" si="472"/>
        <v>4.3753333333333329</v>
      </c>
      <c r="AC523" s="100">
        <f t="shared" si="473"/>
        <v>34.20066666666667</v>
      </c>
      <c r="AD523" s="152">
        <f t="shared" si="474"/>
        <v>117.6726178185</v>
      </c>
      <c r="AE523" s="129">
        <v>750</v>
      </c>
      <c r="AF523" s="100">
        <f t="shared" si="475"/>
        <v>0.89533333333333331</v>
      </c>
      <c r="AG523" s="100">
        <v>9.6440000000000001</v>
      </c>
      <c r="AH523" s="100">
        <v>4.5170000000000003</v>
      </c>
      <c r="AI523" s="100">
        <f t="shared" si="476"/>
        <v>4.2316666666666665</v>
      </c>
      <c r="AJ523" s="100">
        <f t="shared" si="477"/>
        <v>34.344333333333338</v>
      </c>
      <c r="AK523" s="152">
        <f t="shared" si="478"/>
        <v>114.28684382062499</v>
      </c>
      <c r="AL523" s="129">
        <v>750</v>
      </c>
      <c r="AM523" s="100">
        <f t="shared" si="479"/>
        <v>0.81566666666666665</v>
      </c>
      <c r="AN523" s="100">
        <v>9.6440000000000001</v>
      </c>
      <c r="AO523" s="100">
        <v>4.5170000000000003</v>
      </c>
      <c r="AP523" s="100">
        <f t="shared" si="480"/>
        <v>4.3113333333333328</v>
      </c>
      <c r="AQ523" s="100">
        <f t="shared" si="481"/>
        <v>34.26466666666667</v>
      </c>
      <c r="AR523" s="160">
        <f t="shared" si="482"/>
        <v>116.16834745049998</v>
      </c>
      <c r="AS523" s="129">
        <v>750</v>
      </c>
      <c r="AT523" s="100">
        <f t="shared" si="483"/>
        <v>0.56033333333333346</v>
      </c>
      <c r="AU523" s="100">
        <v>9.6440000000000001</v>
      </c>
      <c r="AV523" s="100">
        <v>4.5170000000000003</v>
      </c>
      <c r="AW523" s="100">
        <f t="shared" si="484"/>
        <v>4.5666666666666664</v>
      </c>
      <c r="AX523" s="100">
        <f t="shared" si="485"/>
        <v>34.009333333333338</v>
      </c>
      <c r="AY523" s="160">
        <f t="shared" si="486"/>
        <v>122.13134205</v>
      </c>
      <c r="AZ523" s="166"/>
      <c r="BA523" s="129">
        <v>750</v>
      </c>
      <c r="BB523" s="100">
        <v>103.506856070365</v>
      </c>
      <c r="BC523" s="167">
        <f>(BB535-BB536)/BB517</f>
        <v>0.63899148820670737</v>
      </c>
      <c r="BD523" s="167">
        <f>D523-BB533</f>
        <v>27.829999999999984</v>
      </c>
      <c r="BE523" s="164">
        <f>BB535-BB536</f>
        <v>66.14</v>
      </c>
      <c r="BF523" s="164">
        <f t="shared" si="487"/>
        <v>42.07741155125489</v>
      </c>
      <c r="BG523" s="174">
        <f t="shared" si="488"/>
        <v>26.887107827022461</v>
      </c>
      <c r="BH523" s="129">
        <v>750</v>
      </c>
      <c r="BI523" s="100">
        <v>103.506856070365</v>
      </c>
      <c r="BJ523" s="167">
        <f>(BI535-BI536)/BI517</f>
        <v>0.58131414946171145</v>
      </c>
      <c r="BK523" s="167">
        <f>I523-BI533</f>
        <v>30.339999999999975</v>
      </c>
      <c r="BL523" s="164">
        <f>BI535-BI536</f>
        <v>60.170000000000016</v>
      </c>
      <c r="BM523" s="164">
        <f t="shared" si="489"/>
        <v>50.423799235499366</v>
      </c>
      <c r="BN523" s="174">
        <f t="shared" si="490"/>
        <v>29.31206796521241</v>
      </c>
      <c r="BO523" s="129">
        <v>750</v>
      </c>
      <c r="BP523" s="180">
        <v>103.506856070365</v>
      </c>
      <c r="BQ523" s="167">
        <f>(BP535-BP536)/BP517</f>
        <v>0.69956718568260778</v>
      </c>
      <c r="BR523" s="167">
        <f>N523-BP533</f>
        <v>30.699999999999989</v>
      </c>
      <c r="BS523" s="164">
        <f>BP535-BP536</f>
        <v>72.41</v>
      </c>
      <c r="BT523" s="164">
        <f t="shared" si="491"/>
        <v>42.397458914514559</v>
      </c>
      <c r="BU523" s="174">
        <f t="shared" si="492"/>
        <v>29.659871012920942</v>
      </c>
      <c r="BV523" s="129">
        <v>750</v>
      </c>
      <c r="BW523" s="100">
        <v>103.506856070365</v>
      </c>
      <c r="BX523" s="167">
        <f>(BW535-BW536)/BW517</f>
        <v>0.76371752559329042</v>
      </c>
      <c r="BY523" s="167">
        <f>S523-BW533</f>
        <v>31.019999999999982</v>
      </c>
      <c r="BZ523" s="164">
        <f>BW535-BW536</f>
        <v>79.050000000000011</v>
      </c>
      <c r="CA523" s="164">
        <f t="shared" si="493"/>
        <v>39.240986717267525</v>
      </c>
      <c r="CB523" s="174">
        <f t="shared" si="494"/>
        <v>29.969029277550732</v>
      </c>
    </row>
    <row r="524" spans="1:80" ht="15.75">
      <c r="A524" s="64"/>
      <c r="B524" s="95" t="s">
        <v>42</v>
      </c>
      <c r="C524" s="80">
        <v>850</v>
      </c>
      <c r="D524" s="80">
        <v>379.66</v>
      </c>
      <c r="E524" s="208">
        <v>5.05</v>
      </c>
      <c r="F524" s="208">
        <v>4.42</v>
      </c>
      <c r="G524" s="152">
        <v>15.99</v>
      </c>
      <c r="H524" s="80">
        <v>850</v>
      </c>
      <c r="I524" s="208">
        <v>377.3</v>
      </c>
      <c r="J524" s="210">
        <v>11.8</v>
      </c>
      <c r="K524" s="210">
        <v>7.69</v>
      </c>
      <c r="L524" s="227">
        <v>9.92</v>
      </c>
      <c r="M524" s="80">
        <v>850</v>
      </c>
      <c r="N524" s="211">
        <v>389.11</v>
      </c>
      <c r="O524" s="80">
        <v>8.98</v>
      </c>
      <c r="P524" s="80">
        <v>8.64</v>
      </c>
      <c r="Q524" s="98">
        <v>10.53</v>
      </c>
      <c r="R524" s="80">
        <v>850</v>
      </c>
      <c r="S524" s="211">
        <v>396.44</v>
      </c>
      <c r="T524" s="211">
        <v>6.66</v>
      </c>
      <c r="U524" s="211">
        <v>5.81</v>
      </c>
      <c r="V524" s="236">
        <v>5.78</v>
      </c>
      <c r="W524" s="64"/>
      <c r="X524" s="129">
        <v>850</v>
      </c>
      <c r="Y524" s="151">
        <f t="shared" si="471"/>
        <v>0.84866666666666668</v>
      </c>
      <c r="Z524" s="100">
        <v>9.6440000000000001</v>
      </c>
      <c r="AA524" s="100">
        <v>4.5170000000000003</v>
      </c>
      <c r="AB524" s="100">
        <f t="shared" si="472"/>
        <v>4.2783333333333333</v>
      </c>
      <c r="AC524" s="100">
        <f t="shared" si="473"/>
        <v>34.297666666666672</v>
      </c>
      <c r="AD524" s="152">
        <f t="shared" si="474"/>
        <v>148.21228958789169</v>
      </c>
      <c r="AE524" s="129">
        <v>850</v>
      </c>
      <c r="AF524" s="100">
        <f t="shared" si="475"/>
        <v>0.9803333333333335</v>
      </c>
      <c r="AG524" s="100">
        <v>9.6440000000000001</v>
      </c>
      <c r="AH524" s="100">
        <v>4.5170000000000003</v>
      </c>
      <c r="AI524" s="100">
        <f t="shared" si="476"/>
        <v>4.1466666666666665</v>
      </c>
      <c r="AJ524" s="100">
        <f t="shared" si="477"/>
        <v>34.429333333333339</v>
      </c>
      <c r="AK524" s="152">
        <f t="shared" si="478"/>
        <v>144.20249076106668</v>
      </c>
      <c r="AL524" s="129">
        <v>850</v>
      </c>
      <c r="AM524" s="100">
        <f t="shared" si="479"/>
        <v>0.93833333333333324</v>
      </c>
      <c r="AN524" s="100">
        <v>9.6440000000000001</v>
      </c>
      <c r="AO524" s="100">
        <v>4.5170000000000003</v>
      </c>
      <c r="AP524" s="100">
        <f t="shared" si="480"/>
        <v>4.1886666666666663</v>
      </c>
      <c r="AQ524" s="100">
        <f t="shared" si="481"/>
        <v>34.387333333333338</v>
      </c>
      <c r="AR524" s="160">
        <f t="shared" si="482"/>
        <v>145.48536969700666</v>
      </c>
      <c r="AS524" s="129">
        <v>850</v>
      </c>
      <c r="AT524" s="100">
        <f t="shared" si="483"/>
        <v>0.60833333333333328</v>
      </c>
      <c r="AU524" s="100">
        <v>9.6440000000000001</v>
      </c>
      <c r="AV524" s="100">
        <v>4.5170000000000003</v>
      </c>
      <c r="AW524" s="100">
        <f t="shared" si="484"/>
        <v>4.5186666666666664</v>
      </c>
      <c r="AX524" s="100">
        <f t="shared" si="485"/>
        <v>34.057333333333339</v>
      </c>
      <c r="AY524" s="160">
        <f t="shared" si="486"/>
        <v>155.44113841330667</v>
      </c>
      <c r="AZ524" s="166"/>
      <c r="BA524" s="129">
        <v>850</v>
      </c>
      <c r="BB524" s="100">
        <v>103.506856070365</v>
      </c>
      <c r="BC524" s="167">
        <f>(BB535-BB536)/BB517</f>
        <v>0.63899148820670737</v>
      </c>
      <c r="BD524" s="167">
        <f>D524-BB533</f>
        <v>26.699999999999989</v>
      </c>
      <c r="BE524" s="164">
        <f>BB535-BB536</f>
        <v>66.14</v>
      </c>
      <c r="BF524" s="164">
        <f t="shared" si="487"/>
        <v>40.368914423949178</v>
      </c>
      <c r="BG524" s="174">
        <f t="shared" si="488"/>
        <v>25.795392705048499</v>
      </c>
      <c r="BH524" s="129">
        <v>850</v>
      </c>
      <c r="BI524" s="100">
        <v>103.506856070365</v>
      </c>
      <c r="BJ524" s="167">
        <f>(BI535-BI536)/BI517</f>
        <v>0.58131414946171145</v>
      </c>
      <c r="BK524" s="167">
        <f>I524-BI533</f>
        <v>29.300000000000011</v>
      </c>
      <c r="BL524" s="164">
        <f>BI535-BI536</f>
        <v>60.170000000000016</v>
      </c>
      <c r="BM524" s="164">
        <f t="shared" si="489"/>
        <v>48.695363137776305</v>
      </c>
      <c r="BN524" s="174">
        <f t="shared" si="490"/>
        <v>28.307303605165608</v>
      </c>
      <c r="BO524" s="129">
        <v>850</v>
      </c>
      <c r="BP524" s="180">
        <v>103.506856070365</v>
      </c>
      <c r="BQ524" s="167">
        <f>(BP535-BP536)/BP517</f>
        <v>0.69956718568260778</v>
      </c>
      <c r="BR524" s="167">
        <f>N524-BP533</f>
        <v>29.139999999999986</v>
      </c>
      <c r="BS524" s="164">
        <f>BP535-BP536</f>
        <v>72.41</v>
      </c>
      <c r="BT524" s="164">
        <f t="shared" si="491"/>
        <v>40.243060350780262</v>
      </c>
      <c r="BU524" s="174">
        <f t="shared" si="492"/>
        <v>28.152724472850686</v>
      </c>
      <c r="BV524" s="129">
        <v>850</v>
      </c>
      <c r="BW524" s="100">
        <v>103.506856070365</v>
      </c>
      <c r="BX524" s="167">
        <f>(BW535-BW536)/BW517</f>
        <v>0.76371752559329042</v>
      </c>
      <c r="BY524" s="167">
        <f>S524-BW533</f>
        <v>29.989999999999952</v>
      </c>
      <c r="BZ524" s="164">
        <f>BW535-BW536</f>
        <v>79.050000000000011</v>
      </c>
      <c r="CA524" s="164">
        <f t="shared" si="493"/>
        <v>37.938013915243452</v>
      </c>
      <c r="CB524" s="174">
        <f t="shared" si="494"/>
        <v>28.973926113273549</v>
      </c>
    </row>
    <row r="525" spans="1:80" ht="15.75">
      <c r="A525" s="64"/>
      <c r="B525" s="95" t="s">
        <v>42</v>
      </c>
      <c r="C525" s="80">
        <v>950</v>
      </c>
      <c r="D525" s="80">
        <v>378.64</v>
      </c>
      <c r="E525" s="208">
        <v>13.07</v>
      </c>
      <c r="F525" s="208">
        <v>4.1100000000000003</v>
      </c>
      <c r="G525" s="152">
        <v>5.73</v>
      </c>
      <c r="H525" s="80">
        <v>950</v>
      </c>
      <c r="I525" s="208">
        <v>376.31</v>
      </c>
      <c r="J525" s="210">
        <v>10.39</v>
      </c>
      <c r="K525" s="210">
        <v>8.01</v>
      </c>
      <c r="L525" s="227">
        <v>12.94</v>
      </c>
      <c r="M525" s="80">
        <v>950</v>
      </c>
      <c r="N525" s="211">
        <v>387.7</v>
      </c>
      <c r="O525" s="80">
        <v>9.5399999999999991</v>
      </c>
      <c r="P525" s="80">
        <v>9.52</v>
      </c>
      <c r="Q525" s="98">
        <v>10.54</v>
      </c>
      <c r="R525" s="80">
        <v>950</v>
      </c>
      <c r="S525" s="211">
        <v>395.47</v>
      </c>
      <c r="T525" s="211">
        <v>7.35</v>
      </c>
      <c r="U525" s="211">
        <v>6.06</v>
      </c>
      <c r="V525" s="236">
        <v>7.92</v>
      </c>
      <c r="W525" s="64"/>
      <c r="X525" s="129">
        <v>950</v>
      </c>
      <c r="Y525" s="151">
        <f t="shared" si="471"/>
        <v>0.76366666666666672</v>
      </c>
      <c r="Z525" s="100">
        <v>9.6440000000000001</v>
      </c>
      <c r="AA525" s="100">
        <v>4.5170000000000003</v>
      </c>
      <c r="AB525" s="100">
        <f t="shared" si="472"/>
        <v>4.3633333333333333</v>
      </c>
      <c r="AC525" s="100">
        <f t="shared" si="473"/>
        <v>34.212666666666671</v>
      </c>
      <c r="AD525" s="152">
        <f t="shared" si="474"/>
        <v>188.34743055076666</v>
      </c>
      <c r="AE525" s="129">
        <v>950</v>
      </c>
      <c r="AF525" s="100">
        <f t="shared" si="475"/>
        <v>1.0446666666666666</v>
      </c>
      <c r="AG525" s="100">
        <v>9.6440000000000001</v>
      </c>
      <c r="AH525" s="100">
        <v>4.5170000000000003</v>
      </c>
      <c r="AI525" s="100">
        <f t="shared" si="476"/>
        <v>4.0823333333333327</v>
      </c>
      <c r="AJ525" s="100">
        <f t="shared" si="477"/>
        <v>34.49366666666667</v>
      </c>
      <c r="AK525" s="152">
        <f t="shared" si="478"/>
        <v>177.66513380365163</v>
      </c>
      <c r="AL525" s="129">
        <v>950</v>
      </c>
      <c r="AM525" s="100">
        <f t="shared" si="479"/>
        <v>0.98666666666666658</v>
      </c>
      <c r="AN525" s="100">
        <v>9.6440000000000001</v>
      </c>
      <c r="AO525" s="100">
        <v>4.5170000000000003</v>
      </c>
      <c r="AP525" s="100">
        <f t="shared" si="480"/>
        <v>4.1403333333333334</v>
      </c>
      <c r="AQ525" s="100">
        <f t="shared" si="481"/>
        <v>34.43566666666667</v>
      </c>
      <c r="AR525" s="160">
        <f t="shared" si="482"/>
        <v>179.88633943985167</v>
      </c>
      <c r="AS525" s="129">
        <v>950</v>
      </c>
      <c r="AT525" s="100">
        <f t="shared" si="483"/>
        <v>0.71099999999999997</v>
      </c>
      <c r="AU525" s="100">
        <v>9.6440000000000001</v>
      </c>
      <c r="AV525" s="100">
        <v>4.5170000000000003</v>
      </c>
      <c r="AW525" s="100">
        <f t="shared" si="484"/>
        <v>4.4159999999999995</v>
      </c>
      <c r="AX525" s="100">
        <f t="shared" si="485"/>
        <v>34.160000000000004</v>
      </c>
      <c r="AY525" s="160">
        <f t="shared" si="486"/>
        <v>190.32739729919996</v>
      </c>
      <c r="AZ525" s="166"/>
      <c r="BA525" s="129">
        <v>950</v>
      </c>
      <c r="BB525" s="100">
        <v>103.506856070365</v>
      </c>
      <c r="BC525" s="167">
        <f>(BB535-BB536)/BB517</f>
        <v>0.63899148820670737</v>
      </c>
      <c r="BD525" s="167">
        <f>D525-BB533</f>
        <v>25.67999999999995</v>
      </c>
      <c r="BE525" s="164">
        <f>BB535-BB536</f>
        <v>66.14</v>
      </c>
      <c r="BF525" s="164">
        <f t="shared" si="487"/>
        <v>38.826731176292633</v>
      </c>
      <c r="BG525" s="174">
        <f t="shared" si="488"/>
        <v>24.809950736540991</v>
      </c>
      <c r="BH525" s="129">
        <v>950</v>
      </c>
      <c r="BI525" s="100">
        <v>103.506856070365</v>
      </c>
      <c r="BJ525" s="167">
        <f>(BI535-BI536)/BI517</f>
        <v>0.58131414946171145</v>
      </c>
      <c r="BK525" s="167">
        <f>I525-BI533</f>
        <v>28.310000000000002</v>
      </c>
      <c r="BL525" s="164">
        <f>BI535-BI536</f>
        <v>60.170000000000016</v>
      </c>
      <c r="BM525" s="164">
        <f t="shared" si="489"/>
        <v>47.050024929366785</v>
      </c>
      <c r="BN525" s="174">
        <f t="shared" si="490"/>
        <v>27.350845223967173</v>
      </c>
      <c r="BO525" s="129">
        <v>950</v>
      </c>
      <c r="BP525" s="180">
        <v>103.506856070365</v>
      </c>
      <c r="BQ525" s="167">
        <f>(BP535-BP536)/BP517</f>
        <v>0.69956718568260778</v>
      </c>
      <c r="BR525" s="167">
        <f>N525-BP533</f>
        <v>27.729999999999961</v>
      </c>
      <c r="BS525" s="164">
        <f>BP535-BP536</f>
        <v>72.41</v>
      </c>
      <c r="BT525" s="164">
        <f t="shared" si="491"/>
        <v>38.295815495097315</v>
      </c>
      <c r="BU525" s="174">
        <f t="shared" si="492"/>
        <v>26.790495869325632</v>
      </c>
      <c r="BV525" s="129">
        <v>950</v>
      </c>
      <c r="BW525" s="100">
        <v>103.506856070365</v>
      </c>
      <c r="BX525" s="167">
        <f>(BW535-BW536)/BW517</f>
        <v>0.76371752559329042</v>
      </c>
      <c r="BY525" s="167">
        <f>S525-BW533</f>
        <v>29.019999999999982</v>
      </c>
      <c r="BZ525" s="164">
        <f>BW535-BW536</f>
        <v>79.050000000000011</v>
      </c>
      <c r="CA525" s="164">
        <f t="shared" si="493"/>
        <v>36.710942441492698</v>
      </c>
      <c r="CB525" s="174">
        <f t="shared" si="494"/>
        <v>28.036790123614512</v>
      </c>
    </row>
    <row r="526" spans="1:80" ht="15.75">
      <c r="A526" s="64"/>
      <c r="B526" s="95" t="s">
        <v>42</v>
      </c>
      <c r="C526" s="80">
        <v>1000</v>
      </c>
      <c r="D526" s="80">
        <v>378.1</v>
      </c>
      <c r="E526" s="208">
        <v>4.47</v>
      </c>
      <c r="F526" s="251">
        <v>14.19</v>
      </c>
      <c r="G526" s="152">
        <v>11.01</v>
      </c>
      <c r="H526" s="80">
        <v>1000</v>
      </c>
      <c r="I526" s="208">
        <v>375.9</v>
      </c>
      <c r="J526" s="210">
        <v>12.53</v>
      </c>
      <c r="K526" s="210">
        <v>8.9499999999999993</v>
      </c>
      <c r="L526" s="227">
        <v>4.01</v>
      </c>
      <c r="M526" s="80">
        <v>1000</v>
      </c>
      <c r="N526" s="80">
        <v>387.04</v>
      </c>
      <c r="O526" s="211">
        <v>9.83</v>
      </c>
      <c r="P526" s="80">
        <v>9.64</v>
      </c>
      <c r="Q526" s="98">
        <v>11.87</v>
      </c>
      <c r="R526" s="80">
        <v>1000</v>
      </c>
      <c r="S526" s="211">
        <v>394.97</v>
      </c>
      <c r="T526" s="211">
        <v>6.5</v>
      </c>
      <c r="U526" s="211">
        <v>6.56</v>
      </c>
      <c r="V526" s="236">
        <v>7.76</v>
      </c>
      <c r="W526" s="64"/>
      <c r="X526" s="129">
        <v>1000</v>
      </c>
      <c r="Y526" s="151">
        <f t="shared" si="471"/>
        <v>0.9890000000000001</v>
      </c>
      <c r="Z526" s="100">
        <v>9.6440000000000001</v>
      </c>
      <c r="AA526" s="100">
        <v>4.5170000000000003</v>
      </c>
      <c r="AB526" s="100">
        <f t="shared" si="472"/>
        <v>4.1379999999999999</v>
      </c>
      <c r="AC526" s="100">
        <f t="shared" si="473"/>
        <v>34.438000000000002</v>
      </c>
      <c r="AD526" s="152">
        <f t="shared" si="474"/>
        <v>199.22121271199995</v>
      </c>
      <c r="AE526" s="129">
        <v>1000</v>
      </c>
      <c r="AF526" s="100">
        <f t="shared" si="475"/>
        <v>0.84966666666666646</v>
      </c>
      <c r="AG526" s="100">
        <v>9.6440000000000001</v>
      </c>
      <c r="AH526" s="100">
        <v>4.5170000000000003</v>
      </c>
      <c r="AI526" s="100">
        <f t="shared" si="476"/>
        <v>4.277333333333333</v>
      </c>
      <c r="AJ526" s="100">
        <f t="shared" si="477"/>
        <v>34.298666666666669</v>
      </c>
      <c r="AK526" s="152">
        <f t="shared" si="478"/>
        <v>205.09614865066663</v>
      </c>
      <c r="AL526" s="129">
        <v>1000</v>
      </c>
      <c r="AM526" s="100">
        <f>AVERAGE(P526:Q526)/10</f>
        <v>1.0754999999999999</v>
      </c>
      <c r="AN526" s="100">
        <v>9.6440000000000001</v>
      </c>
      <c r="AO526" s="100">
        <v>4.5170000000000003</v>
      </c>
      <c r="AP526" s="100">
        <f t="shared" si="480"/>
        <v>4.0514999999999999</v>
      </c>
      <c r="AQ526" s="100">
        <f t="shared" si="481"/>
        <v>34.524500000000003</v>
      </c>
      <c r="AR526" s="160">
        <f t="shared" si="482"/>
        <v>195.54666442649997</v>
      </c>
      <c r="AS526" s="129">
        <v>1000</v>
      </c>
      <c r="AT526" s="100">
        <f t="shared" si="483"/>
        <v>0.69400000000000006</v>
      </c>
      <c r="AU526" s="100">
        <v>9.6440000000000001</v>
      </c>
      <c r="AV526" s="100">
        <v>4.5170000000000003</v>
      </c>
      <c r="AW526" s="100">
        <f t="shared" si="484"/>
        <v>4.4329999999999998</v>
      </c>
      <c r="AX526" s="100">
        <f t="shared" si="485"/>
        <v>34.143000000000008</v>
      </c>
      <c r="AY526" s="160">
        <f t="shared" si="486"/>
        <v>211.59557476200001</v>
      </c>
      <c r="AZ526" s="166"/>
      <c r="BA526" s="129">
        <v>1000</v>
      </c>
      <c r="BB526" s="100">
        <v>103.506856070365</v>
      </c>
      <c r="BC526" s="167">
        <f>(BB535-BB536)/BB517</f>
        <v>0.63899148820670737</v>
      </c>
      <c r="BD526" s="167">
        <f>D526-BB533</f>
        <v>25.139999999999986</v>
      </c>
      <c r="BE526" s="164">
        <f>BB535-BB536</f>
        <v>66.14</v>
      </c>
      <c r="BF526" s="164">
        <f t="shared" si="487"/>
        <v>38.01028122165102</v>
      </c>
      <c r="BG526" s="174">
        <f t="shared" si="488"/>
        <v>24.288246164978247</v>
      </c>
      <c r="BH526" s="129">
        <v>1000</v>
      </c>
      <c r="BI526" s="100">
        <v>103.506856070365</v>
      </c>
      <c r="BJ526" s="167">
        <f>(BI535-BI536)/BI517</f>
        <v>0.58131414946171145</v>
      </c>
      <c r="BK526" s="167">
        <f>I526-BI533</f>
        <v>27.899999999999977</v>
      </c>
      <c r="BL526" s="164">
        <f>BI535-BI536</f>
        <v>60.170000000000016</v>
      </c>
      <c r="BM526" s="164">
        <f t="shared" si="489"/>
        <v>46.36862223699513</v>
      </c>
      <c r="BN526" s="174">
        <f t="shared" si="490"/>
        <v>26.954736197410224</v>
      </c>
      <c r="BO526" s="129">
        <v>1000</v>
      </c>
      <c r="BP526" s="180">
        <v>103.506856070365</v>
      </c>
      <c r="BQ526" s="167">
        <f>(BP535-BP536)/BP517</f>
        <v>0.69956718568260778</v>
      </c>
      <c r="BR526" s="167">
        <f>N526-BP533</f>
        <v>27.069999999999993</v>
      </c>
      <c r="BS526" s="164">
        <f>BP535-BP536</f>
        <v>72.41</v>
      </c>
      <c r="BT526" s="164">
        <f t="shared" si="491"/>
        <v>37.384339179671308</v>
      </c>
      <c r="BU526" s="174">
        <f t="shared" si="492"/>
        <v>26.152856948526708</v>
      </c>
      <c r="BV526" s="129">
        <v>1000</v>
      </c>
      <c r="BW526" s="100">
        <v>103.506856070365</v>
      </c>
      <c r="BX526" s="167">
        <f>(BW535-BW536)/BW517</f>
        <v>0.76371752559329042</v>
      </c>
      <c r="BY526" s="167">
        <f>S526-BW533</f>
        <v>28.519999999999982</v>
      </c>
      <c r="BZ526" s="164">
        <f>BW535-BW536</f>
        <v>79.050000000000011</v>
      </c>
      <c r="CA526" s="164">
        <f t="shared" si="493"/>
        <v>36.078431372548991</v>
      </c>
      <c r="CB526" s="174">
        <f t="shared" si="494"/>
        <v>27.553730335130457</v>
      </c>
    </row>
    <row r="527" spans="1:80" ht="15.75">
      <c r="A527" s="64"/>
      <c r="B527" s="95" t="s">
        <v>42</v>
      </c>
      <c r="C527" s="80">
        <v>1350</v>
      </c>
      <c r="D527" s="80">
        <v>376.51</v>
      </c>
      <c r="E527" s="208">
        <v>11.89</v>
      </c>
      <c r="F527" s="208">
        <v>9.32</v>
      </c>
      <c r="G527" s="152">
        <v>11.09</v>
      </c>
      <c r="H527" s="80">
        <v>1350</v>
      </c>
      <c r="I527" s="208">
        <v>374.46</v>
      </c>
      <c r="J527" s="100">
        <v>13.38</v>
      </c>
      <c r="K527" s="211">
        <v>8.51</v>
      </c>
      <c r="L527" s="256">
        <v>10.65</v>
      </c>
      <c r="M527" s="80">
        <v>1350</v>
      </c>
      <c r="N527" s="211">
        <v>384.65</v>
      </c>
      <c r="O527" s="80">
        <v>10.49</v>
      </c>
      <c r="P527" s="80">
        <v>12.17</v>
      </c>
      <c r="Q527" s="236">
        <v>8.7799999999999994</v>
      </c>
      <c r="R527" s="80">
        <v>1350</v>
      </c>
      <c r="S527" s="211">
        <v>393.35</v>
      </c>
      <c r="T527" s="211">
        <v>7.45</v>
      </c>
      <c r="U527" s="211">
        <v>6.47</v>
      </c>
      <c r="V527" s="236">
        <v>7.97</v>
      </c>
      <c r="W527" s="64"/>
      <c r="X527" s="129">
        <v>1350</v>
      </c>
      <c r="Y527" s="151">
        <f t="shared" si="471"/>
        <v>1.0766666666666667</v>
      </c>
      <c r="Z527" s="100">
        <v>9.6440000000000001</v>
      </c>
      <c r="AA527" s="100">
        <v>4.5170000000000003</v>
      </c>
      <c r="AB527" s="100">
        <f t="shared" si="472"/>
        <v>4.0503333333333327</v>
      </c>
      <c r="AC527" s="100">
        <f t="shared" si="473"/>
        <v>34.525666666666673</v>
      </c>
      <c r="AD527" s="152">
        <f t="shared" si="474"/>
        <v>356.29321153306495</v>
      </c>
      <c r="AE527" s="129">
        <v>1350</v>
      </c>
      <c r="AF527" s="100">
        <f t="shared" si="475"/>
        <v>1.0846666666666667</v>
      </c>
      <c r="AG527" s="100">
        <v>9.6440000000000001</v>
      </c>
      <c r="AH527" s="100">
        <v>4.5170000000000003</v>
      </c>
      <c r="AI527" s="100">
        <f t="shared" si="476"/>
        <v>4.0423333333333336</v>
      </c>
      <c r="AJ527" s="100">
        <f t="shared" si="477"/>
        <v>34.533666666666669</v>
      </c>
      <c r="AK527" s="152">
        <f t="shared" si="478"/>
        <v>355.67187462706505</v>
      </c>
      <c r="AL527" s="129">
        <v>1350</v>
      </c>
      <c r="AM527" s="100">
        <f t="shared" ref="AM527:AM532" si="495">AVERAGE(O527:Q527)/10</f>
        <v>1.0479999999999998</v>
      </c>
      <c r="AN527" s="100">
        <v>9.6440000000000001</v>
      </c>
      <c r="AO527" s="100">
        <v>4.5170000000000003</v>
      </c>
      <c r="AP527" s="100">
        <f t="shared" si="480"/>
        <v>4.0789999999999997</v>
      </c>
      <c r="AQ527" s="100">
        <f t="shared" si="481"/>
        <v>34.497000000000007</v>
      </c>
      <c r="AR527" s="160">
        <f t="shared" si="482"/>
        <v>358.51699070086499</v>
      </c>
      <c r="AS527" s="129">
        <v>1350</v>
      </c>
      <c r="AT527" s="100">
        <f t="shared" si="483"/>
        <v>0.72966666666666669</v>
      </c>
      <c r="AU527" s="100">
        <v>9.6440000000000001</v>
      </c>
      <c r="AV527" s="100">
        <v>4.5170000000000003</v>
      </c>
      <c r="AW527" s="100">
        <f t="shared" si="484"/>
        <v>4.3973333333333331</v>
      </c>
      <c r="AX527" s="100">
        <f t="shared" si="485"/>
        <v>34.178666666666672</v>
      </c>
      <c r="AY527" s="160">
        <f t="shared" si="486"/>
        <v>382.92984231264001</v>
      </c>
      <c r="AZ527" s="166"/>
      <c r="BA527" s="129">
        <v>1350</v>
      </c>
      <c r="BB527" s="100">
        <v>103.506856070365</v>
      </c>
      <c r="BC527" s="167">
        <f>(BB535-BB536)/BB517</f>
        <v>0.63899148820670737</v>
      </c>
      <c r="BD527" s="167">
        <f>D527-BB533</f>
        <v>23.549999999999955</v>
      </c>
      <c r="BE527" s="164">
        <f>BB535-BB536</f>
        <v>66.14</v>
      </c>
      <c r="BF527" s="164">
        <f t="shared" si="487"/>
        <v>35.606289688539391</v>
      </c>
      <c r="BG527" s="174">
        <f t="shared" si="488"/>
        <v>22.752116037598924</v>
      </c>
      <c r="BH527" s="129">
        <v>1350</v>
      </c>
      <c r="BI527" s="100">
        <v>103.506856070365</v>
      </c>
      <c r="BJ527" s="167">
        <f>(BI535-BI536)/BI517</f>
        <v>0.58131414946171145</v>
      </c>
      <c r="BK527" s="167">
        <f>I527-BI533</f>
        <v>26.45999999999998</v>
      </c>
      <c r="BL527" s="164">
        <f>BI535-BI536</f>
        <v>60.170000000000016</v>
      </c>
      <c r="BM527" s="164">
        <f t="shared" si="489"/>
        <v>43.975403024763125</v>
      </c>
      <c r="BN527" s="174">
        <f t="shared" si="490"/>
        <v>25.563524006576149</v>
      </c>
      <c r="BO527" s="129">
        <v>1350</v>
      </c>
      <c r="BP527" s="180">
        <v>103.506856070365</v>
      </c>
      <c r="BQ527" s="167">
        <f>(BP535-BP536)/BP517</f>
        <v>0.69956718568260778</v>
      </c>
      <c r="BR527" s="167">
        <f>N527-BP533</f>
        <v>24.67999999999995</v>
      </c>
      <c r="BS527" s="164">
        <f>BP535-BP536</f>
        <v>72.41</v>
      </c>
      <c r="BT527" s="164">
        <f t="shared" si="491"/>
        <v>34.083690098052685</v>
      </c>
      <c r="BU527" s="174">
        <f t="shared" si="492"/>
        <v>23.843831159572883</v>
      </c>
      <c r="BV527" s="129">
        <v>1350</v>
      </c>
      <c r="BW527" s="100">
        <v>103.506856070365</v>
      </c>
      <c r="BX527" s="167">
        <f>(BW535-BW536)/BW517</f>
        <v>0.76371752559329042</v>
      </c>
      <c r="BY527" s="167">
        <f>S527-BW533</f>
        <v>26.899999999999977</v>
      </c>
      <c r="BZ527" s="164">
        <f>BW535-BW536</f>
        <v>79.050000000000011</v>
      </c>
      <c r="CA527" s="164">
        <f t="shared" si="493"/>
        <v>34.029095509171377</v>
      </c>
      <c r="CB527" s="174">
        <f t="shared" si="494"/>
        <v>25.988616620442116</v>
      </c>
    </row>
    <row r="528" spans="1:80" ht="15.75">
      <c r="A528" s="64"/>
      <c r="B528" s="95" t="s">
        <v>42</v>
      </c>
      <c r="C528" s="80">
        <v>2500</v>
      </c>
      <c r="D528" s="80">
        <v>373.56</v>
      </c>
      <c r="E528" s="208">
        <v>20.420000000000002</v>
      </c>
      <c r="F528" s="208">
        <v>11.21</v>
      </c>
      <c r="G528" s="152">
        <v>17.96</v>
      </c>
      <c r="H528" s="80">
        <v>2500</v>
      </c>
      <c r="I528" s="80">
        <v>371.65</v>
      </c>
      <c r="J528" s="80">
        <v>17.149999999999999</v>
      </c>
      <c r="K528" s="211">
        <v>13.87</v>
      </c>
      <c r="L528" s="98">
        <v>14.86</v>
      </c>
      <c r="M528" s="80">
        <v>2500</v>
      </c>
      <c r="N528" s="211">
        <v>380.38</v>
      </c>
      <c r="O528" s="80">
        <v>14.48</v>
      </c>
      <c r="P528" s="80">
        <v>14.54</v>
      </c>
      <c r="Q528" s="98">
        <v>16.829999999999998</v>
      </c>
      <c r="R528" s="80">
        <v>2500</v>
      </c>
      <c r="S528" s="211">
        <v>389.97</v>
      </c>
      <c r="T528" s="211">
        <v>12.6</v>
      </c>
      <c r="U528" s="211">
        <v>12.52</v>
      </c>
      <c r="V528" s="236">
        <v>11.15</v>
      </c>
      <c r="W528" s="64"/>
      <c r="X528" s="129">
        <v>2500</v>
      </c>
      <c r="Y528" s="151">
        <f t="shared" si="471"/>
        <v>1.653</v>
      </c>
      <c r="Z528" s="100">
        <v>9.6440000000000001</v>
      </c>
      <c r="AA528" s="100">
        <v>4.5170000000000003</v>
      </c>
      <c r="AB528" s="100">
        <f t="shared" si="472"/>
        <v>3.4740000000000002</v>
      </c>
      <c r="AC528" s="100">
        <f t="shared" si="473"/>
        <v>35.102000000000004</v>
      </c>
      <c r="AD528" s="152">
        <f t="shared" si="474"/>
        <v>1065.48874065</v>
      </c>
      <c r="AE528" s="129">
        <v>2500</v>
      </c>
      <c r="AF528" s="100">
        <f t="shared" si="475"/>
        <v>1.5293333333333332</v>
      </c>
      <c r="AG528" s="100">
        <v>9.6440000000000001</v>
      </c>
      <c r="AH528" s="100">
        <v>4.5170000000000003</v>
      </c>
      <c r="AI528" s="100">
        <f t="shared" si="476"/>
        <v>3.597666666666667</v>
      </c>
      <c r="AJ528" s="100">
        <f t="shared" si="477"/>
        <v>34.978333333333339</v>
      </c>
      <c r="AK528" s="152">
        <f t="shared" si="478"/>
        <v>1099.5303542291667</v>
      </c>
      <c r="AL528" s="129">
        <v>2500</v>
      </c>
      <c r="AM528" s="100">
        <f t="shared" si="495"/>
        <v>1.5283333333333331</v>
      </c>
      <c r="AN528" s="100">
        <v>9.6440000000000001</v>
      </c>
      <c r="AO528" s="100">
        <v>4.5170000000000003</v>
      </c>
      <c r="AP528" s="100">
        <f t="shared" si="480"/>
        <v>3.5986666666666665</v>
      </c>
      <c r="AQ528" s="100">
        <f t="shared" si="481"/>
        <v>34.977333333333341</v>
      </c>
      <c r="AR528" s="160">
        <f t="shared" si="482"/>
        <v>1099.8045340666667</v>
      </c>
      <c r="AS528" s="129">
        <v>2500</v>
      </c>
      <c r="AT528" s="100">
        <f t="shared" si="483"/>
        <v>1.2089999999999999</v>
      </c>
      <c r="AU528" s="100">
        <v>9.6440000000000001</v>
      </c>
      <c r="AV528" s="100">
        <v>4.5170000000000003</v>
      </c>
      <c r="AW528" s="100">
        <f t="shared" si="484"/>
        <v>3.9180000000000001</v>
      </c>
      <c r="AX528" s="100">
        <f t="shared" si="485"/>
        <v>34.658000000000008</v>
      </c>
      <c r="AY528" s="160">
        <f t="shared" si="486"/>
        <v>1186.4655094500004</v>
      </c>
      <c r="AZ528" s="166"/>
      <c r="BA528" s="129">
        <v>2500</v>
      </c>
      <c r="BB528" s="100">
        <v>103.506856070365</v>
      </c>
      <c r="BC528" s="167">
        <f>(BB535-BB536)/BB517</f>
        <v>0.63899148820670737</v>
      </c>
      <c r="BD528" s="167">
        <f>D528-BB533</f>
        <v>20.599999999999966</v>
      </c>
      <c r="BE528" s="164">
        <f>BB535-BB536</f>
        <v>66.14</v>
      </c>
      <c r="BF528" s="164">
        <f t="shared" si="487"/>
        <v>31.146053825219177</v>
      </c>
      <c r="BG528" s="174">
        <f t="shared" si="488"/>
        <v>19.902063285543012</v>
      </c>
      <c r="BH528" s="129">
        <v>2500</v>
      </c>
      <c r="BI528" s="100">
        <v>103.506856070365</v>
      </c>
      <c r="BJ528" s="167">
        <f>(BI535-BI536)/BI517</f>
        <v>0.58131414946171145</v>
      </c>
      <c r="BK528" s="167">
        <f>I528-BI533</f>
        <v>23.649999999999977</v>
      </c>
      <c r="BL528" s="164">
        <f>BI535-BI536</f>
        <v>60.170000000000016</v>
      </c>
      <c r="BM528" s="164">
        <f t="shared" si="489"/>
        <v>39.305301645338162</v>
      </c>
      <c r="BN528" s="174">
        <f t="shared" si="490"/>
        <v>22.848727995295761</v>
      </c>
      <c r="BO528" s="129">
        <v>2500</v>
      </c>
      <c r="BP528" s="180">
        <v>103.506856070365</v>
      </c>
      <c r="BQ528" s="167">
        <f>(BP535-BP536)/BP517</f>
        <v>0.69956718568260778</v>
      </c>
      <c r="BR528" s="167">
        <f>N528-BP533</f>
        <v>20.409999999999968</v>
      </c>
      <c r="BS528" s="164">
        <f>BP535-BP536</f>
        <v>72.41</v>
      </c>
      <c r="BT528" s="164">
        <f t="shared" si="491"/>
        <v>28.186714542190259</v>
      </c>
      <c r="BU528" s="174">
        <f t="shared" si="492"/>
        <v>19.718500565919076</v>
      </c>
      <c r="BV528" s="129">
        <v>2500</v>
      </c>
      <c r="BW528" s="100">
        <v>103.506856070365</v>
      </c>
      <c r="BX528" s="167">
        <f>(BW535-BW536)/BW517</f>
        <v>0.76371752559329042</v>
      </c>
      <c r="BY528" s="167">
        <f>S528-BW533</f>
        <v>23.519999999999982</v>
      </c>
      <c r="BZ528" s="164">
        <f>BW535-BW536</f>
        <v>79.050000000000011</v>
      </c>
      <c r="CA528" s="164">
        <f t="shared" si="493"/>
        <v>29.753320683111927</v>
      </c>
      <c r="CB528" s="174">
        <f t="shared" si="494"/>
        <v>22.72313245028991</v>
      </c>
    </row>
    <row r="529" spans="1:80" ht="15.75">
      <c r="A529" s="64"/>
      <c r="B529" s="95" t="s">
        <v>42</v>
      </c>
      <c r="C529" s="80">
        <v>5000</v>
      </c>
      <c r="D529" s="80">
        <v>370.38</v>
      </c>
      <c r="E529" s="208">
        <v>20.85</v>
      </c>
      <c r="F529" s="208">
        <v>17.73</v>
      </c>
      <c r="G529" s="152">
        <v>23.18</v>
      </c>
      <c r="H529" s="80">
        <v>5000</v>
      </c>
      <c r="I529" s="80">
        <v>368.18</v>
      </c>
      <c r="J529" s="80">
        <v>21.43</v>
      </c>
      <c r="K529" s="80">
        <v>19.25</v>
      </c>
      <c r="L529" s="211">
        <v>20.07</v>
      </c>
      <c r="M529" s="80">
        <v>5000</v>
      </c>
      <c r="N529" s="211">
        <v>376.84</v>
      </c>
      <c r="O529" s="80">
        <v>20.25</v>
      </c>
      <c r="P529" s="80">
        <v>22.04</v>
      </c>
      <c r="Q529" s="98">
        <v>21.59</v>
      </c>
      <c r="R529" s="80">
        <v>5000</v>
      </c>
      <c r="S529" s="211">
        <v>386.33</v>
      </c>
      <c r="T529" s="211">
        <v>17.850000000000001</v>
      </c>
      <c r="U529" s="211">
        <v>17.03</v>
      </c>
      <c r="V529" s="236">
        <v>16.79</v>
      </c>
      <c r="W529" s="64"/>
      <c r="X529" s="129">
        <v>5000</v>
      </c>
      <c r="Y529" s="151">
        <f t="shared" si="471"/>
        <v>2.0586666666666664</v>
      </c>
      <c r="Z529" s="100">
        <v>9.6440000000000001</v>
      </c>
      <c r="AA529" s="100">
        <v>4.5170000000000003</v>
      </c>
      <c r="AB529" s="100">
        <f t="shared" si="472"/>
        <v>3.0683333333333334</v>
      </c>
      <c r="AC529" s="100">
        <f t="shared" si="473"/>
        <v>35.507666666666672</v>
      </c>
      <c r="AD529" s="152">
        <f t="shared" si="474"/>
        <v>3807.7800349166669</v>
      </c>
      <c r="AE529" s="129">
        <v>5000</v>
      </c>
      <c r="AF529" s="100">
        <f t="shared" si="475"/>
        <v>2.0249999999999999</v>
      </c>
      <c r="AG529" s="100">
        <v>9.6440000000000001</v>
      </c>
      <c r="AH529" s="100">
        <v>4.5170000000000003</v>
      </c>
      <c r="AI529" s="100">
        <f t="shared" si="476"/>
        <v>3.1020000000000003</v>
      </c>
      <c r="AJ529" s="100">
        <f t="shared" si="477"/>
        <v>35.474000000000004</v>
      </c>
      <c r="AK529" s="152">
        <f t="shared" si="478"/>
        <v>3845.9101626000006</v>
      </c>
      <c r="AL529" s="129">
        <v>5000</v>
      </c>
      <c r="AM529" s="100">
        <f t="shared" si="495"/>
        <v>2.1293333333333333</v>
      </c>
      <c r="AN529" s="100">
        <v>9.6440000000000001</v>
      </c>
      <c r="AO529" s="100">
        <v>4.5170000000000003</v>
      </c>
      <c r="AP529" s="100">
        <f t="shared" si="480"/>
        <v>2.9976666666666665</v>
      </c>
      <c r="AQ529" s="100">
        <f t="shared" si="481"/>
        <v>35.57833333333334</v>
      </c>
      <c r="AR529" s="160">
        <f t="shared" si="482"/>
        <v>3727.486836916667</v>
      </c>
      <c r="AS529" s="129">
        <v>5000</v>
      </c>
      <c r="AT529" s="100">
        <f t="shared" si="483"/>
        <v>1.7223333333333333</v>
      </c>
      <c r="AU529" s="100">
        <v>9.6440000000000001</v>
      </c>
      <c r="AV529" s="100">
        <v>4.5170000000000003</v>
      </c>
      <c r="AW529" s="100">
        <f t="shared" si="484"/>
        <v>3.4046666666666665</v>
      </c>
      <c r="AX529" s="100">
        <f t="shared" si="485"/>
        <v>35.171333333333337</v>
      </c>
      <c r="AY529" s="160">
        <f t="shared" si="486"/>
        <v>4185.1459844666661</v>
      </c>
      <c r="AZ529" s="166"/>
      <c r="BA529" s="129">
        <v>5000</v>
      </c>
      <c r="BB529" s="100">
        <v>103.506856070365</v>
      </c>
      <c r="BC529" s="167">
        <f>(BB535-BB536)/BB517</f>
        <v>0.63899148820670737</v>
      </c>
      <c r="BD529" s="167">
        <f>D529-BB533</f>
        <v>17.419999999999959</v>
      </c>
      <c r="BE529" s="164">
        <f>BB535-BB536</f>
        <v>66.14</v>
      </c>
      <c r="BF529" s="164">
        <f t="shared" si="487"/>
        <v>26.338070758996007</v>
      </c>
      <c r="BG529" s="174">
        <f t="shared" si="488"/>
        <v>16.829803030784422</v>
      </c>
      <c r="BH529" s="129">
        <v>5000</v>
      </c>
      <c r="BI529" s="100">
        <v>103.506856070365</v>
      </c>
      <c r="BJ529" s="167">
        <f>(BI535-BI536)/BI517</f>
        <v>0.58131414946171145</v>
      </c>
      <c r="BK529" s="167">
        <f>I529-BI533</f>
        <v>20.180000000000007</v>
      </c>
      <c r="BL529" s="164">
        <f>BI535-BI536</f>
        <v>60.170000000000016</v>
      </c>
      <c r="BM529" s="164">
        <f t="shared" si="489"/>
        <v>33.538308126973575</v>
      </c>
      <c r="BN529" s="174">
        <f t="shared" si="490"/>
        <v>19.496293063216449</v>
      </c>
      <c r="BO529" s="129">
        <v>5000</v>
      </c>
      <c r="BP529" s="180">
        <v>103.506856070365</v>
      </c>
      <c r="BQ529" s="167">
        <f>(BP535-BP536)/BP517</f>
        <v>0.69956718568260778</v>
      </c>
      <c r="BR529" s="167">
        <f>N529-BP533</f>
        <v>16.869999999999948</v>
      </c>
      <c r="BS529" s="164">
        <f>BP535-BP536</f>
        <v>72.41</v>
      </c>
      <c r="BT529" s="164">
        <f t="shared" si="491"/>
        <v>23.297887032177805</v>
      </c>
      <c r="BU529" s="174">
        <f t="shared" si="492"/>
        <v>16.298437263451952</v>
      </c>
      <c r="BV529" s="129">
        <v>5000</v>
      </c>
      <c r="BW529" s="100">
        <v>103.506856070365</v>
      </c>
      <c r="BX529" s="167">
        <f>(BW535-BW536)/BW517</f>
        <v>0.76371752559329042</v>
      </c>
      <c r="BY529" s="167">
        <f>S529-BW533</f>
        <v>19.879999999999939</v>
      </c>
      <c r="BZ529" s="164">
        <f>BW535-BW536</f>
        <v>79.050000000000011</v>
      </c>
      <c r="CA529" s="164">
        <f t="shared" si="493"/>
        <v>25.148640101201693</v>
      </c>
      <c r="CB529" s="174">
        <f t="shared" si="494"/>
        <v>19.206457190125953</v>
      </c>
    </row>
    <row r="530" spans="1:80" ht="15.75">
      <c r="A530" s="64"/>
      <c r="B530" s="95" t="s">
        <v>42</v>
      </c>
      <c r="C530" s="80">
        <v>7000</v>
      </c>
      <c r="D530" s="80">
        <v>368.7</v>
      </c>
      <c r="E530" s="208">
        <v>25.33</v>
      </c>
      <c r="F530" s="208">
        <v>20.010000000000002</v>
      </c>
      <c r="G530" s="152">
        <v>23.96</v>
      </c>
      <c r="H530" s="80">
        <v>7000</v>
      </c>
      <c r="I530" s="80">
        <v>366.23</v>
      </c>
      <c r="J530" s="80">
        <v>23.36</v>
      </c>
      <c r="K530" s="211">
        <v>21.39</v>
      </c>
      <c r="L530" s="98">
        <v>21.97</v>
      </c>
      <c r="M530" s="80">
        <v>7000</v>
      </c>
      <c r="N530" s="211">
        <v>375.12</v>
      </c>
      <c r="O530" s="211">
        <v>21.24</v>
      </c>
      <c r="P530" s="80">
        <v>24.16</v>
      </c>
      <c r="Q530" s="98">
        <v>23.2</v>
      </c>
      <c r="R530" s="80">
        <v>7000</v>
      </c>
      <c r="S530" s="211">
        <v>384.45</v>
      </c>
      <c r="T530" s="211">
        <v>19.46</v>
      </c>
      <c r="U530" s="211">
        <v>19.350000000000001</v>
      </c>
      <c r="V530" s="236">
        <v>18.71</v>
      </c>
      <c r="W530" s="64"/>
      <c r="X530" s="129">
        <v>7000</v>
      </c>
      <c r="Y530" s="151">
        <f t="shared" si="471"/>
        <v>2.3100000000000005</v>
      </c>
      <c r="Z530" s="100">
        <v>9.6440000000000001</v>
      </c>
      <c r="AA530" s="100">
        <v>4.5170000000000003</v>
      </c>
      <c r="AB530" s="100">
        <f t="shared" si="472"/>
        <v>2.8169999999999993</v>
      </c>
      <c r="AC530" s="100">
        <f t="shared" si="473"/>
        <v>35.759000000000007</v>
      </c>
      <c r="AD530" s="152">
        <f t="shared" si="474"/>
        <v>6900.4190217059995</v>
      </c>
      <c r="AE530" s="129">
        <v>7000</v>
      </c>
      <c r="AF530" s="100">
        <f t="shared" si="475"/>
        <v>2.2239999999999998</v>
      </c>
      <c r="AG530" s="100">
        <v>9.6440000000000001</v>
      </c>
      <c r="AH530" s="100">
        <v>4.5170000000000003</v>
      </c>
      <c r="AI530" s="100">
        <f t="shared" si="476"/>
        <v>2.9030000000000005</v>
      </c>
      <c r="AJ530" s="100">
        <f t="shared" si="477"/>
        <v>35.673000000000002</v>
      </c>
      <c r="AK530" s="152">
        <f t="shared" si="478"/>
        <v>7093.9793689380012</v>
      </c>
      <c r="AL530" s="129">
        <v>7000</v>
      </c>
      <c r="AM530" s="100">
        <f t="shared" si="495"/>
        <v>2.2866666666666662</v>
      </c>
      <c r="AN530" s="100">
        <v>9.6440000000000001</v>
      </c>
      <c r="AO530" s="100">
        <v>4.5170000000000003</v>
      </c>
      <c r="AP530" s="100">
        <f t="shared" si="480"/>
        <v>2.8403333333333336</v>
      </c>
      <c r="AQ530" s="100">
        <f t="shared" si="481"/>
        <v>35.735666666666674</v>
      </c>
      <c r="AR530" s="160">
        <f t="shared" si="482"/>
        <v>6953.0355601326683</v>
      </c>
      <c r="AS530" s="129">
        <v>7000</v>
      </c>
      <c r="AT530" s="100">
        <f t="shared" si="483"/>
        <v>1.9173333333333336</v>
      </c>
      <c r="AU530" s="100">
        <v>9.6440000000000001</v>
      </c>
      <c r="AV530" s="100">
        <v>4.5170000000000003</v>
      </c>
      <c r="AW530" s="100">
        <f t="shared" si="484"/>
        <v>3.2096666666666662</v>
      </c>
      <c r="AX530" s="100">
        <f t="shared" si="485"/>
        <v>35.366333333333337</v>
      </c>
      <c r="AY530" s="160">
        <f t="shared" si="486"/>
        <v>7775.9457020046666</v>
      </c>
      <c r="AZ530" s="166"/>
      <c r="BA530" s="129">
        <v>7000</v>
      </c>
      <c r="BB530" s="100">
        <v>103.506856070365</v>
      </c>
      <c r="BC530" s="167">
        <f>(BB535-BB536)/BB517</f>
        <v>0.63899148820670737</v>
      </c>
      <c r="BD530" s="167">
        <f>D530-BB533</f>
        <v>15.739999999999952</v>
      </c>
      <c r="BE530" s="164">
        <f>BB535-BB536</f>
        <v>66.14</v>
      </c>
      <c r="BF530" s="164">
        <f t="shared" si="487"/>
        <v>23.798004233444136</v>
      </c>
      <c r="BG530" s="174">
        <f t="shared" si="488"/>
        <v>15.206722141477991</v>
      </c>
      <c r="BH530" s="129">
        <v>7000</v>
      </c>
      <c r="BI530" s="100">
        <v>103.506856070365</v>
      </c>
      <c r="BJ530" s="167">
        <f>(BI535-BI536)/BI517</f>
        <v>0.58131414946171145</v>
      </c>
      <c r="BK530" s="167">
        <f>I530-BI533</f>
        <v>18.230000000000018</v>
      </c>
      <c r="BL530" s="164">
        <f>BI535-BI536</f>
        <v>60.170000000000016</v>
      </c>
      <c r="BM530" s="164">
        <f t="shared" si="489"/>
        <v>30.297490443742753</v>
      </c>
      <c r="BN530" s="174">
        <f t="shared" si="490"/>
        <v>17.612359888128648</v>
      </c>
      <c r="BO530" s="129">
        <v>7000</v>
      </c>
      <c r="BP530" s="180">
        <v>103.506856070365</v>
      </c>
      <c r="BQ530" s="167">
        <f>(BP535-BP536)/BP517</f>
        <v>0.69956718568260778</v>
      </c>
      <c r="BR530" s="167">
        <f>N530-BP533</f>
        <v>15.149999999999977</v>
      </c>
      <c r="BS530" s="164">
        <f>BP535-BP536</f>
        <v>72.41</v>
      </c>
      <c r="BT530" s="164">
        <f t="shared" si="491"/>
        <v>20.922524513188755</v>
      </c>
      <c r="BU530" s="174">
        <f t="shared" si="492"/>
        <v>14.636711591066831</v>
      </c>
      <c r="BV530" s="129">
        <v>7000</v>
      </c>
      <c r="BW530" s="100">
        <v>103.506856070365</v>
      </c>
      <c r="BX530" s="167">
        <f>(BW535-BW536)/BW517</f>
        <v>0.76371752559329042</v>
      </c>
      <c r="BY530" s="167">
        <f>S530-BW533</f>
        <v>17.999999999999943</v>
      </c>
      <c r="BZ530" s="164">
        <f>BW535-BW536</f>
        <v>79.050000000000011</v>
      </c>
      <c r="CA530" s="164">
        <f t="shared" si="493"/>
        <v>22.770398481973359</v>
      </c>
      <c r="CB530" s="174">
        <f t="shared" si="494"/>
        <v>17.39015238542591</v>
      </c>
    </row>
    <row r="531" spans="1:80" ht="15.75">
      <c r="A531" s="64"/>
      <c r="B531" s="95" t="s">
        <v>42</v>
      </c>
      <c r="C531" s="80">
        <v>9000</v>
      </c>
      <c r="D531" s="80">
        <v>367.43</v>
      </c>
      <c r="E531" s="189">
        <v>24.07</v>
      </c>
      <c r="F531" s="189">
        <v>22.29</v>
      </c>
      <c r="G531" s="190">
        <v>25.85</v>
      </c>
      <c r="H531" s="80">
        <v>9000</v>
      </c>
      <c r="I531" s="80">
        <v>364.71</v>
      </c>
      <c r="J531" s="80">
        <v>24.76</v>
      </c>
      <c r="K531" s="211">
        <v>24.9</v>
      </c>
      <c r="L531" s="98">
        <v>24.13</v>
      </c>
      <c r="M531" s="80">
        <v>9000</v>
      </c>
      <c r="N531" s="211">
        <v>373.89</v>
      </c>
      <c r="O531" s="211">
        <v>23.78</v>
      </c>
      <c r="P531" s="80">
        <v>23.17</v>
      </c>
      <c r="Q531" s="98">
        <v>24.73</v>
      </c>
      <c r="R531" s="80">
        <v>9000</v>
      </c>
      <c r="S531" s="211">
        <v>383.01</v>
      </c>
      <c r="T531" s="211">
        <v>20.8</v>
      </c>
      <c r="U531" s="211">
        <v>20.9</v>
      </c>
      <c r="V531" s="236">
        <v>20.94</v>
      </c>
      <c r="W531" s="64"/>
      <c r="X531" s="129">
        <v>9000</v>
      </c>
      <c r="Y531" s="151">
        <f t="shared" si="471"/>
        <v>2.4070000000000005</v>
      </c>
      <c r="Z531" s="100">
        <v>9.6440000000000001</v>
      </c>
      <c r="AA531" s="100">
        <v>4.5170000000000003</v>
      </c>
      <c r="AB531" s="100">
        <f t="shared" si="472"/>
        <v>2.7199999999999989</v>
      </c>
      <c r="AC531" s="100">
        <f t="shared" si="473"/>
        <v>35.856000000000009</v>
      </c>
      <c r="AD531" s="152">
        <f t="shared" si="474"/>
        <v>11043.911900159997</v>
      </c>
      <c r="AE531" s="129">
        <v>9000</v>
      </c>
      <c r="AF531" s="100">
        <f t="shared" si="475"/>
        <v>2.4596666666666662</v>
      </c>
      <c r="AG531" s="100">
        <v>9.6440000000000001</v>
      </c>
      <c r="AH531" s="100">
        <v>4.5170000000000003</v>
      </c>
      <c r="AI531" s="100">
        <f t="shared" si="476"/>
        <v>2.6673333333333336</v>
      </c>
      <c r="AJ531" s="100">
        <f t="shared" si="477"/>
        <v>35.908666666666669</v>
      </c>
      <c r="AK531" s="152">
        <f t="shared" si="478"/>
        <v>10845.979073064</v>
      </c>
      <c r="AL531" s="129">
        <v>9000</v>
      </c>
      <c r="AM531" s="100">
        <f t="shared" si="495"/>
        <v>2.3893333333333335</v>
      </c>
      <c r="AN531" s="100">
        <v>9.6440000000000001</v>
      </c>
      <c r="AO531" s="100">
        <v>4.5170000000000003</v>
      </c>
      <c r="AP531" s="100">
        <f t="shared" si="480"/>
        <v>2.7376666666666658</v>
      </c>
      <c r="AQ531" s="100">
        <f t="shared" si="481"/>
        <v>35.838333333333338</v>
      </c>
      <c r="AR531" s="160">
        <f t="shared" si="482"/>
        <v>11110.166384489996</v>
      </c>
      <c r="AS531" s="129">
        <v>9000</v>
      </c>
      <c r="AT531" s="100">
        <f t="shared" si="483"/>
        <v>2.0880000000000001</v>
      </c>
      <c r="AU531" s="100">
        <v>9.6440000000000001</v>
      </c>
      <c r="AV531" s="100">
        <v>4.5170000000000003</v>
      </c>
      <c r="AW531" s="100">
        <f t="shared" si="484"/>
        <v>3.0389999999999997</v>
      </c>
      <c r="AX531" s="100">
        <f t="shared" si="485"/>
        <v>35.537000000000006</v>
      </c>
      <c r="AY531" s="160">
        <f t="shared" si="486"/>
        <v>12229.357831433999</v>
      </c>
      <c r="AZ531" s="166"/>
      <c r="BA531" s="129">
        <v>9000</v>
      </c>
      <c r="BB531" s="100">
        <v>103.506856070365</v>
      </c>
      <c r="BC531" s="167">
        <f>(BB535-BB536)/BB517</f>
        <v>0.63899148820670737</v>
      </c>
      <c r="BD531" s="167">
        <f>D531-BB533</f>
        <v>14.46999999999997</v>
      </c>
      <c r="BE531" s="164">
        <f>BB535-BB536</f>
        <v>66.14</v>
      </c>
      <c r="BF531" s="164">
        <f t="shared" si="487"/>
        <v>21.877834895675793</v>
      </c>
      <c r="BG531" s="174">
        <f t="shared" si="488"/>
        <v>13.97975027872851</v>
      </c>
      <c r="BH531" s="129">
        <v>9000</v>
      </c>
      <c r="BI531" s="100">
        <v>103.506856070365</v>
      </c>
      <c r="BJ531" s="167">
        <f>(BI535-BI536)/BI517</f>
        <v>0.58131414946171145</v>
      </c>
      <c r="BK531" s="167">
        <f>I531-BI533</f>
        <v>16.70999999999998</v>
      </c>
      <c r="BL531" s="164">
        <f>BI535-BI536</f>
        <v>60.170000000000016</v>
      </c>
      <c r="BM531" s="164">
        <f t="shared" si="489"/>
        <v>27.7713146086089</v>
      </c>
      <c r="BN531" s="174">
        <f t="shared" si="490"/>
        <v>16.143858131137083</v>
      </c>
      <c r="BO531" s="129">
        <v>9000</v>
      </c>
      <c r="BP531" s="180">
        <v>103.506856070365</v>
      </c>
      <c r="BQ531" s="167">
        <f>(BP535-BP536)/BP517</f>
        <v>0.69956718568260778</v>
      </c>
      <c r="BR531" s="167">
        <f>N531-BP533</f>
        <v>13.919999999999959</v>
      </c>
      <c r="BS531" s="164">
        <f>BP535-BP536</f>
        <v>72.41</v>
      </c>
      <c r="BT531" s="164">
        <f t="shared" si="491"/>
        <v>19.223864107167461</v>
      </c>
      <c r="BU531" s="174">
        <f t="shared" si="492"/>
        <v>13.448384511396039</v>
      </c>
      <c r="BV531" s="129">
        <v>9000</v>
      </c>
      <c r="BW531" s="100">
        <v>103.506856070365</v>
      </c>
      <c r="BX531" s="167">
        <f>(BW535-BW536)/BW517</f>
        <v>0.76371752559329042</v>
      </c>
      <c r="BY531" s="167">
        <f>S531-BW533</f>
        <v>16.559999999999945</v>
      </c>
      <c r="BZ531" s="164">
        <f>BW535-BW536</f>
        <v>79.050000000000011</v>
      </c>
      <c r="CA531" s="164">
        <f t="shared" si="493"/>
        <v>20.948766603415489</v>
      </c>
      <c r="CB531" s="174">
        <f t="shared" si="494"/>
        <v>15.998940194591837</v>
      </c>
    </row>
    <row r="532" spans="1:80" ht="15.75">
      <c r="A532" s="64"/>
      <c r="B532" s="102" t="s">
        <v>42</v>
      </c>
      <c r="C532" s="104">
        <v>10000</v>
      </c>
      <c r="D532" s="104">
        <v>366.72</v>
      </c>
      <c r="E532" s="220">
        <v>24.14</v>
      </c>
      <c r="F532" s="220">
        <v>22.91</v>
      </c>
      <c r="G532" s="221">
        <v>26.21</v>
      </c>
      <c r="H532" s="104">
        <v>10000</v>
      </c>
      <c r="I532" s="104">
        <v>363.9</v>
      </c>
      <c r="J532" s="104">
        <v>25.75</v>
      </c>
      <c r="K532" s="234">
        <v>24.78</v>
      </c>
      <c r="L532" s="145">
        <v>24.28</v>
      </c>
      <c r="M532" s="104">
        <v>10000</v>
      </c>
      <c r="N532" s="234">
        <v>373.26</v>
      </c>
      <c r="O532" s="234">
        <v>24.19</v>
      </c>
      <c r="P532" s="104">
        <v>25.14</v>
      </c>
      <c r="Q532" s="145">
        <v>25.71</v>
      </c>
      <c r="R532" s="104">
        <v>10000</v>
      </c>
      <c r="S532" s="234">
        <v>382.18</v>
      </c>
      <c r="T532" s="234">
        <v>20.98</v>
      </c>
      <c r="U532" s="234">
        <v>21.36</v>
      </c>
      <c r="V532" s="248">
        <v>21.05</v>
      </c>
      <c r="W532" s="64"/>
      <c r="X532" s="137">
        <v>10000</v>
      </c>
      <c r="Y532" s="153">
        <f t="shared" si="471"/>
        <v>2.4419999999999997</v>
      </c>
      <c r="Z532" s="105">
        <v>9.6440000000000001</v>
      </c>
      <c r="AA532" s="105">
        <v>4.5170000000000003</v>
      </c>
      <c r="AB532" s="105">
        <f t="shared" si="472"/>
        <v>2.6850000000000005</v>
      </c>
      <c r="AC532" s="105">
        <f t="shared" si="473"/>
        <v>35.891000000000005</v>
      </c>
      <c r="AD532" s="154">
        <f t="shared" si="474"/>
        <v>13472.153433000001</v>
      </c>
      <c r="AE532" s="137">
        <v>10000</v>
      </c>
      <c r="AF532" s="105">
        <f t="shared" si="475"/>
        <v>2.4936666666666669</v>
      </c>
      <c r="AG532" s="105">
        <v>9.6440000000000001</v>
      </c>
      <c r="AH532" s="105">
        <v>4.5170000000000003</v>
      </c>
      <c r="AI532" s="105">
        <f t="shared" si="476"/>
        <v>2.6333333333333329</v>
      </c>
      <c r="AJ532" s="105">
        <f t="shared" si="477"/>
        <v>35.942666666666675</v>
      </c>
      <c r="AK532" s="154">
        <f t="shared" si="478"/>
        <v>13231.933306666666</v>
      </c>
      <c r="AL532" s="137">
        <v>10000</v>
      </c>
      <c r="AM532" s="105">
        <f t="shared" si="495"/>
        <v>2.5013333333333332</v>
      </c>
      <c r="AN532" s="105">
        <v>9.6440000000000001</v>
      </c>
      <c r="AO532" s="105">
        <v>4.5170000000000003</v>
      </c>
      <c r="AP532" s="105">
        <f t="shared" si="480"/>
        <v>2.6256666666666666</v>
      </c>
      <c r="AQ532" s="105">
        <f t="shared" si="481"/>
        <v>35.95033333333334</v>
      </c>
      <c r="AR532" s="161">
        <f t="shared" si="482"/>
        <v>13196.224146066666</v>
      </c>
      <c r="AS532" s="137">
        <v>10000</v>
      </c>
      <c r="AT532" s="105">
        <f t="shared" si="483"/>
        <v>2.113</v>
      </c>
      <c r="AU532" s="105">
        <v>9.6440000000000001</v>
      </c>
      <c r="AV532" s="105">
        <v>4.5170000000000003</v>
      </c>
      <c r="AW532" s="105">
        <f t="shared" si="484"/>
        <v>3.0139999999999993</v>
      </c>
      <c r="AX532" s="105">
        <f t="shared" si="485"/>
        <v>35.562000000000005</v>
      </c>
      <c r="AY532" s="161">
        <f t="shared" si="486"/>
        <v>14984.304746399997</v>
      </c>
      <c r="AZ532" s="166"/>
      <c r="BA532" s="137">
        <v>10000</v>
      </c>
      <c r="BB532" s="105">
        <v>103.506856070365</v>
      </c>
      <c r="BC532" s="167">
        <f>(BB535-BB536)/BB517</f>
        <v>0.63899148820670737</v>
      </c>
      <c r="BD532" s="167">
        <f>D532-BB533</f>
        <v>13.759999999999991</v>
      </c>
      <c r="BE532" s="165">
        <f>BB535-BB536</f>
        <v>66.14</v>
      </c>
      <c r="BF532" s="165">
        <f t="shared" si="487"/>
        <v>20.804354399758076</v>
      </c>
      <c r="BG532" s="175">
        <f t="shared" si="488"/>
        <v>13.293805379081173</v>
      </c>
      <c r="BH532" s="137">
        <v>10000</v>
      </c>
      <c r="BI532" s="105">
        <v>103.506856070365</v>
      </c>
      <c r="BJ532" s="167">
        <f>(BI535-BI536)/BI517</f>
        <v>0.58131414946171145</v>
      </c>
      <c r="BK532" s="167">
        <f>I532-BI533</f>
        <v>15.899999999999977</v>
      </c>
      <c r="BL532" s="165">
        <f>BI535-BI536</f>
        <v>60.170000000000016</v>
      </c>
      <c r="BM532" s="165">
        <f t="shared" si="489"/>
        <v>26.425128801728391</v>
      </c>
      <c r="BN532" s="175">
        <f t="shared" si="490"/>
        <v>15.361301273792915</v>
      </c>
      <c r="BO532" s="137">
        <v>10000</v>
      </c>
      <c r="BP532" s="181">
        <v>103.506856070365</v>
      </c>
      <c r="BQ532" s="167">
        <f>(BP535-BP536)/BP517</f>
        <v>0.69956718568260778</v>
      </c>
      <c r="BR532" s="167">
        <f>N532-BP533</f>
        <v>13.289999999999964</v>
      </c>
      <c r="BS532" s="165">
        <f>BP535-BP536</f>
        <v>72.41</v>
      </c>
      <c r="BT532" s="165">
        <f t="shared" si="491"/>
        <v>18.353818533351699</v>
      </c>
      <c r="BU532" s="175">
        <f t="shared" si="492"/>
        <v>12.839729177906136</v>
      </c>
      <c r="BV532" s="137">
        <v>10000</v>
      </c>
      <c r="BW532" s="105">
        <v>103.506856070365</v>
      </c>
      <c r="BX532" s="167">
        <f>(BW535-BW536)/BW517</f>
        <v>0.76371752559329042</v>
      </c>
      <c r="BY532" s="167">
        <f>S532-BW533</f>
        <v>15.729999999999961</v>
      </c>
      <c r="BZ532" s="165">
        <f>BW535-BW536</f>
        <v>79.050000000000011</v>
      </c>
      <c r="CA532" s="165">
        <f t="shared" si="493"/>
        <v>19.898798228968957</v>
      </c>
      <c r="CB532" s="175">
        <f t="shared" si="494"/>
        <v>15.197060945708321</v>
      </c>
    </row>
    <row r="533" spans="1:80" ht="30">
      <c r="A533" s="81"/>
      <c r="B533" s="81"/>
      <c r="C533" s="80"/>
      <c r="D533" s="80"/>
      <c r="E533" s="81"/>
      <c r="F533" s="81"/>
      <c r="G533" s="81"/>
      <c r="H533" s="81"/>
      <c r="I533" s="81"/>
      <c r="J533" s="81"/>
      <c r="K533" s="81"/>
      <c r="L533" s="81"/>
      <c r="M533" s="81"/>
      <c r="N533" s="226"/>
      <c r="O533" s="80"/>
      <c r="P533" s="80"/>
      <c r="Q533" s="80"/>
      <c r="R533" s="81"/>
      <c r="S533" s="226"/>
      <c r="T533" s="81"/>
      <c r="U533" s="81"/>
      <c r="V533" s="81"/>
      <c r="AZ533" s="328" t="s">
        <v>46</v>
      </c>
      <c r="BA533" s="108" t="s">
        <v>47</v>
      </c>
      <c r="BB533" s="82">
        <f>BB534+BB535</f>
        <v>352.96000000000004</v>
      </c>
      <c r="BC533" s="80"/>
      <c r="BD533" s="80"/>
      <c r="BE533" s="80"/>
      <c r="BF533" s="80"/>
      <c r="BG533" s="80"/>
      <c r="BH533" s="108" t="s">
        <v>47</v>
      </c>
      <c r="BI533" s="238">
        <f>BI534+BI535</f>
        <v>348</v>
      </c>
      <c r="BJ533" s="80"/>
      <c r="BK533" s="86"/>
      <c r="BL533" s="86"/>
      <c r="BM533" s="86"/>
      <c r="BN533" s="86"/>
      <c r="BO533" s="108" t="s">
        <v>47</v>
      </c>
      <c r="BP533" s="162">
        <f>BP534+BP535</f>
        <v>359.97</v>
      </c>
      <c r="BQ533" s="81"/>
      <c r="BR533" s="80"/>
      <c r="BS533" s="80"/>
      <c r="BT533" s="80"/>
      <c r="BU533" s="80"/>
      <c r="BV533" s="108" t="s">
        <v>47</v>
      </c>
      <c r="BW533" s="162">
        <f>BW534+BW535</f>
        <v>366.45000000000005</v>
      </c>
      <c r="BX533" s="81"/>
      <c r="BY533" s="81"/>
      <c r="BZ533" s="81"/>
      <c r="CA533" s="81"/>
      <c r="CB533" s="81"/>
    </row>
    <row r="534" spans="1:80" ht="15">
      <c r="A534" s="81"/>
      <c r="B534" s="81"/>
      <c r="C534" s="80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0"/>
      <c r="P534" s="80"/>
      <c r="Q534" s="80"/>
      <c r="R534" s="81"/>
      <c r="S534" s="81"/>
      <c r="T534" s="81"/>
      <c r="U534" s="81"/>
      <c r="V534" s="81"/>
      <c r="AZ534" s="328"/>
      <c r="BA534" s="80" t="s">
        <v>48</v>
      </c>
      <c r="BB534" s="86">
        <v>214.99</v>
      </c>
      <c r="BC534" s="80"/>
      <c r="BD534" s="80"/>
      <c r="BE534" s="80"/>
      <c r="BF534" s="80"/>
      <c r="BG534" s="80"/>
      <c r="BH534" s="80" t="s">
        <v>48</v>
      </c>
      <c r="BI534" s="235">
        <v>214.89</v>
      </c>
      <c r="BJ534" s="80"/>
      <c r="BK534" s="86"/>
      <c r="BL534" s="86"/>
      <c r="BM534" s="86"/>
      <c r="BN534" s="86"/>
      <c r="BO534" s="80" t="s">
        <v>48</v>
      </c>
      <c r="BP534" s="80">
        <v>214.78</v>
      </c>
      <c r="BQ534" s="81"/>
      <c r="BR534" s="80"/>
      <c r="BS534" s="80"/>
      <c r="BT534" s="100"/>
      <c r="BU534" s="100"/>
      <c r="BV534" s="80" t="s">
        <v>48</v>
      </c>
      <c r="BW534" s="80">
        <v>214.55</v>
      </c>
      <c r="BX534" s="81"/>
      <c r="BY534" s="81"/>
      <c r="BZ534" s="81"/>
      <c r="CA534" s="81"/>
      <c r="CB534" s="81"/>
    </row>
    <row r="535" spans="1:80" ht="15">
      <c r="A535" s="81"/>
      <c r="B535" s="81"/>
      <c r="C535" s="80"/>
      <c r="D535" s="81"/>
      <c r="E535" s="81"/>
      <c r="F535" s="81"/>
      <c r="G535" s="81"/>
      <c r="H535" s="81"/>
      <c r="I535" s="81"/>
      <c r="J535" s="81"/>
      <c r="K535" s="81"/>
      <c r="L535" s="81"/>
      <c r="M535" s="80"/>
      <c r="N535" s="81"/>
      <c r="O535" s="80"/>
      <c r="P535" s="80"/>
      <c r="Q535" s="80"/>
      <c r="R535" s="81"/>
      <c r="S535" s="81"/>
      <c r="T535" s="81"/>
      <c r="U535" s="81"/>
      <c r="V535" s="81"/>
      <c r="AZ535" s="328"/>
      <c r="BA535" s="80" t="s">
        <v>50</v>
      </c>
      <c r="BB535" s="86">
        <v>137.97</v>
      </c>
      <c r="BC535" s="80"/>
      <c r="BD535" s="80"/>
      <c r="BE535" s="80"/>
      <c r="BF535" s="80"/>
      <c r="BG535" s="80"/>
      <c r="BH535" s="80" t="s">
        <v>50</v>
      </c>
      <c r="BI535" s="86">
        <v>133.11000000000001</v>
      </c>
      <c r="BJ535" s="80"/>
      <c r="BK535" s="86"/>
      <c r="BL535" s="86"/>
      <c r="BM535" s="86"/>
      <c r="BN535" s="86"/>
      <c r="BO535" s="80" t="s">
        <v>50</v>
      </c>
      <c r="BP535" s="80">
        <v>145.19</v>
      </c>
      <c r="BQ535" s="81"/>
      <c r="BR535" s="80"/>
      <c r="BS535" s="80"/>
      <c r="BT535" s="100"/>
      <c r="BU535" s="100"/>
      <c r="BV535" s="80" t="s">
        <v>50</v>
      </c>
      <c r="BW535" s="80">
        <v>151.9</v>
      </c>
      <c r="BX535" s="81"/>
      <c r="BY535" s="81"/>
      <c r="BZ535" s="81"/>
      <c r="CA535" s="81"/>
      <c r="CB535" s="81"/>
    </row>
    <row r="536" spans="1:80" ht="15">
      <c r="A536" s="81"/>
      <c r="B536" s="81"/>
      <c r="C536" s="80"/>
      <c r="D536" s="81"/>
      <c r="E536" s="81"/>
      <c r="F536" s="81"/>
      <c r="G536" s="81"/>
      <c r="H536" s="81"/>
      <c r="I536" s="81"/>
      <c r="J536" s="81"/>
      <c r="K536" s="81"/>
      <c r="L536" s="81"/>
      <c r="M536" s="80"/>
      <c r="N536" s="81"/>
      <c r="O536" s="80"/>
      <c r="P536" s="80"/>
      <c r="Q536" s="80"/>
      <c r="R536" s="81"/>
      <c r="S536" s="81"/>
      <c r="T536" s="81"/>
      <c r="U536" s="81"/>
      <c r="V536" s="81"/>
      <c r="AZ536" s="328"/>
      <c r="BA536" s="80" t="s">
        <v>52</v>
      </c>
      <c r="BB536" s="86">
        <v>71.83</v>
      </c>
      <c r="BC536" s="80"/>
      <c r="BD536" s="81"/>
      <c r="BE536" s="81"/>
      <c r="BF536" s="81"/>
      <c r="BG536" s="81"/>
      <c r="BH536" s="80" t="s">
        <v>52</v>
      </c>
      <c r="BI536" s="86">
        <v>72.94</v>
      </c>
      <c r="BJ536" s="80"/>
      <c r="BK536" s="81"/>
      <c r="BL536" s="81"/>
      <c r="BM536" s="81"/>
      <c r="BN536" s="81"/>
      <c r="BO536" s="80" t="s">
        <v>52</v>
      </c>
      <c r="BP536" s="80">
        <v>72.78</v>
      </c>
      <c r="BQ536" s="81"/>
      <c r="BR536" s="81"/>
      <c r="BS536" s="81"/>
      <c r="BT536" s="81"/>
      <c r="BU536" s="81"/>
      <c r="BV536" s="80" t="s">
        <v>52</v>
      </c>
      <c r="BW536" s="80">
        <v>72.849999999999994</v>
      </c>
      <c r="BX536" s="81"/>
      <c r="BY536" s="81"/>
      <c r="BZ536" s="81"/>
      <c r="CA536" s="81"/>
      <c r="CB536" s="81"/>
    </row>
    <row r="537" spans="1:80" ht="18.75">
      <c r="A537" s="61" t="s">
        <v>153</v>
      </c>
      <c r="B537" s="79"/>
      <c r="C537" s="211"/>
      <c r="D537" s="211"/>
      <c r="E537" s="80"/>
      <c r="F537" s="211"/>
      <c r="G537" s="81"/>
      <c r="H537" s="81"/>
      <c r="I537" s="81"/>
      <c r="J537" s="81"/>
      <c r="K537" s="81"/>
      <c r="L537" s="81"/>
      <c r="M537" s="81"/>
      <c r="N537" s="81"/>
      <c r="O537" s="80"/>
      <c r="P537" s="80"/>
      <c r="Q537" s="80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0"/>
      <c r="AF537" s="80"/>
      <c r="AG537" s="80"/>
      <c r="AH537" s="80"/>
      <c r="AI537" s="80"/>
      <c r="AJ537" s="80"/>
      <c r="AK537" s="80"/>
      <c r="AL537" s="81"/>
      <c r="AM537" s="81"/>
      <c r="AN537" s="80"/>
      <c r="AO537" s="80"/>
      <c r="AP537" s="81"/>
      <c r="AQ537" s="81"/>
      <c r="AR537" s="81"/>
      <c r="AS537" s="81"/>
      <c r="AT537" s="81"/>
      <c r="AU537" s="81"/>
      <c r="AV537" s="81"/>
      <c r="AW537" s="81"/>
      <c r="AX537" s="81"/>
      <c r="AY537" s="81"/>
      <c r="BA537" s="81"/>
      <c r="BB537" s="81"/>
      <c r="BC537" s="80"/>
      <c r="BD537" s="81"/>
      <c r="BE537" s="81"/>
      <c r="BF537" s="81"/>
      <c r="BG537" s="81"/>
      <c r="BH537" s="81"/>
      <c r="BI537" s="81"/>
      <c r="BJ537" s="80"/>
      <c r="BK537" s="81"/>
      <c r="BL537" s="81"/>
      <c r="BM537" s="81"/>
      <c r="BN537" s="81"/>
      <c r="BO537" s="81"/>
      <c r="BP537" s="81"/>
      <c r="BQ537" s="81"/>
      <c r="BR537" s="81"/>
      <c r="BS537" s="81"/>
      <c r="BT537" s="81"/>
      <c r="BU537" s="81"/>
      <c r="BV537" s="81"/>
      <c r="BW537" s="81"/>
      <c r="BX537" s="81"/>
      <c r="BY537" s="81"/>
      <c r="BZ537" s="81"/>
      <c r="CA537" s="81"/>
      <c r="CB537" s="81"/>
    </row>
    <row r="538" spans="1:80" ht="18.75">
      <c r="A538" s="318" t="s">
        <v>154</v>
      </c>
      <c r="B538" s="318"/>
      <c r="C538" s="318"/>
      <c r="D538" s="318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34"/>
      <c r="P538" s="134"/>
      <c r="Q538" s="134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34"/>
      <c r="AF538" s="134"/>
      <c r="AG538" s="134"/>
      <c r="AH538" s="134"/>
      <c r="AI538" s="134"/>
      <c r="AJ538" s="134"/>
      <c r="AK538" s="134"/>
      <c r="AL538" s="113"/>
      <c r="AM538" s="113"/>
      <c r="AN538" s="134"/>
      <c r="AO538" s="134"/>
      <c r="AP538" s="113"/>
      <c r="AQ538" s="113"/>
      <c r="AR538" s="113"/>
      <c r="AS538" s="113"/>
      <c r="AT538" s="113"/>
      <c r="AU538" s="113"/>
      <c r="AV538" s="113"/>
      <c r="AW538" s="113"/>
      <c r="AX538" s="113"/>
      <c r="AY538" s="113"/>
      <c r="AZ538" s="112"/>
      <c r="BA538" s="113"/>
      <c r="BB538" s="113"/>
      <c r="BC538" s="134"/>
      <c r="BD538" s="113"/>
      <c r="BE538" s="113"/>
      <c r="BF538" s="113"/>
      <c r="BG538" s="113"/>
      <c r="BH538" s="113"/>
      <c r="BI538" s="113"/>
      <c r="BJ538" s="134"/>
      <c r="BK538" s="113"/>
      <c r="BL538" s="113"/>
      <c r="BM538" s="113"/>
      <c r="BN538" s="113"/>
      <c r="BO538" s="113"/>
      <c r="BP538" s="113"/>
      <c r="BQ538" s="113"/>
      <c r="BR538" s="113"/>
      <c r="BS538" s="113"/>
      <c r="BT538" s="113"/>
      <c r="BU538" s="113"/>
      <c r="BV538" s="113"/>
      <c r="BW538" s="113"/>
      <c r="BX538" s="113"/>
      <c r="BY538" s="113"/>
      <c r="BZ538" s="113"/>
      <c r="CA538" s="113"/>
      <c r="CB538" s="113"/>
    </row>
    <row r="539" spans="1:80" ht="15">
      <c r="A539" s="81"/>
      <c r="B539" s="81"/>
      <c r="C539" s="80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0"/>
      <c r="P539" s="80"/>
      <c r="Q539" s="80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0"/>
      <c r="AF539" s="80"/>
      <c r="AG539" s="80"/>
      <c r="AH539" s="80"/>
      <c r="AI539" s="80"/>
      <c r="AJ539" s="80"/>
      <c r="AK539" s="80"/>
      <c r="AL539" s="81"/>
      <c r="AM539" s="81"/>
      <c r="AN539" s="80"/>
      <c r="AO539" s="80"/>
      <c r="AP539" s="81"/>
      <c r="AQ539" s="81"/>
      <c r="AR539" s="81"/>
      <c r="AS539" s="81"/>
      <c r="AT539" s="81"/>
      <c r="AU539" s="81"/>
      <c r="AV539" s="81"/>
      <c r="AW539" s="81"/>
      <c r="AX539" s="81"/>
      <c r="AY539" s="81"/>
      <c r="BA539" s="81"/>
      <c r="BB539" s="81"/>
      <c r="BC539" s="80"/>
      <c r="BD539" s="81"/>
      <c r="BE539" s="81"/>
      <c r="BF539" s="81"/>
      <c r="BG539" s="81"/>
      <c r="BH539" s="81"/>
      <c r="BI539" s="81"/>
      <c r="BJ539" s="80"/>
      <c r="BK539" s="81"/>
      <c r="BL539" s="81"/>
      <c r="BM539" s="81"/>
      <c r="BN539" s="81"/>
      <c r="BO539" s="81"/>
      <c r="BP539" s="81"/>
      <c r="BQ539" s="81"/>
      <c r="BR539" s="81"/>
      <c r="BS539" s="81"/>
      <c r="BT539" s="81"/>
      <c r="BU539" s="81"/>
      <c r="BV539" s="81"/>
      <c r="BW539" s="81"/>
      <c r="BX539" s="81"/>
      <c r="BY539" s="81"/>
      <c r="BZ539" s="81"/>
      <c r="CA539" s="81"/>
      <c r="CB539" s="81"/>
    </row>
    <row r="540" spans="1:80" ht="15">
      <c r="A540" s="82" t="s">
        <v>10</v>
      </c>
      <c r="B540" s="83" t="s">
        <v>11</v>
      </c>
      <c r="C540" s="84" t="s">
        <v>12</v>
      </c>
      <c r="D540" s="85" t="s">
        <v>13</v>
      </c>
      <c r="E540" s="335" t="s">
        <v>144</v>
      </c>
      <c r="F540" s="86"/>
      <c r="G540" s="87"/>
      <c r="H540" s="83" t="s">
        <v>11</v>
      </c>
      <c r="I540" s="85" t="s">
        <v>12</v>
      </c>
      <c r="J540" s="85" t="s">
        <v>13</v>
      </c>
      <c r="K540" s="335" t="s">
        <v>144</v>
      </c>
      <c r="L540" s="86"/>
      <c r="M540" s="130" t="s">
        <v>11</v>
      </c>
      <c r="N540" s="85" t="s">
        <v>12</v>
      </c>
      <c r="O540" s="84" t="s">
        <v>13</v>
      </c>
      <c r="P540" s="335" t="s">
        <v>144</v>
      </c>
      <c r="Q540" s="80"/>
      <c r="R540" s="130" t="s">
        <v>11</v>
      </c>
      <c r="S540" s="85" t="s">
        <v>12</v>
      </c>
      <c r="T540" s="85" t="s">
        <v>13</v>
      </c>
      <c r="U540" s="335" t="s">
        <v>144</v>
      </c>
      <c r="V540" s="86"/>
      <c r="W540" s="82" t="s">
        <v>15</v>
      </c>
      <c r="X540" s="83" t="s">
        <v>11</v>
      </c>
      <c r="Y540" s="84" t="s">
        <v>12</v>
      </c>
      <c r="Z540" s="85" t="s">
        <v>13</v>
      </c>
      <c r="AA540" s="86"/>
      <c r="AB540" s="86"/>
      <c r="AC540" s="86"/>
      <c r="AD540" s="87"/>
      <c r="AE540" s="83" t="s">
        <v>11</v>
      </c>
      <c r="AF540" s="85" t="s">
        <v>12</v>
      </c>
      <c r="AG540" s="85" t="s">
        <v>13</v>
      </c>
      <c r="AH540" s="86"/>
      <c r="AI540" s="86"/>
      <c r="AJ540" s="86"/>
      <c r="AK540" s="87"/>
      <c r="AL540" s="130" t="s">
        <v>11</v>
      </c>
      <c r="AM540" s="85" t="s">
        <v>12</v>
      </c>
      <c r="AN540" s="84" t="s">
        <v>13</v>
      </c>
      <c r="AO540" s="86"/>
      <c r="AP540" s="86"/>
      <c r="AQ540" s="86"/>
      <c r="AR540" s="157"/>
      <c r="AS540" s="130" t="s">
        <v>11</v>
      </c>
      <c r="AT540" s="85" t="s">
        <v>12</v>
      </c>
      <c r="AU540" s="85" t="s">
        <v>13</v>
      </c>
      <c r="AV540" s="86"/>
      <c r="AW540" s="86"/>
      <c r="AX540" s="86"/>
      <c r="AY540" s="157"/>
      <c r="AZ540" s="73" t="s">
        <v>16</v>
      </c>
      <c r="BA540" s="83" t="s">
        <v>11</v>
      </c>
      <c r="BB540" s="84" t="s">
        <v>12</v>
      </c>
      <c r="BC540" s="85" t="s">
        <v>13</v>
      </c>
      <c r="BD540" s="86"/>
      <c r="BE540" s="86"/>
      <c r="BF540" s="86"/>
      <c r="BG540" s="86"/>
      <c r="BH540" s="83" t="s">
        <v>11</v>
      </c>
      <c r="BI540" s="85" t="s">
        <v>12</v>
      </c>
      <c r="BJ540" s="85" t="s">
        <v>13</v>
      </c>
      <c r="BK540" s="86"/>
      <c r="BL540" s="86"/>
      <c r="BM540" s="86"/>
      <c r="BN540" s="86"/>
      <c r="BO540" s="130" t="s">
        <v>11</v>
      </c>
      <c r="BP540" s="85" t="s">
        <v>12</v>
      </c>
      <c r="BQ540" s="84" t="s">
        <v>13</v>
      </c>
      <c r="BR540" s="81"/>
      <c r="BS540" s="86"/>
      <c r="BT540" s="86"/>
      <c r="BU540" s="86"/>
      <c r="BV540" s="130" t="s">
        <v>11</v>
      </c>
      <c r="BW540" s="85" t="s">
        <v>12</v>
      </c>
      <c r="BX540" s="85" t="s">
        <v>13</v>
      </c>
      <c r="BY540" s="80"/>
      <c r="BZ540" s="80"/>
      <c r="CA540" s="80"/>
      <c r="CB540" s="87"/>
    </row>
    <row r="541" spans="1:80" ht="15">
      <c r="A541" s="82"/>
      <c r="B541" s="88"/>
      <c r="C541" s="89" t="s">
        <v>76</v>
      </c>
      <c r="D541" s="90" t="s">
        <v>19</v>
      </c>
      <c r="E541" s="336"/>
      <c r="F541" s="250" t="s">
        <v>155</v>
      </c>
      <c r="G541" s="87"/>
      <c r="H541" s="88"/>
      <c r="I541" s="89" t="s">
        <v>156</v>
      </c>
      <c r="J541" s="90" t="s">
        <v>20</v>
      </c>
      <c r="K541" s="336"/>
      <c r="L541" s="250" t="s">
        <v>157</v>
      </c>
      <c r="M541" s="88"/>
      <c r="N541" s="89" t="s">
        <v>158</v>
      </c>
      <c r="O541" s="135" t="s">
        <v>19</v>
      </c>
      <c r="P541" s="336"/>
      <c r="Q541" s="250" t="s">
        <v>159</v>
      </c>
      <c r="R541" s="88"/>
      <c r="S541" s="89" t="s">
        <v>158</v>
      </c>
      <c r="T541" s="90" t="s">
        <v>20</v>
      </c>
      <c r="U541" s="336"/>
      <c r="V541" s="250" t="s">
        <v>160</v>
      </c>
      <c r="W541" s="249"/>
      <c r="X541" s="88"/>
      <c r="Y541" s="89" t="s">
        <v>76</v>
      </c>
      <c r="Z541" s="90" t="s">
        <v>19</v>
      </c>
      <c r="AA541" s="86"/>
      <c r="AB541" s="86"/>
      <c r="AC541" s="86"/>
      <c r="AD541" s="87"/>
      <c r="AE541" s="88"/>
      <c r="AF541" s="89" t="s">
        <v>156</v>
      </c>
      <c r="AG541" s="90" t="s">
        <v>20</v>
      </c>
      <c r="AH541" s="86"/>
      <c r="AI541" s="86"/>
      <c r="AJ541" s="86"/>
      <c r="AK541" s="87"/>
      <c r="AL541" s="88"/>
      <c r="AM541" s="89" t="s">
        <v>158</v>
      </c>
      <c r="AN541" s="135" t="s">
        <v>19</v>
      </c>
      <c r="AO541" s="86"/>
      <c r="AP541" s="86"/>
      <c r="AQ541" s="86"/>
      <c r="AR541" s="157"/>
      <c r="AS541" s="88"/>
      <c r="AT541" s="89" t="s">
        <v>158</v>
      </c>
      <c r="AU541" s="90" t="s">
        <v>20</v>
      </c>
      <c r="AV541" s="331"/>
      <c r="AW541" s="331"/>
      <c r="AX541" s="86"/>
      <c r="AY541" s="157"/>
      <c r="AZ541" s="73"/>
      <c r="BA541" s="88"/>
      <c r="BB541" s="89" t="s">
        <v>76</v>
      </c>
      <c r="BC541" s="90" t="s">
        <v>19</v>
      </c>
      <c r="BD541" s="86"/>
      <c r="BE541" s="86"/>
      <c r="BF541" s="86"/>
      <c r="BG541" s="87"/>
      <c r="BH541" s="88"/>
      <c r="BI541" s="89" t="s">
        <v>156</v>
      </c>
      <c r="BJ541" s="90" t="s">
        <v>20</v>
      </c>
      <c r="BK541" s="86"/>
      <c r="BL541" s="86"/>
      <c r="BM541" s="86"/>
      <c r="BN541" s="87"/>
      <c r="BO541" s="88"/>
      <c r="BP541" s="89" t="s">
        <v>158</v>
      </c>
      <c r="BQ541" s="135" t="s">
        <v>19</v>
      </c>
      <c r="BR541" s="86"/>
      <c r="BS541" s="86"/>
      <c r="BT541" s="86"/>
      <c r="BU541" s="157"/>
      <c r="BV541" s="88"/>
      <c r="BW541" s="89" t="s">
        <v>158</v>
      </c>
      <c r="BX541" s="90" t="s">
        <v>20</v>
      </c>
      <c r="BY541" s="331"/>
      <c r="BZ541" s="331"/>
      <c r="CA541" s="86"/>
      <c r="CB541" s="157"/>
    </row>
    <row r="542" spans="1:80" ht="47.25">
      <c r="A542" s="64"/>
      <c r="B542" s="91" t="s">
        <v>26</v>
      </c>
      <c r="C542" s="94" t="s">
        <v>27</v>
      </c>
      <c r="D542" s="93" t="s">
        <v>56</v>
      </c>
      <c r="E542" s="321" t="s">
        <v>29</v>
      </c>
      <c r="F542" s="321"/>
      <c r="G542" s="322"/>
      <c r="H542" s="94" t="s">
        <v>27</v>
      </c>
      <c r="I542" s="93" t="s">
        <v>56</v>
      </c>
      <c r="J542" s="321" t="s">
        <v>29</v>
      </c>
      <c r="K542" s="321"/>
      <c r="L542" s="322"/>
      <c r="M542" s="94" t="s">
        <v>27</v>
      </c>
      <c r="N542" s="93" t="s">
        <v>56</v>
      </c>
      <c r="O542" s="333" t="s">
        <v>29</v>
      </c>
      <c r="P542" s="333"/>
      <c r="Q542" s="334"/>
      <c r="R542" s="94" t="s">
        <v>27</v>
      </c>
      <c r="S542" s="93" t="s">
        <v>56</v>
      </c>
      <c r="T542" s="333" t="s">
        <v>29</v>
      </c>
      <c r="U542" s="333"/>
      <c r="V542" s="334"/>
      <c r="W542" s="64"/>
      <c r="X542" s="94" t="s">
        <v>27</v>
      </c>
      <c r="Y542" s="148" t="s">
        <v>30</v>
      </c>
      <c r="Z542" s="149" t="s">
        <v>31</v>
      </c>
      <c r="AA542" s="149" t="s">
        <v>32</v>
      </c>
      <c r="AB542" s="149" t="s">
        <v>33</v>
      </c>
      <c r="AC542" s="149" t="s">
        <v>34</v>
      </c>
      <c r="AD542" s="150" t="s">
        <v>35</v>
      </c>
      <c r="AE542" s="94" t="s">
        <v>27</v>
      </c>
      <c r="AF542" s="149" t="s">
        <v>30</v>
      </c>
      <c r="AG542" s="149" t="s">
        <v>31</v>
      </c>
      <c r="AH542" s="149" t="s">
        <v>32</v>
      </c>
      <c r="AI542" s="149" t="s">
        <v>33</v>
      </c>
      <c r="AJ542" s="149" t="s">
        <v>34</v>
      </c>
      <c r="AK542" s="150" t="s">
        <v>35</v>
      </c>
      <c r="AL542" s="94" t="s">
        <v>27</v>
      </c>
      <c r="AM542" s="149" t="s">
        <v>30</v>
      </c>
      <c r="AN542" s="149" t="s">
        <v>31</v>
      </c>
      <c r="AO542" s="149" t="s">
        <v>32</v>
      </c>
      <c r="AP542" s="149" t="s">
        <v>33</v>
      </c>
      <c r="AQ542" s="149" t="s">
        <v>34</v>
      </c>
      <c r="AR542" s="158" t="s">
        <v>35</v>
      </c>
      <c r="AS542" s="94" t="s">
        <v>27</v>
      </c>
      <c r="AT542" s="149" t="s">
        <v>30</v>
      </c>
      <c r="AU542" s="159" t="s">
        <v>31</v>
      </c>
      <c r="AV542" s="159" t="s">
        <v>32</v>
      </c>
      <c r="AW542" s="149" t="s">
        <v>33</v>
      </c>
      <c r="AX542" s="149" t="s">
        <v>34</v>
      </c>
      <c r="AY542" s="158" t="s">
        <v>35</v>
      </c>
      <c r="AZ542" s="166"/>
      <c r="BA542" s="163" t="s">
        <v>27</v>
      </c>
      <c r="BB542" s="149" t="s">
        <v>24</v>
      </c>
      <c r="BC542" s="149" t="s">
        <v>36</v>
      </c>
      <c r="BD542" s="149" t="s">
        <v>37</v>
      </c>
      <c r="BE542" s="149" t="s">
        <v>38</v>
      </c>
      <c r="BF542" s="173" t="s">
        <v>39</v>
      </c>
      <c r="BG542" s="173" t="s">
        <v>40</v>
      </c>
      <c r="BH542" s="163" t="s">
        <v>27</v>
      </c>
      <c r="BI542" s="149" t="s">
        <v>24</v>
      </c>
      <c r="BJ542" s="149" t="s">
        <v>36</v>
      </c>
      <c r="BK542" s="149" t="s">
        <v>37</v>
      </c>
      <c r="BL542" s="149" t="s">
        <v>38</v>
      </c>
      <c r="BM542" s="173" t="s">
        <v>39</v>
      </c>
      <c r="BN542" s="173" t="s">
        <v>40</v>
      </c>
      <c r="BO542" s="163" t="s">
        <v>27</v>
      </c>
      <c r="BP542" s="149" t="s">
        <v>24</v>
      </c>
      <c r="BQ542" s="149" t="s">
        <v>36</v>
      </c>
      <c r="BR542" s="149" t="s">
        <v>37</v>
      </c>
      <c r="BS542" s="149" t="s">
        <v>38</v>
      </c>
      <c r="BT542" s="173" t="s">
        <v>39</v>
      </c>
      <c r="BU542" s="173" t="s">
        <v>40</v>
      </c>
      <c r="BV542" s="163" t="s">
        <v>27</v>
      </c>
      <c r="BW542" s="149" t="s">
        <v>24</v>
      </c>
      <c r="BX542" s="149" t="s">
        <v>36</v>
      </c>
      <c r="BY542" s="149" t="s">
        <v>37</v>
      </c>
      <c r="BZ542" s="149" t="s">
        <v>38</v>
      </c>
      <c r="CA542" s="173" t="s">
        <v>39</v>
      </c>
      <c r="CB542" s="173" t="s">
        <v>40</v>
      </c>
    </row>
    <row r="543" spans="1:80" ht="15.75">
      <c r="A543" s="64"/>
      <c r="B543" s="95" t="s">
        <v>41</v>
      </c>
      <c r="C543" s="80">
        <v>0</v>
      </c>
      <c r="D543" s="114">
        <v>408.86</v>
      </c>
      <c r="E543" s="189">
        <v>4.3600000000000003</v>
      </c>
      <c r="F543" s="189">
        <v>4.93</v>
      </c>
      <c r="G543" s="190">
        <v>3.51</v>
      </c>
      <c r="H543" s="80">
        <v>0</v>
      </c>
      <c r="I543" s="189">
        <v>433.45</v>
      </c>
      <c r="J543" s="210">
        <v>0.95</v>
      </c>
      <c r="K543" s="210">
        <v>0</v>
      </c>
      <c r="L543" s="227">
        <v>0</v>
      </c>
      <c r="M543" s="80">
        <v>0</v>
      </c>
      <c r="N543" s="255">
        <v>425.81</v>
      </c>
      <c r="O543" s="210">
        <v>2.74</v>
      </c>
      <c r="P543" s="210">
        <v>0</v>
      </c>
      <c r="Q543" s="190">
        <v>0</v>
      </c>
      <c r="R543" s="80">
        <v>0</v>
      </c>
      <c r="S543" s="211">
        <v>443.05</v>
      </c>
      <c r="T543" s="210">
        <v>1.48</v>
      </c>
      <c r="U543" s="210">
        <v>1.1100000000000001</v>
      </c>
      <c r="V543" s="190">
        <v>0</v>
      </c>
      <c r="W543" s="64"/>
      <c r="X543" s="129">
        <v>0</v>
      </c>
      <c r="Y543" s="151">
        <f t="shared" ref="Y543:Y558" si="496">AVERAGE(E543:G543)/10</f>
        <v>0.42666666666666664</v>
      </c>
      <c r="Z543" s="100">
        <v>9.6440000000000001</v>
      </c>
      <c r="AA543" s="100">
        <v>4.5170000000000003</v>
      </c>
      <c r="AB543" s="100">
        <f t="shared" ref="AB543:AB558" si="497">Z543-(AA543+Y543)</f>
        <v>4.700333333333333</v>
      </c>
      <c r="AC543" s="100">
        <f t="shared" ref="AC543:AC558" si="498">3*Z543+AA543+Y543</f>
        <v>33.875666666666675</v>
      </c>
      <c r="AD543" s="152">
        <f t="shared" ref="AD543:AD558" si="499">1.398*(10^-6)*(X543^2)*AB543*AC543</f>
        <v>0</v>
      </c>
      <c r="AE543" s="129">
        <v>0</v>
      </c>
      <c r="AF543" s="100">
        <f t="shared" ref="AF543:AF558" si="500">AVERAGE(J543:L543)/10</f>
        <v>3.1666666666666662E-2</v>
      </c>
      <c r="AG543" s="100">
        <v>9.6440000000000001</v>
      </c>
      <c r="AH543" s="100">
        <v>4.5170000000000003</v>
      </c>
      <c r="AI543" s="100">
        <f t="shared" ref="AI543:AI558" si="501">AG543-(AH543+AF543)</f>
        <v>5.0953333333333335</v>
      </c>
      <c r="AJ543" s="100">
        <f t="shared" ref="AJ543:AJ558" si="502">3*AG543+AH543+AF543</f>
        <v>33.480666666666671</v>
      </c>
      <c r="AK543" s="152">
        <f t="shared" ref="AK543:AK558" si="503">1.398*(10^-6)*(AE543^2)*AI543*AJ543</f>
        <v>0</v>
      </c>
      <c r="AL543" s="129">
        <v>0</v>
      </c>
      <c r="AM543" s="100">
        <f t="shared" ref="AM543:AM551" si="504">AVERAGE(O543:Q543)/10</f>
        <v>9.133333333333335E-2</v>
      </c>
      <c r="AN543" s="100">
        <v>9.6440000000000001</v>
      </c>
      <c r="AO543" s="100">
        <v>4.5170000000000003</v>
      </c>
      <c r="AP543" s="100">
        <f t="shared" ref="AP543:AP558" si="505">AN543-(AO543+AM543)</f>
        <v>5.0356666666666667</v>
      </c>
      <c r="AQ543" s="100">
        <f t="shared" ref="AQ543:AQ558" si="506">3*AN543+AO543+AM543</f>
        <v>33.540333333333336</v>
      </c>
      <c r="AR543" s="160">
        <f t="shared" ref="AR543:AR558" si="507">1.398*(10^-6)*(AL543^2)*AP543*AQ543</f>
        <v>0</v>
      </c>
      <c r="AS543" s="129">
        <v>0</v>
      </c>
      <c r="AT543" s="100">
        <f t="shared" ref="AT543:AT558" si="508">AVERAGE(T543:V543)/10</f>
        <v>8.6333333333333331E-2</v>
      </c>
      <c r="AU543" s="100">
        <v>9.6440000000000001</v>
      </c>
      <c r="AV543" s="100">
        <v>4.5170000000000003</v>
      </c>
      <c r="AW543" s="100">
        <f t="shared" ref="AW543:AW558" si="509">AU543-(AV543+AT543)</f>
        <v>5.0406666666666666</v>
      </c>
      <c r="AX543" s="100">
        <f t="shared" ref="AX543:AX558" si="510">3*AU543+AV543+AT543</f>
        <v>33.535333333333341</v>
      </c>
      <c r="AY543" s="160">
        <f t="shared" ref="AY543:AY558" si="511">1.398*(10^-6)*(AS543^2)*AW543*AX543</f>
        <v>0</v>
      </c>
      <c r="AZ543" s="166"/>
      <c r="BA543" s="129">
        <v>0</v>
      </c>
      <c r="BB543" s="100">
        <v>103.506856070365</v>
      </c>
      <c r="BC543" s="167">
        <f>(BB561-BB562)/BB543</f>
        <v>0.65058492313032457</v>
      </c>
      <c r="BD543" s="167">
        <f>D543-BB559</f>
        <v>53.360000000000014</v>
      </c>
      <c r="BE543" s="164">
        <f>BB561-BB562</f>
        <v>67.339999999999989</v>
      </c>
      <c r="BF543" s="164">
        <f t="shared" ref="BF543:BF558" si="512">BD543/BE543*100</f>
        <v>79.239679239679276</v>
      </c>
      <c r="BG543" s="174">
        <f t="shared" ref="BG543:BG558" si="513">BF543*BC543</f>
        <v>51.552140627018318</v>
      </c>
      <c r="BH543" s="129">
        <v>0</v>
      </c>
      <c r="BI543" s="100">
        <v>103.506856070365</v>
      </c>
      <c r="BJ543" s="167">
        <f>(BI561-BI562)/BI543</f>
        <v>0.88786389123369236</v>
      </c>
      <c r="BK543" s="167">
        <f>I543-BI559</f>
        <v>53.649999999999977</v>
      </c>
      <c r="BL543" s="164">
        <f>BI561-BI562</f>
        <v>91.9</v>
      </c>
      <c r="BM543" s="164">
        <f t="shared" ref="BM543:BM558" si="514">BK543/BL543*100</f>
        <v>58.37867247007614</v>
      </c>
      <c r="BN543" s="174">
        <f t="shared" ref="BN543:BN558" si="515">BM543*BJ543</f>
        <v>51.832315304339033</v>
      </c>
      <c r="BO543" s="129">
        <v>0</v>
      </c>
      <c r="BP543" s="180">
        <v>103.506856070365</v>
      </c>
      <c r="BQ543" s="167">
        <f>(BP561-BP562)/BP543</f>
        <v>0.84177998741231363</v>
      </c>
      <c r="BR543" s="167">
        <f>N543-BP559</f>
        <v>50.770000000000039</v>
      </c>
      <c r="BS543" s="164">
        <f>BP561-BP562</f>
        <v>87.13000000000001</v>
      </c>
      <c r="BT543" s="164">
        <f t="shared" ref="BT543:BT558" si="516">BR543/BS543*100</f>
        <v>58.269252840583071</v>
      </c>
      <c r="BU543" s="174">
        <f>BT543*BQ543</f>
        <v>49.04989092267094</v>
      </c>
      <c r="BV543" s="129">
        <v>0</v>
      </c>
      <c r="BW543" s="100">
        <v>103.506856070365</v>
      </c>
      <c r="BX543" s="167">
        <f>(BW561-BW562)/BW543</f>
        <v>1.06273153466492</v>
      </c>
      <c r="BY543" s="167">
        <f>S543-BW559</f>
        <v>46.210000000000036</v>
      </c>
      <c r="BZ543" s="164">
        <f>BW561-BW562</f>
        <v>109.99999999999999</v>
      </c>
      <c r="CA543" s="164">
        <f t="shared" ref="CA543:CA558" si="517">BY543/BZ543*100</f>
        <v>42.009090909090943</v>
      </c>
      <c r="CB543" s="174">
        <f t="shared" ref="CB543:CB558" si="518">CA543*BX543</f>
        <v>44.644385651696354</v>
      </c>
    </row>
    <row r="544" spans="1:80" ht="15.75">
      <c r="A544" s="64"/>
      <c r="B544" s="95" t="s">
        <v>42</v>
      </c>
      <c r="C544" s="80">
        <v>300</v>
      </c>
      <c r="D544" s="114">
        <v>395.83</v>
      </c>
      <c r="E544" s="189">
        <v>8.9499999999999993</v>
      </c>
      <c r="F544" s="189">
        <v>7.29</v>
      </c>
      <c r="G544" s="190">
        <v>5.66</v>
      </c>
      <c r="H544" s="80">
        <v>300</v>
      </c>
      <c r="I544" s="189">
        <v>426</v>
      </c>
      <c r="J544" s="257">
        <v>3.18</v>
      </c>
      <c r="K544" s="210">
        <v>1.81</v>
      </c>
      <c r="L544" s="227">
        <v>1.51</v>
      </c>
      <c r="M544" s="80">
        <v>300</v>
      </c>
      <c r="N544" s="211">
        <v>415.78</v>
      </c>
      <c r="O544" s="210">
        <v>4.7699999999999996</v>
      </c>
      <c r="P544" s="210">
        <v>5.8</v>
      </c>
      <c r="Q544" s="190">
        <v>5.0999999999999996</v>
      </c>
      <c r="R544" s="80">
        <v>300</v>
      </c>
      <c r="S544" s="211">
        <v>443.04</v>
      </c>
      <c r="T544" s="210">
        <v>2.2000000000000002</v>
      </c>
      <c r="U544" s="210">
        <v>0.86</v>
      </c>
      <c r="V544" s="190">
        <v>4.12</v>
      </c>
      <c r="W544" s="64"/>
      <c r="X544" s="129">
        <v>300</v>
      </c>
      <c r="Y544" s="151">
        <f t="shared" si="496"/>
        <v>0.73</v>
      </c>
      <c r="Z544" s="100">
        <v>9.6440000000000001</v>
      </c>
      <c r="AA544" s="100">
        <v>4.5170000000000003</v>
      </c>
      <c r="AB544" s="100">
        <f t="shared" si="497"/>
        <v>4.3970000000000002</v>
      </c>
      <c r="AC544" s="100">
        <f t="shared" si="498"/>
        <v>34.179000000000002</v>
      </c>
      <c r="AD544" s="152">
        <f t="shared" si="499"/>
        <v>18.90886662666</v>
      </c>
      <c r="AE544" s="129">
        <v>300</v>
      </c>
      <c r="AF544" s="100">
        <f t="shared" si="500"/>
        <v>0.21666666666666665</v>
      </c>
      <c r="AG544" s="100">
        <v>9.6440000000000001</v>
      </c>
      <c r="AH544" s="100">
        <v>4.5170000000000003</v>
      </c>
      <c r="AI544" s="100">
        <f t="shared" si="501"/>
        <v>4.910333333333333</v>
      </c>
      <c r="AJ544" s="100">
        <f t="shared" si="502"/>
        <v>33.665666666666674</v>
      </c>
      <c r="AK544" s="152">
        <f t="shared" si="503"/>
        <v>20.799259561860001</v>
      </c>
      <c r="AL544" s="129">
        <v>300</v>
      </c>
      <c r="AM544" s="100">
        <f t="shared" si="504"/>
        <v>0.52233333333333332</v>
      </c>
      <c r="AN544" s="100">
        <v>9.6440000000000001</v>
      </c>
      <c r="AO544" s="100">
        <v>4.5170000000000003</v>
      </c>
      <c r="AP544" s="100">
        <f t="shared" si="505"/>
        <v>4.6046666666666667</v>
      </c>
      <c r="AQ544" s="100">
        <f t="shared" si="506"/>
        <v>33.971333333333341</v>
      </c>
      <c r="AR544" s="160">
        <f t="shared" si="507"/>
        <v>19.681603144080004</v>
      </c>
      <c r="AS544" s="129">
        <v>300</v>
      </c>
      <c r="AT544" s="100">
        <f t="shared" si="508"/>
        <v>0.23933333333333331</v>
      </c>
      <c r="AU544" s="100">
        <v>9.6440000000000001</v>
      </c>
      <c r="AV544" s="100">
        <v>4.5170000000000003</v>
      </c>
      <c r="AW544" s="100">
        <f t="shared" si="509"/>
        <v>4.8876666666666662</v>
      </c>
      <c r="AX544" s="100">
        <f t="shared" si="510"/>
        <v>33.68833333333334</v>
      </c>
      <c r="AY544" s="160">
        <f t="shared" si="511"/>
        <v>20.717187008100002</v>
      </c>
      <c r="AZ544" s="166"/>
      <c r="BA544" s="129">
        <v>300</v>
      </c>
      <c r="BB544" s="100">
        <v>103.506856070365</v>
      </c>
      <c r="BC544" s="167">
        <f>(BB561-BB562)/BB543</f>
        <v>0.65058492313032457</v>
      </c>
      <c r="BD544" s="167">
        <f>D544-BB559</f>
        <v>40.329999999999984</v>
      </c>
      <c r="BE544" s="164">
        <f>BB561-BB562</f>
        <v>67.339999999999989</v>
      </c>
      <c r="BF544" s="164">
        <f t="shared" si="512"/>
        <v>59.890109890109876</v>
      </c>
      <c r="BG544" s="174">
        <f t="shared" si="513"/>
        <v>38.963602539123826</v>
      </c>
      <c r="BH544" s="129">
        <v>300</v>
      </c>
      <c r="BI544" s="100">
        <v>103.506856070365</v>
      </c>
      <c r="BJ544" s="167">
        <f>(BI561-BI562)/BI543</f>
        <v>0.88786389123369236</v>
      </c>
      <c r="BK544" s="167">
        <f>I544-BI559</f>
        <v>46.199999999999989</v>
      </c>
      <c r="BL544" s="164">
        <f>BI561-BI562</f>
        <v>91.9</v>
      </c>
      <c r="BM544" s="164">
        <f t="shared" si="514"/>
        <v>50.272034820457002</v>
      </c>
      <c r="BN544" s="174">
        <f t="shared" si="515"/>
        <v>44.63472445592663</v>
      </c>
      <c r="BO544" s="129">
        <v>300</v>
      </c>
      <c r="BP544" s="180">
        <v>103.506856070365</v>
      </c>
      <c r="BQ544" s="167">
        <f>(BP561-BP562)/BP543</f>
        <v>0.84177998741231363</v>
      </c>
      <c r="BR544" s="167">
        <f>N544-BP559</f>
        <v>40.740000000000009</v>
      </c>
      <c r="BS544" s="164">
        <f>BP561-BP562</f>
        <v>87.13000000000001</v>
      </c>
      <c r="BT544" s="164">
        <f t="shared" si="516"/>
        <v>46.757718351887988</v>
      </c>
      <c r="BU544" s="174">
        <f t="shared" ref="BU544:BU558" si="519">BT544*BQ544</f>
        <v>39.359711565680776</v>
      </c>
      <c r="BV544" s="129">
        <v>300</v>
      </c>
      <c r="BW544" s="100">
        <v>103.506856070365</v>
      </c>
      <c r="BX544" s="167">
        <f>(BW561-BW562)/BW543</f>
        <v>1.06273153466492</v>
      </c>
      <c r="BY544" s="167">
        <f>S544-BW559</f>
        <v>46.200000000000045</v>
      </c>
      <c r="BZ544" s="164">
        <f>BW561-BW562</f>
        <v>109.99999999999999</v>
      </c>
      <c r="CA544" s="164">
        <f t="shared" si="517"/>
        <v>42.00000000000005</v>
      </c>
      <c r="CB544" s="174">
        <f t="shared" si="518"/>
        <v>44.634724455926694</v>
      </c>
    </row>
    <row r="545" spans="1:80" ht="15.75">
      <c r="A545" s="64"/>
      <c r="B545" s="95" t="s">
        <v>42</v>
      </c>
      <c r="C545" s="80">
        <v>350</v>
      </c>
      <c r="D545" s="80">
        <v>393.65</v>
      </c>
      <c r="E545" s="189">
        <v>8.17</v>
      </c>
      <c r="F545" s="189">
        <v>6.24</v>
      </c>
      <c r="G545" s="190">
        <v>9.41</v>
      </c>
      <c r="H545" s="80">
        <v>350</v>
      </c>
      <c r="I545" s="189">
        <v>423.21</v>
      </c>
      <c r="J545" s="210">
        <v>3.19</v>
      </c>
      <c r="K545" s="210">
        <v>1.78</v>
      </c>
      <c r="L545" s="227">
        <v>1.98</v>
      </c>
      <c r="M545" s="80">
        <v>350</v>
      </c>
      <c r="N545" s="211">
        <v>413.61</v>
      </c>
      <c r="O545" s="210">
        <v>5.52</v>
      </c>
      <c r="P545" s="210">
        <v>4.47</v>
      </c>
      <c r="Q545" s="260">
        <v>6.23</v>
      </c>
      <c r="R545" s="80">
        <v>350</v>
      </c>
      <c r="S545" s="211">
        <v>440.75</v>
      </c>
      <c r="T545" s="210">
        <v>1.07</v>
      </c>
      <c r="U545" s="210">
        <v>2.38</v>
      </c>
      <c r="V545" s="190">
        <v>5.09</v>
      </c>
      <c r="W545" s="64"/>
      <c r="X545" s="129">
        <v>350</v>
      </c>
      <c r="Y545" s="151">
        <f t="shared" si="496"/>
        <v>0.79400000000000004</v>
      </c>
      <c r="Z545" s="100">
        <v>9.6440000000000001</v>
      </c>
      <c r="AA545" s="100">
        <v>4.5170000000000003</v>
      </c>
      <c r="AB545" s="100">
        <f t="shared" si="497"/>
        <v>4.3330000000000002</v>
      </c>
      <c r="AC545" s="100">
        <f t="shared" si="498"/>
        <v>34.243000000000002</v>
      </c>
      <c r="AD545" s="152">
        <f t="shared" si="499"/>
        <v>25.409946753344997</v>
      </c>
      <c r="AE545" s="129">
        <v>350</v>
      </c>
      <c r="AF545" s="100">
        <f t="shared" si="500"/>
        <v>0.23166666666666663</v>
      </c>
      <c r="AG545" s="100">
        <v>9.6440000000000001</v>
      </c>
      <c r="AH545" s="100">
        <v>4.5170000000000003</v>
      </c>
      <c r="AI545" s="100">
        <f t="shared" si="501"/>
        <v>4.8953333333333333</v>
      </c>
      <c r="AJ545" s="100">
        <f t="shared" si="502"/>
        <v>33.680666666666674</v>
      </c>
      <c r="AK545" s="152">
        <f t="shared" si="503"/>
        <v>28.236197341006665</v>
      </c>
      <c r="AL545" s="129">
        <v>350</v>
      </c>
      <c r="AM545" s="100">
        <f t="shared" si="504"/>
        <v>0.54066666666666663</v>
      </c>
      <c r="AN545" s="100">
        <v>9.6440000000000001</v>
      </c>
      <c r="AO545" s="100">
        <v>4.5170000000000003</v>
      </c>
      <c r="AP545" s="100">
        <f t="shared" si="505"/>
        <v>4.5863333333333332</v>
      </c>
      <c r="AQ545" s="100">
        <f t="shared" si="506"/>
        <v>33.989666666666672</v>
      </c>
      <c r="AR545" s="160">
        <f t="shared" si="507"/>
        <v>26.696589374011662</v>
      </c>
      <c r="AS545" s="129">
        <v>350</v>
      </c>
      <c r="AT545" s="100">
        <f t="shared" si="508"/>
        <v>0.28466666666666662</v>
      </c>
      <c r="AU545" s="100">
        <v>9.6440000000000001</v>
      </c>
      <c r="AV545" s="100">
        <v>4.5170000000000003</v>
      </c>
      <c r="AW545" s="100">
        <f t="shared" si="509"/>
        <v>4.8423333333333334</v>
      </c>
      <c r="AX545" s="100">
        <f t="shared" si="510"/>
        <v>33.733666666666672</v>
      </c>
      <c r="AY545" s="160">
        <f t="shared" si="511"/>
        <v>27.974445775931667</v>
      </c>
      <c r="AZ545" s="166"/>
      <c r="BA545" s="129">
        <v>350</v>
      </c>
      <c r="BB545" s="100">
        <v>103.506856070365</v>
      </c>
      <c r="BC545" s="167">
        <f>(BB561-BB562)/BB543</f>
        <v>0.65058492313032457</v>
      </c>
      <c r="BD545" s="167">
        <f>D545-BB559</f>
        <v>38.149999999999977</v>
      </c>
      <c r="BE545" s="164">
        <f>BB561-BB562</f>
        <v>67.339999999999989</v>
      </c>
      <c r="BF545" s="164">
        <f t="shared" si="512"/>
        <v>56.652806652806632</v>
      </c>
      <c r="BG545" s="174">
        <f t="shared" si="513"/>
        <v>36.857461861333341</v>
      </c>
      <c r="BH545" s="129">
        <v>350</v>
      </c>
      <c r="BI545" s="100">
        <v>103.506856070365</v>
      </c>
      <c r="BJ545" s="167">
        <f>(BI561-BI562)/BI543</f>
        <v>0.88786389123369236</v>
      </c>
      <c r="BK545" s="167">
        <f>I545-BI559</f>
        <v>43.409999999999968</v>
      </c>
      <c r="BL545" s="164">
        <f>BI561-BI562</f>
        <v>91.9</v>
      </c>
      <c r="BM545" s="164">
        <f t="shared" si="514"/>
        <v>47.236126224156656</v>
      </c>
      <c r="BN545" s="174">
        <f t="shared" si="515"/>
        <v>41.939250836185586</v>
      </c>
      <c r="BO545" s="129">
        <v>350</v>
      </c>
      <c r="BP545" s="180">
        <v>103.506856070365</v>
      </c>
      <c r="BQ545" s="167">
        <f>(BP561-BP562)/BP543</f>
        <v>0.84177998741231363</v>
      </c>
      <c r="BR545" s="167">
        <f>N545-BP559</f>
        <v>38.57000000000005</v>
      </c>
      <c r="BS545" s="164">
        <f>BP561-BP562</f>
        <v>87.13000000000001</v>
      </c>
      <c r="BT545" s="164">
        <f t="shared" si="516"/>
        <v>44.26718696201084</v>
      </c>
      <c r="BU545" s="174">
        <f t="shared" si="519"/>
        <v>37.263232083660021</v>
      </c>
      <c r="BV545" s="129">
        <v>350</v>
      </c>
      <c r="BW545" s="100">
        <v>103.506856070365</v>
      </c>
      <c r="BX545" s="167">
        <f>(BW561-BW562)/BW543</f>
        <v>1.06273153466492</v>
      </c>
      <c r="BY545" s="167">
        <f>S545-BW559</f>
        <v>43.910000000000025</v>
      </c>
      <c r="BZ545" s="164">
        <f>BW561-BW562</f>
        <v>109.99999999999999</v>
      </c>
      <c r="CA545" s="164">
        <f t="shared" si="517"/>
        <v>39.91818181818185</v>
      </c>
      <c r="CB545" s="174">
        <f t="shared" si="518"/>
        <v>42.422310624669706</v>
      </c>
    </row>
    <row r="546" spans="1:80" ht="15.75">
      <c r="A546" s="64"/>
      <c r="B546" s="95" t="s">
        <v>42</v>
      </c>
      <c r="C546" s="80">
        <v>450</v>
      </c>
      <c r="D546" s="80">
        <v>389.56</v>
      </c>
      <c r="E546" s="189">
        <v>7.48</v>
      </c>
      <c r="F546" s="189">
        <v>7.53</v>
      </c>
      <c r="G546" s="190">
        <v>10.49</v>
      </c>
      <c r="H546" s="80">
        <v>450</v>
      </c>
      <c r="I546" s="189">
        <v>419.18</v>
      </c>
      <c r="J546" s="210">
        <v>4.0199999999999996</v>
      </c>
      <c r="K546" s="210">
        <v>2.06</v>
      </c>
      <c r="L546" s="227">
        <v>1.74</v>
      </c>
      <c r="M546" s="80">
        <v>450</v>
      </c>
      <c r="N546" s="211">
        <v>410.41</v>
      </c>
      <c r="O546" s="210">
        <v>5.97</v>
      </c>
      <c r="P546" s="210">
        <v>6.34</v>
      </c>
      <c r="Q546" s="190">
        <v>5.96</v>
      </c>
      <c r="R546" s="80">
        <v>450</v>
      </c>
      <c r="S546" s="211">
        <v>437.1</v>
      </c>
      <c r="T546" s="210">
        <v>5.1100000000000003</v>
      </c>
      <c r="U546" s="210">
        <v>2.92</v>
      </c>
      <c r="V546" s="190">
        <v>1.47</v>
      </c>
      <c r="W546" s="64"/>
      <c r="X546" s="129">
        <v>450</v>
      </c>
      <c r="Y546" s="151">
        <f t="shared" si="496"/>
        <v>0.85</v>
      </c>
      <c r="Z546" s="100">
        <v>9.6440000000000001</v>
      </c>
      <c r="AA546" s="100">
        <v>4.5170000000000003</v>
      </c>
      <c r="AB546" s="100">
        <f t="shared" si="497"/>
        <v>4.2770000000000001</v>
      </c>
      <c r="AC546" s="100">
        <f t="shared" si="498"/>
        <v>34.299000000000007</v>
      </c>
      <c r="AD546" s="152">
        <f t="shared" si="499"/>
        <v>41.529137107185001</v>
      </c>
      <c r="AE546" s="129">
        <v>450</v>
      </c>
      <c r="AF546" s="100">
        <f t="shared" si="500"/>
        <v>0.26066666666666671</v>
      </c>
      <c r="AG546" s="100">
        <v>9.6440000000000001</v>
      </c>
      <c r="AH546" s="100">
        <v>4.5170000000000003</v>
      </c>
      <c r="AI546" s="100">
        <f t="shared" si="501"/>
        <v>4.8663333333333334</v>
      </c>
      <c r="AJ546" s="100">
        <f t="shared" si="502"/>
        <v>33.709666666666671</v>
      </c>
      <c r="AK546" s="152">
        <f t="shared" si="503"/>
        <v>46.439604334304995</v>
      </c>
      <c r="AL546" s="129">
        <v>450</v>
      </c>
      <c r="AM546" s="100">
        <f t="shared" si="504"/>
        <v>0.60899999999999999</v>
      </c>
      <c r="AN546" s="100">
        <v>9.6440000000000001</v>
      </c>
      <c r="AO546" s="100">
        <v>4.5170000000000003</v>
      </c>
      <c r="AP546" s="100">
        <f t="shared" si="505"/>
        <v>4.5179999999999998</v>
      </c>
      <c r="AQ546" s="100">
        <f t="shared" si="506"/>
        <v>34.058000000000007</v>
      </c>
      <c r="AR546" s="160">
        <f t="shared" si="507"/>
        <v>43.560972486179999</v>
      </c>
      <c r="AS546" s="129">
        <v>450</v>
      </c>
      <c r="AT546" s="100">
        <f t="shared" si="508"/>
        <v>0.31666666666666676</v>
      </c>
      <c r="AU546" s="100">
        <v>9.6440000000000001</v>
      </c>
      <c r="AV546" s="100">
        <v>4.5170000000000003</v>
      </c>
      <c r="AW546" s="100">
        <f t="shared" si="509"/>
        <v>4.8103333333333333</v>
      </c>
      <c r="AX546" s="100">
        <f t="shared" si="510"/>
        <v>33.765666666666675</v>
      </c>
      <c r="AY546" s="160">
        <f t="shared" si="511"/>
        <v>45.981453955185003</v>
      </c>
      <c r="AZ546" s="166"/>
      <c r="BA546" s="129">
        <v>450</v>
      </c>
      <c r="BB546" s="100">
        <v>103.506856070365</v>
      </c>
      <c r="BC546" s="167">
        <f>(BB561-BB562)/BB543</f>
        <v>0.65058492313032457</v>
      </c>
      <c r="BD546" s="167">
        <f>D546-BB559</f>
        <v>34.06</v>
      </c>
      <c r="BE546" s="164">
        <f>BB561-BB562</f>
        <v>67.339999999999989</v>
      </c>
      <c r="BF546" s="164">
        <f t="shared" si="512"/>
        <v>50.579150579150593</v>
      </c>
      <c r="BG546" s="174">
        <f t="shared" si="513"/>
        <v>32.906032791533796</v>
      </c>
      <c r="BH546" s="129">
        <v>450</v>
      </c>
      <c r="BI546" s="100">
        <v>103.506856070365</v>
      </c>
      <c r="BJ546" s="167">
        <f>(BI561-BI562)/BI543</f>
        <v>0.88786389123369236</v>
      </c>
      <c r="BK546" s="167">
        <f>I546-BI559</f>
        <v>39.379999999999995</v>
      </c>
      <c r="BL546" s="164">
        <f>BI561-BI562</f>
        <v>91.9</v>
      </c>
      <c r="BM546" s="164">
        <f t="shared" si="514"/>
        <v>42.850924918389545</v>
      </c>
      <c r="BN546" s="174">
        <f t="shared" si="515"/>
        <v>38.045788941004133</v>
      </c>
      <c r="BO546" s="129">
        <v>450</v>
      </c>
      <c r="BP546" s="180">
        <v>103.506856070365</v>
      </c>
      <c r="BQ546" s="167">
        <f>(BP561-BP562)/BP543</f>
        <v>0.84177998741231363</v>
      </c>
      <c r="BR546" s="167">
        <f>N546-BP559</f>
        <v>35.370000000000061</v>
      </c>
      <c r="BS546" s="164">
        <f>BP561-BP562</f>
        <v>87.13000000000001</v>
      </c>
      <c r="BT546" s="164">
        <f t="shared" si="516"/>
        <v>40.594513944680429</v>
      </c>
      <c r="BU546" s="174">
        <f t="shared" si="519"/>
        <v>34.171649437362085</v>
      </c>
      <c r="BV546" s="129">
        <v>450</v>
      </c>
      <c r="BW546" s="100">
        <v>103.506856070365</v>
      </c>
      <c r="BX546" s="167">
        <f>(BW561-BW562)/BW543</f>
        <v>1.06273153466492</v>
      </c>
      <c r="BY546" s="167">
        <f>S546-BW559</f>
        <v>40.260000000000048</v>
      </c>
      <c r="BZ546" s="164">
        <f>BW561-BW562</f>
        <v>109.99999999999999</v>
      </c>
      <c r="CA546" s="164">
        <f t="shared" si="517"/>
        <v>36.600000000000051</v>
      </c>
      <c r="CB546" s="174">
        <f t="shared" si="518"/>
        <v>38.895974168736124</v>
      </c>
    </row>
    <row r="547" spans="1:80" ht="15.75">
      <c r="A547" s="64"/>
      <c r="B547" s="95" t="s">
        <v>42</v>
      </c>
      <c r="C547" s="80">
        <v>550</v>
      </c>
      <c r="D547" s="80">
        <v>386.45</v>
      </c>
      <c r="E547" s="208">
        <v>7.11</v>
      </c>
      <c r="F547" s="208">
        <v>10.130000000000001</v>
      </c>
      <c r="G547" s="152">
        <v>2.64</v>
      </c>
      <c r="H547" s="80">
        <v>550</v>
      </c>
      <c r="I547" s="208">
        <v>415.72</v>
      </c>
      <c r="J547" s="210">
        <v>4.01</v>
      </c>
      <c r="K547" s="210">
        <v>2.79</v>
      </c>
      <c r="L547" s="227">
        <v>2.12</v>
      </c>
      <c r="M547" s="80">
        <v>550</v>
      </c>
      <c r="N547" s="211">
        <v>408.03</v>
      </c>
      <c r="O547" s="210">
        <v>7.06</v>
      </c>
      <c r="P547" s="210">
        <v>6.24</v>
      </c>
      <c r="Q547" s="190">
        <v>6.02</v>
      </c>
      <c r="R547" s="80">
        <v>550</v>
      </c>
      <c r="S547" s="211">
        <v>434.75</v>
      </c>
      <c r="T547" s="210">
        <v>2.68</v>
      </c>
      <c r="U547" s="210">
        <v>2.08</v>
      </c>
      <c r="V547" s="210">
        <v>5.08</v>
      </c>
      <c r="W547" s="64"/>
      <c r="X547" s="129">
        <v>550</v>
      </c>
      <c r="Y547" s="151">
        <f t="shared" si="496"/>
        <v>0.66266666666666674</v>
      </c>
      <c r="Z547" s="100">
        <v>9.6440000000000001</v>
      </c>
      <c r="AA547" s="100">
        <v>4.5170000000000003</v>
      </c>
      <c r="AB547" s="100">
        <f t="shared" si="497"/>
        <v>4.4643333333333333</v>
      </c>
      <c r="AC547" s="100">
        <f t="shared" si="498"/>
        <v>34.111666666666672</v>
      </c>
      <c r="AD547" s="152">
        <f t="shared" si="499"/>
        <v>64.40092477069166</v>
      </c>
      <c r="AE547" s="129">
        <v>550</v>
      </c>
      <c r="AF547" s="100">
        <f t="shared" si="500"/>
        <v>0.29733333333333334</v>
      </c>
      <c r="AG547" s="100">
        <v>9.6440000000000001</v>
      </c>
      <c r="AH547" s="100">
        <v>4.5170000000000003</v>
      </c>
      <c r="AI547" s="100">
        <f t="shared" si="501"/>
        <v>4.8296666666666663</v>
      </c>
      <c r="AJ547" s="100">
        <f t="shared" si="502"/>
        <v>33.74633333333334</v>
      </c>
      <c r="AK547" s="152">
        <f t="shared" si="503"/>
        <v>68.924924665171659</v>
      </c>
      <c r="AL547" s="129">
        <v>550</v>
      </c>
      <c r="AM547" s="100">
        <f t="shared" si="504"/>
        <v>0.64400000000000002</v>
      </c>
      <c r="AN547" s="100">
        <v>9.6440000000000001</v>
      </c>
      <c r="AO547" s="100">
        <v>4.5170000000000003</v>
      </c>
      <c r="AP547" s="100">
        <f t="shared" si="505"/>
        <v>4.4829999999999997</v>
      </c>
      <c r="AQ547" s="100">
        <f t="shared" si="506"/>
        <v>34.093000000000004</v>
      </c>
      <c r="AR547" s="160">
        <f t="shared" si="507"/>
        <v>64.634814650504993</v>
      </c>
      <c r="AS547" s="129">
        <v>550</v>
      </c>
      <c r="AT547" s="100">
        <f t="shared" si="508"/>
        <v>0.32799999999999996</v>
      </c>
      <c r="AU547" s="100">
        <v>9.6440000000000001</v>
      </c>
      <c r="AV547" s="100">
        <v>4.5170000000000003</v>
      </c>
      <c r="AW547" s="100">
        <f t="shared" si="509"/>
        <v>4.7989999999999995</v>
      </c>
      <c r="AX547" s="100">
        <f t="shared" si="510"/>
        <v>33.777000000000008</v>
      </c>
      <c r="AY547" s="160">
        <f t="shared" si="511"/>
        <v>68.549513067584996</v>
      </c>
      <c r="AZ547" s="166"/>
      <c r="BA547" s="129">
        <v>550</v>
      </c>
      <c r="BB547" s="100">
        <v>103.506856070365</v>
      </c>
      <c r="BC547" s="167">
        <f>(BB561-BB562)/BB543</f>
        <v>0.65058492313032457</v>
      </c>
      <c r="BD547" s="167">
        <f>D547-BB559</f>
        <v>30.949999999999989</v>
      </c>
      <c r="BE547" s="164">
        <f>BB561-BB562</f>
        <v>67.339999999999989</v>
      </c>
      <c r="BF547" s="164">
        <f t="shared" si="512"/>
        <v>45.960795960795956</v>
      </c>
      <c r="BG547" s="174">
        <f t="shared" si="513"/>
        <v>29.901400907162969</v>
      </c>
      <c r="BH547" s="129">
        <v>550</v>
      </c>
      <c r="BI547" s="100">
        <v>103.506856070365</v>
      </c>
      <c r="BJ547" s="167">
        <f>(BI561-BI562)/BI543</f>
        <v>0.88786389123369236</v>
      </c>
      <c r="BK547" s="167">
        <f>I547-BI559</f>
        <v>35.920000000000016</v>
      </c>
      <c r="BL547" s="164">
        <f>BI561-BI562</f>
        <v>91.9</v>
      </c>
      <c r="BM547" s="164">
        <f t="shared" si="514"/>
        <v>39.085963003264432</v>
      </c>
      <c r="BN547" s="174">
        <f t="shared" si="515"/>
        <v>34.703015204694495</v>
      </c>
      <c r="BO547" s="129">
        <v>550</v>
      </c>
      <c r="BP547" s="180">
        <v>103.506856070365</v>
      </c>
      <c r="BQ547" s="167">
        <f>(BP561-BP562)/BP543</f>
        <v>0.84177998741231363</v>
      </c>
      <c r="BR547" s="167">
        <f>N547-BP559</f>
        <v>32.990000000000009</v>
      </c>
      <c r="BS547" s="164">
        <f>BP561-BP562</f>
        <v>87.13000000000001</v>
      </c>
      <c r="BT547" s="164">
        <f t="shared" si="516"/>
        <v>37.862963388040868</v>
      </c>
      <c r="BU547" s="174">
        <f t="shared" si="519"/>
        <v>31.872284844177933</v>
      </c>
      <c r="BV547" s="129">
        <v>550</v>
      </c>
      <c r="BW547" s="100">
        <v>103.506856070365</v>
      </c>
      <c r="BX547" s="167">
        <f>(BW561-BW562)/BW543</f>
        <v>1.06273153466492</v>
      </c>
      <c r="BY547" s="167">
        <f>S547-BW559</f>
        <v>37.910000000000025</v>
      </c>
      <c r="BZ547" s="164">
        <f>BW561-BW562</f>
        <v>109.99999999999999</v>
      </c>
      <c r="CA547" s="164">
        <f t="shared" si="517"/>
        <v>34.46363636363639</v>
      </c>
      <c r="CB547" s="174">
        <f t="shared" si="518"/>
        <v>36.625593162861044</v>
      </c>
    </row>
    <row r="548" spans="1:80" ht="15.75">
      <c r="A548" s="64"/>
      <c r="B548" s="95" t="s">
        <v>42</v>
      </c>
      <c r="C548" s="80">
        <v>650</v>
      </c>
      <c r="D548" s="80">
        <v>384.23</v>
      </c>
      <c r="E548" s="208">
        <v>9.1</v>
      </c>
      <c r="F548" s="208">
        <v>11.7</v>
      </c>
      <c r="G548" s="152">
        <v>5.41</v>
      </c>
      <c r="H548" s="80">
        <v>650</v>
      </c>
      <c r="I548" s="208">
        <v>413.01</v>
      </c>
      <c r="J548" s="210">
        <v>4.22</v>
      </c>
      <c r="K548" s="210">
        <v>3.24</v>
      </c>
      <c r="L548" s="227">
        <v>2.61</v>
      </c>
      <c r="M548" s="80">
        <v>650</v>
      </c>
      <c r="N548" s="211">
        <v>406.34</v>
      </c>
      <c r="O548" s="210">
        <v>7.21</v>
      </c>
      <c r="P548" s="210">
        <v>7.16</v>
      </c>
      <c r="Q548" s="190">
        <v>5.24</v>
      </c>
      <c r="R548" s="80">
        <v>650</v>
      </c>
      <c r="S548" s="211">
        <v>432.87</v>
      </c>
      <c r="T548" s="211">
        <v>2.85</v>
      </c>
      <c r="U548" s="211">
        <v>3.98</v>
      </c>
      <c r="V548" s="236">
        <v>5.63</v>
      </c>
      <c r="W548" s="64"/>
      <c r="X548" s="129">
        <v>650</v>
      </c>
      <c r="Y548" s="151">
        <f t="shared" si="496"/>
        <v>0.87366666666666659</v>
      </c>
      <c r="Z548" s="100">
        <v>9.6440000000000001</v>
      </c>
      <c r="AA548" s="100">
        <v>4.5170000000000003</v>
      </c>
      <c r="AB548" s="100">
        <f t="shared" si="497"/>
        <v>4.253333333333333</v>
      </c>
      <c r="AC548" s="100">
        <f t="shared" si="498"/>
        <v>34.32266666666667</v>
      </c>
      <c r="AD548" s="152">
        <f t="shared" si="499"/>
        <v>86.227208572266662</v>
      </c>
      <c r="AE548" s="129">
        <v>650</v>
      </c>
      <c r="AF548" s="100">
        <f t="shared" si="500"/>
        <v>0.33566666666666667</v>
      </c>
      <c r="AG548" s="100">
        <v>9.6440000000000001</v>
      </c>
      <c r="AH548" s="100">
        <v>4.5170000000000003</v>
      </c>
      <c r="AI548" s="100">
        <f t="shared" si="501"/>
        <v>4.7913333333333332</v>
      </c>
      <c r="AJ548" s="100">
        <f t="shared" si="502"/>
        <v>33.784666666666674</v>
      </c>
      <c r="AK548" s="152">
        <f t="shared" si="503"/>
        <v>95.611450945486681</v>
      </c>
      <c r="AL548" s="129">
        <v>650</v>
      </c>
      <c r="AM548" s="100">
        <f t="shared" si="504"/>
        <v>0.65366666666666662</v>
      </c>
      <c r="AN548" s="100">
        <v>9.6440000000000001</v>
      </c>
      <c r="AO548" s="100">
        <v>4.5170000000000003</v>
      </c>
      <c r="AP548" s="100">
        <f t="shared" si="505"/>
        <v>4.4733333333333327</v>
      </c>
      <c r="AQ548" s="100">
        <f t="shared" si="506"/>
        <v>34.102666666666671</v>
      </c>
      <c r="AR548" s="160">
        <f t="shared" si="507"/>
        <v>90.105953327866658</v>
      </c>
      <c r="AS548" s="129">
        <v>650</v>
      </c>
      <c r="AT548" s="100">
        <f t="shared" si="508"/>
        <v>0.41533333333333333</v>
      </c>
      <c r="AU548" s="100">
        <v>9.6440000000000001</v>
      </c>
      <c r="AV548" s="100">
        <v>4.5170000000000003</v>
      </c>
      <c r="AW548" s="100">
        <f t="shared" si="509"/>
        <v>4.711666666666666</v>
      </c>
      <c r="AX548" s="100">
        <f t="shared" si="510"/>
        <v>33.864333333333342</v>
      </c>
      <c r="AY548" s="160">
        <f t="shared" si="511"/>
        <v>94.243405957891667</v>
      </c>
      <c r="AZ548" s="166"/>
      <c r="BA548" s="129">
        <v>650</v>
      </c>
      <c r="BB548" s="100">
        <v>103.506856070365</v>
      </c>
      <c r="BC548" s="167">
        <f>(BB561-BB562)/BB543</f>
        <v>0.65058492313032457</v>
      </c>
      <c r="BD548" s="167">
        <f>D548-BB559</f>
        <v>28.730000000000018</v>
      </c>
      <c r="BE548" s="164">
        <f>BB561-BB562</f>
        <v>67.339999999999989</v>
      </c>
      <c r="BF548" s="164">
        <f t="shared" si="512"/>
        <v>42.664092664092692</v>
      </c>
      <c r="BG548" s="174">
        <f t="shared" si="513"/>
        <v>27.75661544629379</v>
      </c>
      <c r="BH548" s="129">
        <v>650</v>
      </c>
      <c r="BI548" s="100">
        <v>103.506856070365</v>
      </c>
      <c r="BJ548" s="167">
        <f>(BI561-BI562)/BI543</f>
        <v>0.88786389123369236</v>
      </c>
      <c r="BK548" s="167">
        <f>I548-BI559</f>
        <v>33.20999999999998</v>
      </c>
      <c r="BL548" s="164">
        <f>BI561-BI562</f>
        <v>91.9</v>
      </c>
      <c r="BM548" s="164">
        <f t="shared" si="514"/>
        <v>36.137105549510309</v>
      </c>
      <c r="BN548" s="174">
        <f t="shared" si="515"/>
        <v>32.084831151110883</v>
      </c>
      <c r="BO548" s="129">
        <v>650</v>
      </c>
      <c r="BP548" s="180">
        <v>103.506856070365</v>
      </c>
      <c r="BQ548" s="167">
        <f>(BP561-BP562)/BP543</f>
        <v>0.84177998741231363</v>
      </c>
      <c r="BR548" s="167">
        <f>N548-BP559</f>
        <v>31.300000000000011</v>
      </c>
      <c r="BS548" s="164">
        <f>BP561-BP562</f>
        <v>87.13000000000001</v>
      </c>
      <c r="BT548" s="164">
        <f t="shared" si="516"/>
        <v>35.923332950763239</v>
      </c>
      <c r="BU548" s="174">
        <f t="shared" si="519"/>
        <v>30.23954275910183</v>
      </c>
      <c r="BV548" s="129">
        <v>650</v>
      </c>
      <c r="BW548" s="100">
        <v>103.506856070365</v>
      </c>
      <c r="BX548" s="167">
        <f>(BW561-BW562)/BW543</f>
        <v>1.06273153466492</v>
      </c>
      <c r="BY548" s="167">
        <f>S548-BW559</f>
        <v>36.03000000000003</v>
      </c>
      <c r="BZ548" s="164">
        <f>BW561-BW562</f>
        <v>109.99999999999999</v>
      </c>
      <c r="CA548" s="164">
        <f t="shared" si="517"/>
        <v>32.754545454545486</v>
      </c>
      <c r="CB548" s="174">
        <f t="shared" si="518"/>
        <v>34.809288358161005</v>
      </c>
    </row>
    <row r="549" spans="1:80" ht="15.75">
      <c r="A549" s="64"/>
      <c r="B549" s="95" t="s">
        <v>42</v>
      </c>
      <c r="C549" s="80">
        <v>750</v>
      </c>
      <c r="D549" s="80">
        <v>382.63</v>
      </c>
      <c r="E549" s="208">
        <v>4.29</v>
      </c>
      <c r="F549" s="208">
        <v>12.4</v>
      </c>
      <c r="G549" s="152">
        <v>9.77</v>
      </c>
      <c r="H549" s="80">
        <v>750</v>
      </c>
      <c r="I549" s="208">
        <v>410.96</v>
      </c>
      <c r="J549" s="210">
        <v>5.08</v>
      </c>
      <c r="K549" s="210">
        <v>3.9</v>
      </c>
      <c r="L549" s="227">
        <v>4.7300000000000004</v>
      </c>
      <c r="M549" s="80">
        <v>750</v>
      </c>
      <c r="N549" s="211">
        <v>404.94</v>
      </c>
      <c r="O549" s="80">
        <v>7.39</v>
      </c>
      <c r="P549" s="80">
        <v>7.12</v>
      </c>
      <c r="Q549" s="98">
        <v>7.57</v>
      </c>
      <c r="R549" s="80">
        <v>750</v>
      </c>
      <c r="S549" s="211">
        <v>431.47</v>
      </c>
      <c r="T549" s="211">
        <v>2.98</v>
      </c>
      <c r="U549" s="211">
        <v>3.97</v>
      </c>
      <c r="V549" s="236">
        <v>6.52</v>
      </c>
      <c r="W549" s="64"/>
      <c r="X549" s="129">
        <v>750</v>
      </c>
      <c r="Y549" s="151">
        <f t="shared" si="496"/>
        <v>0.88200000000000001</v>
      </c>
      <c r="Z549" s="100">
        <v>9.6440000000000001</v>
      </c>
      <c r="AA549" s="100">
        <v>4.5170000000000003</v>
      </c>
      <c r="AB549" s="100">
        <f t="shared" si="497"/>
        <v>4.2450000000000001</v>
      </c>
      <c r="AC549" s="100">
        <f t="shared" si="498"/>
        <v>34.331000000000003</v>
      </c>
      <c r="AD549" s="152">
        <f t="shared" si="499"/>
        <v>114.60243533062501</v>
      </c>
      <c r="AE549" s="129">
        <v>750</v>
      </c>
      <c r="AF549" s="100">
        <f t="shared" si="500"/>
        <v>0.45700000000000002</v>
      </c>
      <c r="AG549" s="100">
        <v>9.6440000000000001</v>
      </c>
      <c r="AH549" s="100">
        <v>4.5170000000000003</v>
      </c>
      <c r="AI549" s="100">
        <f t="shared" si="501"/>
        <v>4.67</v>
      </c>
      <c r="AJ549" s="100">
        <f t="shared" si="502"/>
        <v>33.906000000000006</v>
      </c>
      <c r="AK549" s="152">
        <f t="shared" si="503"/>
        <v>124.5154196025</v>
      </c>
      <c r="AL549" s="129">
        <v>750</v>
      </c>
      <c r="AM549" s="100">
        <f t="shared" si="504"/>
        <v>0.73599999999999999</v>
      </c>
      <c r="AN549" s="100">
        <v>9.6440000000000001</v>
      </c>
      <c r="AO549" s="100">
        <v>4.5170000000000003</v>
      </c>
      <c r="AP549" s="100">
        <f t="shared" si="505"/>
        <v>4.391</v>
      </c>
      <c r="AQ549" s="100">
        <f t="shared" si="506"/>
        <v>34.185000000000002</v>
      </c>
      <c r="AR549" s="160">
        <f t="shared" si="507"/>
        <v>118.03986918562499</v>
      </c>
      <c r="AS549" s="129">
        <v>750</v>
      </c>
      <c r="AT549" s="100">
        <f t="shared" si="508"/>
        <v>0.44899999999999995</v>
      </c>
      <c r="AU549" s="100">
        <v>9.6440000000000001</v>
      </c>
      <c r="AV549" s="100">
        <v>4.5170000000000003</v>
      </c>
      <c r="AW549" s="100">
        <f t="shared" si="509"/>
        <v>4.6779999999999999</v>
      </c>
      <c r="AX549" s="100">
        <f t="shared" si="510"/>
        <v>33.898000000000003</v>
      </c>
      <c r="AY549" s="160">
        <f t="shared" si="511"/>
        <v>124.69929295049999</v>
      </c>
      <c r="AZ549" s="166"/>
      <c r="BA549" s="129">
        <v>750</v>
      </c>
      <c r="BB549" s="100">
        <v>103.506856070365</v>
      </c>
      <c r="BC549" s="167">
        <f>(BB561-BB562)/BB543</f>
        <v>0.65058492313032457</v>
      </c>
      <c r="BD549" s="167">
        <f>D549-BB559</f>
        <v>27.129999999999995</v>
      </c>
      <c r="BE549" s="164">
        <f>BB561-BB562</f>
        <v>67.339999999999989</v>
      </c>
      <c r="BF549" s="164">
        <f t="shared" si="512"/>
        <v>40.288090288090288</v>
      </c>
      <c r="BG549" s="174">
        <f t="shared" si="513"/>
        <v>26.210824123144796</v>
      </c>
      <c r="BH549" s="129">
        <v>750</v>
      </c>
      <c r="BI549" s="100">
        <v>103.506856070365</v>
      </c>
      <c r="BJ549" s="167">
        <f>(BI561-BI562)/BI543</f>
        <v>0.88786389123369236</v>
      </c>
      <c r="BK549" s="167">
        <f>I549-BI559</f>
        <v>31.159999999999968</v>
      </c>
      <c r="BL549" s="164">
        <f>BI561-BI562</f>
        <v>91.9</v>
      </c>
      <c r="BM549" s="164">
        <f t="shared" si="514"/>
        <v>33.906420021762749</v>
      </c>
      <c r="BN549" s="174">
        <f t="shared" si="515"/>
        <v>30.104286018326249</v>
      </c>
      <c r="BO549" s="129">
        <v>750</v>
      </c>
      <c r="BP549" s="180">
        <v>103.506856070365</v>
      </c>
      <c r="BQ549" s="167">
        <f>(BP561-BP562)/BP543</f>
        <v>0.84177998741231363</v>
      </c>
      <c r="BR549" s="167">
        <f>N549-BP559</f>
        <v>29.900000000000034</v>
      </c>
      <c r="BS549" s="164">
        <f>BP561-BP562</f>
        <v>87.13000000000001</v>
      </c>
      <c r="BT549" s="164">
        <f t="shared" si="516"/>
        <v>34.316538505681201</v>
      </c>
      <c r="BU549" s="174">
        <f t="shared" si="519"/>
        <v>28.886975351346496</v>
      </c>
      <c r="BV549" s="129">
        <v>750</v>
      </c>
      <c r="BW549" s="100">
        <v>103.506856070365</v>
      </c>
      <c r="BX549" s="167">
        <f>(BW561-BW562)/BW543</f>
        <v>1.06273153466492</v>
      </c>
      <c r="BY549" s="167">
        <f>S549-BW559</f>
        <v>34.630000000000052</v>
      </c>
      <c r="BZ549" s="164">
        <f>BW561-BW562</f>
        <v>109.99999999999999</v>
      </c>
      <c r="CA549" s="164">
        <f t="shared" si="517"/>
        <v>31.481818181818234</v>
      </c>
      <c r="CB549" s="174">
        <f t="shared" si="518"/>
        <v>33.456720950405675</v>
      </c>
    </row>
    <row r="550" spans="1:80" ht="15.75">
      <c r="A550" s="64"/>
      <c r="B550" s="95" t="s">
        <v>42</v>
      </c>
      <c r="C550" s="80">
        <v>850</v>
      </c>
      <c r="D550" s="80">
        <v>381.13</v>
      </c>
      <c r="E550" s="208">
        <v>7.35</v>
      </c>
      <c r="F550" s="208">
        <v>6.56</v>
      </c>
      <c r="G550" s="152">
        <v>6.41</v>
      </c>
      <c r="H550" s="80">
        <v>850</v>
      </c>
      <c r="I550" s="208">
        <v>409.06</v>
      </c>
      <c r="J550" s="210">
        <v>4.59</v>
      </c>
      <c r="K550" s="210">
        <v>4.97</v>
      </c>
      <c r="L550" s="227">
        <v>4.01</v>
      </c>
      <c r="M550" s="80">
        <v>850</v>
      </c>
      <c r="N550" s="211">
        <v>403.49</v>
      </c>
      <c r="O550" s="80">
        <v>7.47</v>
      </c>
      <c r="P550" s="80">
        <v>6.05</v>
      </c>
      <c r="Q550" s="98">
        <v>6.82</v>
      </c>
      <c r="R550" s="80">
        <v>850</v>
      </c>
      <c r="S550" s="211">
        <v>430.26</v>
      </c>
      <c r="T550" s="211">
        <v>4.95</v>
      </c>
      <c r="U550" s="211">
        <v>3.13</v>
      </c>
      <c r="V550" s="236">
        <v>2.95</v>
      </c>
      <c r="W550" s="64"/>
      <c r="X550" s="129">
        <v>850</v>
      </c>
      <c r="Y550" s="151">
        <f t="shared" si="496"/>
        <v>0.67733333333333334</v>
      </c>
      <c r="Z550" s="100">
        <v>9.6440000000000001</v>
      </c>
      <c r="AA550" s="100">
        <v>4.5170000000000003</v>
      </c>
      <c r="AB550" s="100">
        <f t="shared" si="497"/>
        <v>4.4496666666666664</v>
      </c>
      <c r="AC550" s="100">
        <f t="shared" si="498"/>
        <v>34.126333333333335</v>
      </c>
      <c r="AD550" s="152">
        <f t="shared" si="499"/>
        <v>153.37766776221164</v>
      </c>
      <c r="AE550" s="129">
        <v>850</v>
      </c>
      <c r="AF550" s="100">
        <f t="shared" si="500"/>
        <v>0.45233333333333325</v>
      </c>
      <c r="AG550" s="100">
        <v>9.6440000000000001</v>
      </c>
      <c r="AH550" s="100">
        <v>4.5170000000000003</v>
      </c>
      <c r="AI550" s="100">
        <f t="shared" si="501"/>
        <v>4.674666666666667</v>
      </c>
      <c r="AJ550" s="100">
        <f t="shared" si="502"/>
        <v>33.901333333333341</v>
      </c>
      <c r="AK550" s="152">
        <f t="shared" si="503"/>
        <v>160.0709234765867</v>
      </c>
      <c r="AL550" s="129">
        <v>850</v>
      </c>
      <c r="AM550" s="100">
        <f t="shared" si="504"/>
        <v>0.67800000000000005</v>
      </c>
      <c r="AN550" s="100">
        <v>9.6440000000000001</v>
      </c>
      <c r="AO550" s="100">
        <v>4.5170000000000003</v>
      </c>
      <c r="AP550" s="100">
        <f t="shared" si="505"/>
        <v>4.4489999999999998</v>
      </c>
      <c r="AQ550" s="100">
        <f t="shared" si="506"/>
        <v>34.127000000000002</v>
      </c>
      <c r="AR550" s="160">
        <f t="shared" si="507"/>
        <v>153.357683936265</v>
      </c>
      <c r="AS550" s="129">
        <v>850</v>
      </c>
      <c r="AT550" s="100">
        <f t="shared" si="508"/>
        <v>0.3676666666666667</v>
      </c>
      <c r="AU550" s="100">
        <v>9.6440000000000001</v>
      </c>
      <c r="AV550" s="100">
        <v>4.5170000000000003</v>
      </c>
      <c r="AW550" s="100">
        <f t="shared" si="509"/>
        <v>4.7593333333333332</v>
      </c>
      <c r="AX550" s="100">
        <f t="shared" si="510"/>
        <v>33.81666666666667</v>
      </c>
      <c r="AY550" s="160">
        <f t="shared" si="511"/>
        <v>162.56308874116667</v>
      </c>
      <c r="AZ550" s="166"/>
      <c r="BA550" s="129">
        <v>850</v>
      </c>
      <c r="BB550" s="100">
        <v>103.506856070365</v>
      </c>
      <c r="BC550" s="167">
        <f>(BB561-BB562)/BB543</f>
        <v>0.65058492313032457</v>
      </c>
      <c r="BD550" s="167">
        <f>D550-BB559</f>
        <v>25.629999999999995</v>
      </c>
      <c r="BE550" s="164">
        <f>BB561-BB562</f>
        <v>67.339999999999989</v>
      </c>
      <c r="BF550" s="164">
        <f t="shared" si="512"/>
        <v>38.06058806058806</v>
      </c>
      <c r="BG550" s="174">
        <f t="shared" si="513"/>
        <v>24.761644757692633</v>
      </c>
      <c r="BH550" s="129">
        <v>850</v>
      </c>
      <c r="BI550" s="100">
        <v>103.506856070365</v>
      </c>
      <c r="BJ550" s="167">
        <f>(BI561-BI562)/BI543</f>
        <v>0.88786389123369236</v>
      </c>
      <c r="BK550" s="167">
        <f>I550-BI559</f>
        <v>29.259999999999991</v>
      </c>
      <c r="BL550" s="164">
        <f>BI561-BI562</f>
        <v>91.9</v>
      </c>
      <c r="BM550" s="164">
        <f t="shared" si="514"/>
        <v>31.838955386289435</v>
      </c>
      <c r="BN550" s="174">
        <f t="shared" si="515"/>
        <v>28.268658822086866</v>
      </c>
      <c r="BO550" s="129">
        <v>850</v>
      </c>
      <c r="BP550" s="180">
        <v>103.506856070365</v>
      </c>
      <c r="BQ550" s="167">
        <f>(BP561-BP562)/BP543</f>
        <v>0.84177998741231363</v>
      </c>
      <c r="BR550" s="167">
        <f>N550-BP559</f>
        <v>28.450000000000045</v>
      </c>
      <c r="BS550" s="164">
        <f>BP561-BP562</f>
        <v>87.13000000000001</v>
      </c>
      <c r="BT550" s="164">
        <f t="shared" si="516"/>
        <v>32.652358544703361</v>
      </c>
      <c r="BU550" s="174">
        <f t="shared" si="519"/>
        <v>27.486101964742748</v>
      </c>
      <c r="BV550" s="129">
        <v>850</v>
      </c>
      <c r="BW550" s="100">
        <v>103.506856070365</v>
      </c>
      <c r="BX550" s="167">
        <f>(BW561-BW562)/BW543</f>
        <v>1.06273153466492</v>
      </c>
      <c r="BY550" s="167">
        <f>S550-BW559</f>
        <v>33.420000000000016</v>
      </c>
      <c r="BZ550" s="164">
        <f>BW561-BW562</f>
        <v>109.99999999999999</v>
      </c>
      <c r="CA550" s="164">
        <f t="shared" si="517"/>
        <v>30.381818181818197</v>
      </c>
      <c r="CB550" s="174">
        <f t="shared" si="518"/>
        <v>32.287716262274223</v>
      </c>
    </row>
    <row r="551" spans="1:80" ht="15.75">
      <c r="A551" s="64"/>
      <c r="B551" s="95" t="s">
        <v>42</v>
      </c>
      <c r="C551" s="80">
        <v>950</v>
      </c>
      <c r="D551" s="80">
        <v>380.07</v>
      </c>
      <c r="E551" s="208">
        <v>13.56</v>
      </c>
      <c r="F551" s="208">
        <v>4.51</v>
      </c>
      <c r="G551" s="152">
        <v>8.59</v>
      </c>
      <c r="H551" s="80">
        <v>950</v>
      </c>
      <c r="I551" s="208">
        <v>407.86</v>
      </c>
      <c r="J551" s="210">
        <v>5.9</v>
      </c>
      <c r="K551" s="210">
        <v>5.29</v>
      </c>
      <c r="L551" s="227">
        <v>5.25</v>
      </c>
      <c r="M551" s="80">
        <v>950</v>
      </c>
      <c r="N551" s="211">
        <v>402.56</v>
      </c>
      <c r="O551" s="80">
        <v>8.36</v>
      </c>
      <c r="P551" s="80">
        <v>4.8899999999999997</v>
      </c>
      <c r="Q551" s="98">
        <v>7.95</v>
      </c>
      <c r="R551" s="80">
        <v>950</v>
      </c>
      <c r="S551" s="211">
        <v>429.33</v>
      </c>
      <c r="T551" s="211">
        <v>6.04</v>
      </c>
      <c r="U551" s="211">
        <v>0.93</v>
      </c>
      <c r="V551" s="236">
        <v>3.09</v>
      </c>
      <c r="W551" s="64"/>
      <c r="X551" s="129">
        <v>950</v>
      </c>
      <c r="Y551" s="151">
        <f t="shared" si="496"/>
        <v>0.88866666666666672</v>
      </c>
      <c r="Z551" s="100">
        <v>9.6440000000000001</v>
      </c>
      <c r="AA551" s="100">
        <v>4.5170000000000003</v>
      </c>
      <c r="AB551" s="100">
        <f t="shared" si="497"/>
        <v>4.2383333333333333</v>
      </c>
      <c r="AC551" s="100">
        <f t="shared" si="498"/>
        <v>34.337666666666671</v>
      </c>
      <c r="AD551" s="152">
        <f t="shared" si="499"/>
        <v>183.62012223889167</v>
      </c>
      <c r="AE551" s="129">
        <v>950</v>
      </c>
      <c r="AF551" s="100">
        <f t="shared" si="500"/>
        <v>0.54800000000000004</v>
      </c>
      <c r="AG551" s="100">
        <v>9.6440000000000001</v>
      </c>
      <c r="AH551" s="100">
        <v>4.5170000000000003</v>
      </c>
      <c r="AI551" s="100">
        <f t="shared" si="501"/>
        <v>4.5789999999999997</v>
      </c>
      <c r="AJ551" s="100">
        <f t="shared" si="502"/>
        <v>33.997000000000007</v>
      </c>
      <c r="AK551" s="152">
        <f t="shared" si="503"/>
        <v>196.410915865785</v>
      </c>
      <c r="AL551" s="129">
        <v>950</v>
      </c>
      <c r="AM551" s="100">
        <f t="shared" si="504"/>
        <v>0.70666666666666667</v>
      </c>
      <c r="AN551" s="100">
        <v>9.6440000000000001</v>
      </c>
      <c r="AO551" s="100">
        <v>4.5170000000000003</v>
      </c>
      <c r="AP551" s="100">
        <f t="shared" si="505"/>
        <v>4.4203333333333328</v>
      </c>
      <c r="AQ551" s="100">
        <f t="shared" si="506"/>
        <v>34.155666666666669</v>
      </c>
      <c r="AR551" s="160">
        <f t="shared" si="507"/>
        <v>190.48999431705161</v>
      </c>
      <c r="AS551" s="129">
        <v>950</v>
      </c>
      <c r="AT551" s="100">
        <f t="shared" si="508"/>
        <v>0.33533333333333332</v>
      </c>
      <c r="AU551" s="100">
        <v>9.6440000000000001</v>
      </c>
      <c r="AV551" s="100">
        <v>4.5170000000000003</v>
      </c>
      <c r="AW551" s="100">
        <f t="shared" si="509"/>
        <v>4.7916666666666661</v>
      </c>
      <c r="AX551" s="100">
        <f t="shared" si="510"/>
        <v>33.784333333333336</v>
      </c>
      <c r="AY551" s="160">
        <f t="shared" si="511"/>
        <v>204.24730463229162</v>
      </c>
      <c r="AZ551" s="166"/>
      <c r="BA551" s="129">
        <v>950</v>
      </c>
      <c r="BB551" s="100">
        <v>103.506856070365</v>
      </c>
      <c r="BC551" s="167">
        <f>(BB561-BB562)/BB543</f>
        <v>0.65058492313032457</v>
      </c>
      <c r="BD551" s="167">
        <f>D551-BB559</f>
        <v>24.569999999999993</v>
      </c>
      <c r="BE551" s="164">
        <f>BB561-BB562</f>
        <v>67.339999999999989</v>
      </c>
      <c r="BF551" s="164">
        <f t="shared" si="512"/>
        <v>36.486486486486477</v>
      </c>
      <c r="BG551" s="174">
        <f t="shared" si="513"/>
        <v>23.737558006106429</v>
      </c>
      <c r="BH551" s="129">
        <v>950</v>
      </c>
      <c r="BI551" s="100">
        <v>103.506856070365</v>
      </c>
      <c r="BJ551" s="167">
        <f>(BI561-BI562)/BI543</f>
        <v>0.88786389123369236</v>
      </c>
      <c r="BK551" s="167">
        <f>I551-BI559</f>
        <v>28.060000000000002</v>
      </c>
      <c r="BL551" s="164">
        <f>BI561-BI562</f>
        <v>91.9</v>
      </c>
      <c r="BM551" s="164">
        <f t="shared" si="514"/>
        <v>30.533188248095755</v>
      </c>
      <c r="BN551" s="174">
        <f t="shared" si="515"/>
        <v>27.109315329725142</v>
      </c>
      <c r="BO551" s="129">
        <v>950</v>
      </c>
      <c r="BP551" s="180">
        <v>103.506856070365</v>
      </c>
      <c r="BQ551" s="167">
        <f>(BP561-BP562)/BP543</f>
        <v>0.84177998741231363</v>
      </c>
      <c r="BR551" s="167">
        <f>N551-BP559</f>
        <v>27.520000000000039</v>
      </c>
      <c r="BS551" s="164">
        <f>BP561-BP562</f>
        <v>87.13000000000001</v>
      </c>
      <c r="BT551" s="164">
        <f t="shared" si="516"/>
        <v>31.584987949041704</v>
      </c>
      <c r="BU551" s="174">
        <f t="shared" si="519"/>
        <v>26.587610758162402</v>
      </c>
      <c r="BV551" s="129">
        <v>950</v>
      </c>
      <c r="BW551" s="100">
        <v>103.506856070365</v>
      </c>
      <c r="BX551" s="167">
        <f>(BW561-BW562)/BW543</f>
        <v>1.06273153466492</v>
      </c>
      <c r="BY551" s="167">
        <f>S551-BW559</f>
        <v>32.490000000000009</v>
      </c>
      <c r="BZ551" s="164">
        <f>BW561-BW562</f>
        <v>109.99999999999999</v>
      </c>
      <c r="CA551" s="164">
        <f t="shared" si="517"/>
        <v>29.536363636363649</v>
      </c>
      <c r="CB551" s="174">
        <f t="shared" si="518"/>
        <v>31.389225055693878</v>
      </c>
    </row>
    <row r="552" spans="1:80" ht="15.75">
      <c r="A552" s="64"/>
      <c r="B552" s="95" t="s">
        <v>42</v>
      </c>
      <c r="C552" s="80">
        <v>1000</v>
      </c>
      <c r="D552" s="80">
        <v>379.48</v>
      </c>
      <c r="E552" s="208">
        <v>14.34</v>
      </c>
      <c r="F552" s="208">
        <v>7.99</v>
      </c>
      <c r="G552" s="152">
        <v>10</v>
      </c>
      <c r="H552" s="80">
        <v>1000</v>
      </c>
      <c r="I552" s="208">
        <v>407.22</v>
      </c>
      <c r="J552" s="210">
        <v>5.89</v>
      </c>
      <c r="K552" s="210">
        <v>3.88</v>
      </c>
      <c r="L552" s="227">
        <v>5.54</v>
      </c>
      <c r="M552" s="80">
        <v>1000</v>
      </c>
      <c r="N552" s="80">
        <v>402</v>
      </c>
      <c r="O552" s="211">
        <v>8.3000000000000007</v>
      </c>
      <c r="P552" s="80">
        <v>5.83</v>
      </c>
      <c r="Q552" s="98">
        <v>6.8</v>
      </c>
      <c r="R552" s="80">
        <v>1000</v>
      </c>
      <c r="S552" s="211">
        <v>428.74</v>
      </c>
      <c r="T552" s="211">
        <v>4.28</v>
      </c>
      <c r="U552" s="211">
        <v>5.36</v>
      </c>
      <c r="V552" s="236">
        <v>4.1399999999999997</v>
      </c>
      <c r="W552" s="64"/>
      <c r="X552" s="129">
        <v>1000</v>
      </c>
      <c r="Y552" s="151">
        <f t="shared" si="496"/>
        <v>1.0776666666666666</v>
      </c>
      <c r="Z552" s="100">
        <v>9.6440000000000001</v>
      </c>
      <c r="AA552" s="100">
        <v>4.5170000000000003</v>
      </c>
      <c r="AB552" s="100">
        <f t="shared" si="497"/>
        <v>4.0493333333333332</v>
      </c>
      <c r="AC552" s="100">
        <f t="shared" si="498"/>
        <v>34.526666666666671</v>
      </c>
      <c r="AD552" s="152">
        <f t="shared" si="499"/>
        <v>195.45435514666664</v>
      </c>
      <c r="AE552" s="129">
        <v>1000</v>
      </c>
      <c r="AF552" s="100">
        <f t="shared" si="500"/>
        <v>0.51033333333333331</v>
      </c>
      <c r="AG552" s="100">
        <v>9.6440000000000001</v>
      </c>
      <c r="AH552" s="100">
        <v>4.5170000000000003</v>
      </c>
      <c r="AI552" s="100">
        <f t="shared" si="501"/>
        <v>4.6166666666666663</v>
      </c>
      <c r="AJ552" s="100">
        <f t="shared" si="502"/>
        <v>33.95933333333334</v>
      </c>
      <c r="AK552" s="152">
        <f t="shared" si="503"/>
        <v>219.17693326666662</v>
      </c>
      <c r="AL552" s="129">
        <v>1000</v>
      </c>
      <c r="AM552" s="100">
        <f>AVERAGE(P552:Q552)/10</f>
        <v>0.63149999999999995</v>
      </c>
      <c r="AN552" s="100">
        <v>9.6440000000000001</v>
      </c>
      <c r="AO552" s="100">
        <v>4.5170000000000003</v>
      </c>
      <c r="AP552" s="100">
        <f t="shared" si="505"/>
        <v>4.4954999999999998</v>
      </c>
      <c r="AQ552" s="100">
        <f t="shared" si="506"/>
        <v>34.080500000000008</v>
      </c>
      <c r="AR552" s="160">
        <f t="shared" si="507"/>
        <v>214.18602507450001</v>
      </c>
      <c r="AS552" s="129">
        <v>1000</v>
      </c>
      <c r="AT552" s="100">
        <f t="shared" si="508"/>
        <v>0.45933333333333337</v>
      </c>
      <c r="AU552" s="100">
        <v>9.6440000000000001</v>
      </c>
      <c r="AV552" s="100">
        <v>4.5170000000000003</v>
      </c>
      <c r="AW552" s="100">
        <f t="shared" si="509"/>
        <v>4.6676666666666664</v>
      </c>
      <c r="AX552" s="100">
        <f t="shared" si="510"/>
        <v>33.908333333333339</v>
      </c>
      <c r="AY552" s="160">
        <f t="shared" si="511"/>
        <v>221.26537051666665</v>
      </c>
      <c r="AZ552" s="166"/>
      <c r="BA552" s="129">
        <v>1000</v>
      </c>
      <c r="BB552" s="100">
        <v>103.506856070365</v>
      </c>
      <c r="BC552" s="167">
        <f>(BB561-BB562)/BB543</f>
        <v>0.65058492313032457</v>
      </c>
      <c r="BD552" s="167">
        <f>D552-BB559</f>
        <v>23.980000000000018</v>
      </c>
      <c r="BE552" s="164">
        <f>BB561-BB562</f>
        <v>67.339999999999989</v>
      </c>
      <c r="BF552" s="164">
        <f t="shared" si="512"/>
        <v>35.610335610335639</v>
      </c>
      <c r="BG552" s="174">
        <f t="shared" si="513"/>
        <v>23.167547455695271</v>
      </c>
      <c r="BH552" s="129">
        <v>1000</v>
      </c>
      <c r="BI552" s="100">
        <v>103.506856070365</v>
      </c>
      <c r="BJ552" s="167">
        <f>(BI561-BI562)/BI543</f>
        <v>0.88786389123369236</v>
      </c>
      <c r="BK552" s="167">
        <f>I552-BI559</f>
        <v>27.420000000000016</v>
      </c>
      <c r="BL552" s="164">
        <f>BI561-BI562</f>
        <v>91.9</v>
      </c>
      <c r="BM552" s="164">
        <f t="shared" si="514"/>
        <v>29.836779107725803</v>
      </c>
      <c r="BN552" s="174">
        <f t="shared" si="515"/>
        <v>26.490998800465569</v>
      </c>
      <c r="BO552" s="129">
        <v>1000</v>
      </c>
      <c r="BP552" s="180">
        <v>103.506856070365</v>
      </c>
      <c r="BQ552" s="167">
        <f>(BP561-BP562)/BP543</f>
        <v>0.84177998741231363</v>
      </c>
      <c r="BR552" s="167">
        <f>N552-BP559</f>
        <v>26.960000000000036</v>
      </c>
      <c r="BS552" s="164">
        <f>BP561-BP562</f>
        <v>87.13000000000001</v>
      </c>
      <c r="BT552" s="164">
        <f t="shared" si="516"/>
        <v>30.942270171008872</v>
      </c>
      <c r="BU552" s="174">
        <f t="shared" si="519"/>
        <v>26.046583795060254</v>
      </c>
      <c r="BV552" s="129">
        <v>1000</v>
      </c>
      <c r="BW552" s="100">
        <v>103.506856070365</v>
      </c>
      <c r="BX552" s="167">
        <f>(BW561-BW562)/BW543</f>
        <v>1.06273153466492</v>
      </c>
      <c r="BY552" s="167">
        <f>S552-BW559</f>
        <v>31.900000000000034</v>
      </c>
      <c r="BZ552" s="164">
        <f>BW561-BW562</f>
        <v>109.99999999999999</v>
      </c>
      <c r="CA552" s="164">
        <f t="shared" si="517"/>
        <v>29.000000000000036</v>
      </c>
      <c r="CB552" s="174">
        <f t="shared" si="518"/>
        <v>30.819214505282716</v>
      </c>
    </row>
    <row r="553" spans="1:80" ht="15.75">
      <c r="A553" s="64"/>
      <c r="B553" s="95" t="s">
        <v>42</v>
      </c>
      <c r="C553" s="80">
        <v>1350</v>
      </c>
      <c r="D553" s="80">
        <v>377.5</v>
      </c>
      <c r="E553" s="208">
        <v>16.510000000000002</v>
      </c>
      <c r="F553" s="208">
        <v>8.16</v>
      </c>
      <c r="G553" s="152">
        <v>10.74</v>
      </c>
      <c r="H553" s="80">
        <v>1350</v>
      </c>
      <c r="I553" s="208">
        <v>405.25</v>
      </c>
      <c r="J553" s="100">
        <v>6.89</v>
      </c>
      <c r="K553" s="211">
        <v>5.42</v>
      </c>
      <c r="L553" s="258">
        <v>7.16</v>
      </c>
      <c r="M553" s="80">
        <v>1350</v>
      </c>
      <c r="N553" s="211">
        <v>400.22</v>
      </c>
      <c r="O553" s="80">
        <v>8.26</v>
      </c>
      <c r="P553" s="80">
        <v>9.2899999999999991</v>
      </c>
      <c r="Q553" s="236">
        <v>9.11</v>
      </c>
      <c r="R553" s="80">
        <v>1350</v>
      </c>
      <c r="S553" s="211">
        <v>427.08</v>
      </c>
      <c r="T553" s="211">
        <v>5.14</v>
      </c>
      <c r="U553" s="211">
        <v>6.7</v>
      </c>
      <c r="V553" s="236">
        <v>5.1100000000000003</v>
      </c>
      <c r="W553" s="64"/>
      <c r="X553" s="129">
        <v>1350</v>
      </c>
      <c r="Y553" s="151">
        <f t="shared" si="496"/>
        <v>1.1803333333333335</v>
      </c>
      <c r="Z553" s="100">
        <v>9.6440000000000001</v>
      </c>
      <c r="AA553" s="100">
        <v>4.5170000000000003</v>
      </c>
      <c r="AB553" s="100">
        <f t="shared" si="497"/>
        <v>3.9466666666666663</v>
      </c>
      <c r="AC553" s="100">
        <f t="shared" si="498"/>
        <v>34.629333333333335</v>
      </c>
      <c r="AD553" s="152">
        <f t="shared" si="499"/>
        <v>348.21645258239994</v>
      </c>
      <c r="AE553" s="129">
        <v>1350</v>
      </c>
      <c r="AF553" s="100">
        <f t="shared" si="500"/>
        <v>0.64899999999999991</v>
      </c>
      <c r="AG553" s="100">
        <v>9.6440000000000001</v>
      </c>
      <c r="AH553" s="100">
        <v>4.5170000000000003</v>
      </c>
      <c r="AI553" s="100">
        <f t="shared" si="501"/>
        <v>4.4779999999999998</v>
      </c>
      <c r="AJ553" s="100">
        <f t="shared" si="502"/>
        <v>34.098000000000006</v>
      </c>
      <c r="AK553" s="152">
        <f t="shared" si="503"/>
        <v>389.03413033961999</v>
      </c>
      <c r="AL553" s="129">
        <v>1350</v>
      </c>
      <c r="AM553" s="100">
        <f t="shared" ref="AM553:AM558" si="520">AVERAGE(O553:Q553)/10</f>
        <v>0.88866666666666649</v>
      </c>
      <c r="AN553" s="100">
        <v>9.6440000000000001</v>
      </c>
      <c r="AO553" s="100">
        <v>4.5170000000000003</v>
      </c>
      <c r="AP553" s="100">
        <f t="shared" si="505"/>
        <v>4.2383333333333333</v>
      </c>
      <c r="AQ553" s="100">
        <f t="shared" si="506"/>
        <v>34.337666666666671</v>
      </c>
      <c r="AR553" s="160">
        <f t="shared" si="507"/>
        <v>370.80074546302495</v>
      </c>
      <c r="AS553" s="129">
        <v>1350</v>
      </c>
      <c r="AT553" s="100">
        <f t="shared" si="508"/>
        <v>0.56499999999999995</v>
      </c>
      <c r="AU553" s="100">
        <v>9.6440000000000001</v>
      </c>
      <c r="AV553" s="100">
        <v>4.5170000000000003</v>
      </c>
      <c r="AW553" s="100">
        <f t="shared" si="509"/>
        <v>4.5619999999999994</v>
      </c>
      <c r="AX553" s="100">
        <f t="shared" si="510"/>
        <v>34.014000000000003</v>
      </c>
      <c r="AY553" s="160">
        <f t="shared" si="511"/>
        <v>395.35541974313992</v>
      </c>
      <c r="AZ553" s="166"/>
      <c r="BA553" s="129">
        <v>1350</v>
      </c>
      <c r="BB553" s="100">
        <v>103.506856070365</v>
      </c>
      <c r="BC553" s="167">
        <f>(BB561-BB562)/BB543</f>
        <v>0.65058492313032457</v>
      </c>
      <c r="BD553" s="167">
        <f>D553-BB559</f>
        <v>22</v>
      </c>
      <c r="BE553" s="164">
        <f>BB561-BB562</f>
        <v>67.339999999999989</v>
      </c>
      <c r="BF553" s="164">
        <f t="shared" si="512"/>
        <v>32.670032670032676</v>
      </c>
      <c r="BG553" s="174">
        <f t="shared" si="513"/>
        <v>21.254630693298399</v>
      </c>
      <c r="BH553" s="129">
        <v>1350</v>
      </c>
      <c r="BI553" s="100">
        <v>103.506856070365</v>
      </c>
      <c r="BJ553" s="167">
        <f>(BI561-BI562)/BI543</f>
        <v>0.88786389123369236</v>
      </c>
      <c r="BK553" s="167">
        <f>I553-BI559</f>
        <v>25.449999999999989</v>
      </c>
      <c r="BL553" s="164">
        <f>BI561-BI562</f>
        <v>91.9</v>
      </c>
      <c r="BM553" s="164">
        <f t="shared" si="514"/>
        <v>27.693144722524472</v>
      </c>
      <c r="BN553" s="174">
        <f t="shared" si="515"/>
        <v>24.587743233838371</v>
      </c>
      <c r="BO553" s="129">
        <v>1350</v>
      </c>
      <c r="BP553" s="180">
        <v>103.506856070365</v>
      </c>
      <c r="BQ553" s="167">
        <f>(BP561-BP562)/BP543</f>
        <v>0.84177998741231363</v>
      </c>
      <c r="BR553" s="167">
        <f>N553-BP559</f>
        <v>25.180000000000064</v>
      </c>
      <c r="BS553" s="164">
        <f>BP561-BP562</f>
        <v>87.13000000000001</v>
      </c>
      <c r="BT553" s="164">
        <f t="shared" si="516"/>
        <v>28.899345805118859</v>
      </c>
      <c r="BU553" s="174">
        <f t="shared" si="519"/>
        <v>24.326890948057052</v>
      </c>
      <c r="BV553" s="129">
        <v>1350</v>
      </c>
      <c r="BW553" s="100">
        <v>103.506856070365</v>
      </c>
      <c r="BX553" s="167">
        <f>(BW561-BW562)/BW543</f>
        <v>1.06273153466492</v>
      </c>
      <c r="BY553" s="167">
        <f>S553-BW559</f>
        <v>30.240000000000009</v>
      </c>
      <c r="BZ553" s="164">
        <f>BW561-BW562</f>
        <v>109.99999999999999</v>
      </c>
      <c r="CA553" s="164">
        <f t="shared" si="517"/>
        <v>27.490909090909106</v>
      </c>
      <c r="CB553" s="174">
        <f t="shared" si="518"/>
        <v>29.215456007515634</v>
      </c>
    </row>
    <row r="554" spans="1:80" ht="15.75">
      <c r="A554" s="64"/>
      <c r="B554" s="95" t="s">
        <v>42</v>
      </c>
      <c r="C554" s="80">
        <v>2500</v>
      </c>
      <c r="D554" s="80">
        <v>374.02</v>
      </c>
      <c r="E554" s="208">
        <v>14.31</v>
      </c>
      <c r="F554" s="208">
        <v>13.15</v>
      </c>
      <c r="G554" s="152">
        <v>24.35</v>
      </c>
      <c r="H554" s="80">
        <v>2500</v>
      </c>
      <c r="I554" s="80">
        <v>402</v>
      </c>
      <c r="J554" s="80">
        <v>9.5</v>
      </c>
      <c r="K554" s="211">
        <v>10.46</v>
      </c>
      <c r="L554" s="98">
        <v>8.61</v>
      </c>
      <c r="M554" s="80">
        <v>2500</v>
      </c>
      <c r="N554" s="211">
        <v>396.69</v>
      </c>
      <c r="O554" s="80">
        <v>11.82</v>
      </c>
      <c r="P554" s="80">
        <v>11.96</v>
      </c>
      <c r="Q554" s="98">
        <v>12.61</v>
      </c>
      <c r="R554" s="80">
        <v>2500</v>
      </c>
      <c r="S554" s="211">
        <v>423.6</v>
      </c>
      <c r="T554" s="211">
        <v>6.69</v>
      </c>
      <c r="U554" s="211">
        <v>7.01</v>
      </c>
      <c r="V554" s="236">
        <v>8.4</v>
      </c>
      <c r="W554" s="64"/>
      <c r="X554" s="129">
        <v>2500</v>
      </c>
      <c r="Y554" s="151">
        <f t="shared" si="496"/>
        <v>1.7269999999999999</v>
      </c>
      <c r="Z554" s="100">
        <v>9.6440000000000001</v>
      </c>
      <c r="AA554" s="100">
        <v>4.5170000000000003</v>
      </c>
      <c r="AB554" s="100">
        <f t="shared" si="497"/>
        <v>3.4000000000000004</v>
      </c>
      <c r="AC554" s="100">
        <f t="shared" si="498"/>
        <v>35.176000000000002</v>
      </c>
      <c r="AD554" s="152">
        <f t="shared" si="499"/>
        <v>1044.9910199999999</v>
      </c>
      <c r="AE554" s="129">
        <v>2500</v>
      </c>
      <c r="AF554" s="100">
        <f t="shared" si="500"/>
        <v>0.95233333333333337</v>
      </c>
      <c r="AG554" s="100">
        <v>9.6440000000000001</v>
      </c>
      <c r="AH554" s="100">
        <v>4.5170000000000003</v>
      </c>
      <c r="AI554" s="100">
        <f t="shared" si="501"/>
        <v>4.1746666666666661</v>
      </c>
      <c r="AJ554" s="100">
        <f t="shared" si="502"/>
        <v>34.401333333333341</v>
      </c>
      <c r="AK554" s="152">
        <f t="shared" si="503"/>
        <v>1254.8281948666665</v>
      </c>
      <c r="AL554" s="129">
        <v>2500</v>
      </c>
      <c r="AM554" s="100">
        <f t="shared" si="520"/>
        <v>1.2130000000000001</v>
      </c>
      <c r="AN554" s="100">
        <v>9.6440000000000001</v>
      </c>
      <c r="AO554" s="100">
        <v>4.5170000000000003</v>
      </c>
      <c r="AP554" s="100">
        <f t="shared" si="505"/>
        <v>3.9139999999999997</v>
      </c>
      <c r="AQ554" s="100">
        <f t="shared" si="506"/>
        <v>34.662000000000006</v>
      </c>
      <c r="AR554" s="160">
        <f t="shared" si="507"/>
        <v>1185.39100665</v>
      </c>
      <c r="AS554" s="129">
        <v>2500</v>
      </c>
      <c r="AT554" s="100">
        <f t="shared" si="508"/>
        <v>0.73666666666666669</v>
      </c>
      <c r="AU554" s="100">
        <v>9.6440000000000001</v>
      </c>
      <c r="AV554" s="100">
        <v>4.5170000000000003</v>
      </c>
      <c r="AW554" s="100">
        <f t="shared" si="509"/>
        <v>4.3903333333333334</v>
      </c>
      <c r="AX554" s="100">
        <f t="shared" si="510"/>
        <v>34.18566666666667</v>
      </c>
      <c r="AY554" s="160">
        <f t="shared" si="511"/>
        <v>1311.3805481291668</v>
      </c>
      <c r="AZ554" s="166"/>
      <c r="BA554" s="129">
        <v>2500</v>
      </c>
      <c r="BB554" s="100">
        <v>103.506856070365</v>
      </c>
      <c r="BC554" s="167">
        <f>(BB561-BB562)/BB543</f>
        <v>0.65058492313032457</v>
      </c>
      <c r="BD554" s="167">
        <f>D554-BB559</f>
        <v>18.519999999999982</v>
      </c>
      <c r="BE554" s="164">
        <f>BB561-BB562</f>
        <v>67.339999999999989</v>
      </c>
      <c r="BF554" s="164">
        <f t="shared" si="512"/>
        <v>27.502227502227477</v>
      </c>
      <c r="BG554" s="174">
        <f t="shared" si="513"/>
        <v>17.89253456544936</v>
      </c>
      <c r="BH554" s="129">
        <v>2500</v>
      </c>
      <c r="BI554" s="100">
        <v>103.506856070365</v>
      </c>
      <c r="BJ554" s="167">
        <f>(BI561-BI562)/BI543</f>
        <v>0.88786389123369236</v>
      </c>
      <c r="BK554" s="167">
        <f>I554-BI559</f>
        <v>22.199999999999989</v>
      </c>
      <c r="BL554" s="164">
        <f>BI561-BI562</f>
        <v>91.9</v>
      </c>
      <c r="BM554" s="164">
        <f t="shared" si="514"/>
        <v>24.156692056583228</v>
      </c>
      <c r="BN554" s="174">
        <f t="shared" si="515"/>
        <v>21.447854608692012</v>
      </c>
      <c r="BO554" s="129">
        <v>2500</v>
      </c>
      <c r="BP554" s="180">
        <v>103.506856070365</v>
      </c>
      <c r="BQ554" s="167">
        <f>(BP561-BP562)/BP543</f>
        <v>0.84177998741231363</v>
      </c>
      <c r="BR554" s="167">
        <f>N554-BP559</f>
        <v>21.650000000000034</v>
      </c>
      <c r="BS554" s="164">
        <f>BP561-BP562</f>
        <v>87.13000000000001</v>
      </c>
      <c r="BT554" s="164">
        <f t="shared" si="516"/>
        <v>24.847928382876198</v>
      </c>
      <c r="BU554" s="174">
        <f t="shared" si="519"/>
        <v>20.916488841359598</v>
      </c>
      <c r="BV554" s="129">
        <v>2500</v>
      </c>
      <c r="BW554" s="100">
        <v>103.506856070365</v>
      </c>
      <c r="BX554" s="167">
        <f>(BW561-BW562)/BW543</f>
        <v>1.06273153466492</v>
      </c>
      <c r="BY554" s="167">
        <f>S554-BW559</f>
        <v>26.760000000000048</v>
      </c>
      <c r="BZ554" s="164">
        <f>BW561-BW562</f>
        <v>109.99999999999999</v>
      </c>
      <c r="CA554" s="164">
        <f t="shared" si="517"/>
        <v>24.327272727272774</v>
      </c>
      <c r="CB554" s="174">
        <f t="shared" si="518"/>
        <v>25.853359879666648</v>
      </c>
    </row>
    <row r="555" spans="1:80" ht="15.75">
      <c r="A555" s="64"/>
      <c r="B555" s="95" t="s">
        <v>42</v>
      </c>
      <c r="C555" s="80">
        <v>5000</v>
      </c>
      <c r="D555" s="80">
        <v>370.92</v>
      </c>
      <c r="E555" s="208">
        <v>19.73</v>
      </c>
      <c r="F555" s="208">
        <v>20.53</v>
      </c>
      <c r="G555" s="152">
        <v>27.11</v>
      </c>
      <c r="H555" s="80">
        <v>5000</v>
      </c>
      <c r="I555" s="80">
        <v>399.04</v>
      </c>
      <c r="J555" s="80">
        <v>16.16</v>
      </c>
      <c r="K555" s="80">
        <v>13.25</v>
      </c>
      <c r="L555" s="211">
        <v>15.01</v>
      </c>
      <c r="M555" s="80">
        <v>5000</v>
      </c>
      <c r="N555" s="211">
        <v>393.14</v>
      </c>
      <c r="O555" s="80">
        <v>17.57</v>
      </c>
      <c r="P555" s="80">
        <v>16.93</v>
      </c>
      <c r="Q555" s="98">
        <v>17.09</v>
      </c>
      <c r="R555" s="80">
        <v>5000</v>
      </c>
      <c r="S555" s="211">
        <v>419.71</v>
      </c>
      <c r="T555" s="261">
        <v>12.76</v>
      </c>
      <c r="U555" s="211">
        <v>10.06</v>
      </c>
      <c r="V555" s="236">
        <v>10.71</v>
      </c>
      <c r="W555" s="64"/>
      <c r="X555" s="129">
        <v>5000</v>
      </c>
      <c r="Y555" s="151">
        <f t="shared" si="496"/>
        <v>2.2456666666666667</v>
      </c>
      <c r="Z555" s="100">
        <v>9.6440000000000001</v>
      </c>
      <c r="AA555" s="100">
        <v>4.5170000000000003</v>
      </c>
      <c r="AB555" s="100">
        <f t="shared" si="497"/>
        <v>2.8813333333333331</v>
      </c>
      <c r="AC555" s="100">
        <f t="shared" si="498"/>
        <v>35.69466666666667</v>
      </c>
      <c r="AD555" s="152">
        <f t="shared" si="499"/>
        <v>3594.545739466666</v>
      </c>
      <c r="AE555" s="129">
        <v>5000</v>
      </c>
      <c r="AF555" s="100">
        <f t="shared" si="500"/>
        <v>1.4806666666666666</v>
      </c>
      <c r="AG555" s="100">
        <v>9.6440000000000001</v>
      </c>
      <c r="AH555" s="100">
        <v>4.5170000000000003</v>
      </c>
      <c r="AI555" s="100">
        <f t="shared" si="501"/>
        <v>3.6463333333333328</v>
      </c>
      <c r="AJ555" s="100">
        <f t="shared" si="502"/>
        <v>34.92966666666667</v>
      </c>
      <c r="AK555" s="152">
        <f t="shared" si="503"/>
        <v>4451.4140157166657</v>
      </c>
      <c r="AL555" s="129">
        <v>5000</v>
      </c>
      <c r="AM555" s="100">
        <f t="shared" si="520"/>
        <v>1.7196666666666669</v>
      </c>
      <c r="AN555" s="100">
        <v>9.6440000000000001</v>
      </c>
      <c r="AO555" s="100">
        <v>4.5170000000000003</v>
      </c>
      <c r="AP555" s="100">
        <f t="shared" si="505"/>
        <v>3.4073333333333329</v>
      </c>
      <c r="AQ555" s="100">
        <f t="shared" si="506"/>
        <v>35.168666666666674</v>
      </c>
      <c r="AR555" s="160">
        <f t="shared" si="507"/>
        <v>4188.1063892666662</v>
      </c>
      <c r="AS555" s="129">
        <v>5000</v>
      </c>
      <c r="AT555" s="100">
        <f t="shared" si="508"/>
        <v>1.1176666666666668</v>
      </c>
      <c r="AU555" s="100">
        <v>9.6440000000000001</v>
      </c>
      <c r="AV555" s="100">
        <v>4.5170000000000003</v>
      </c>
      <c r="AW555" s="100">
        <f t="shared" si="509"/>
        <v>4.0093333333333332</v>
      </c>
      <c r="AX555" s="100">
        <f t="shared" si="510"/>
        <v>34.56666666666667</v>
      </c>
      <c r="AY555" s="160">
        <f t="shared" si="511"/>
        <v>4843.6956466666661</v>
      </c>
      <c r="AZ555" s="166"/>
      <c r="BA555" s="129">
        <v>5000</v>
      </c>
      <c r="BB555" s="100">
        <v>103.506856070365</v>
      </c>
      <c r="BC555" s="167">
        <f>(BB561-BB562)/BB543</f>
        <v>0.65058492313032457</v>
      </c>
      <c r="BD555" s="167">
        <f>D555-BB559</f>
        <v>15.420000000000016</v>
      </c>
      <c r="BE555" s="164">
        <f>BB561-BB562</f>
        <v>67.339999999999989</v>
      </c>
      <c r="BF555" s="164">
        <f t="shared" si="512"/>
        <v>22.898722898722927</v>
      </c>
      <c r="BG555" s="174">
        <f t="shared" si="513"/>
        <v>14.897563876848258</v>
      </c>
      <c r="BH555" s="129">
        <v>5000</v>
      </c>
      <c r="BI555" s="100">
        <v>103.506856070365</v>
      </c>
      <c r="BJ555" s="167">
        <f>(BI561-BI562)/BI543</f>
        <v>0.88786389123369236</v>
      </c>
      <c r="BK555" s="167">
        <f>I555-BI559</f>
        <v>19.240000000000009</v>
      </c>
      <c r="BL555" s="164">
        <f>BI561-BI562</f>
        <v>91.9</v>
      </c>
      <c r="BM555" s="164">
        <f t="shared" si="514"/>
        <v>20.935799782372154</v>
      </c>
      <c r="BN555" s="174">
        <f t="shared" si="515"/>
        <v>18.588140660866429</v>
      </c>
      <c r="BO555" s="129">
        <v>5000</v>
      </c>
      <c r="BP555" s="180">
        <v>103.506856070365</v>
      </c>
      <c r="BQ555" s="167">
        <f>(BP561-BP562)/BP543</f>
        <v>0.84177998741231363</v>
      </c>
      <c r="BR555" s="167">
        <f>N555-BP559</f>
        <v>18.100000000000023</v>
      </c>
      <c r="BS555" s="164">
        <f>BP561-BP562</f>
        <v>87.13000000000001</v>
      </c>
      <c r="BT555" s="164">
        <f t="shared" si="516"/>
        <v>20.773556754275244</v>
      </c>
      <c r="BU555" s="174">
        <f t="shared" si="519"/>
        <v>17.486764343122797</v>
      </c>
      <c r="BV555" s="129">
        <v>5000</v>
      </c>
      <c r="BW555" s="100">
        <v>103.506856070365</v>
      </c>
      <c r="BX555" s="167">
        <f>(BW561-BW562)/BW543</f>
        <v>1.06273153466492</v>
      </c>
      <c r="BY555" s="167">
        <f>S555-BW559</f>
        <v>22.870000000000005</v>
      </c>
      <c r="BZ555" s="164">
        <f>BW561-BW562</f>
        <v>109.99999999999999</v>
      </c>
      <c r="CA555" s="164">
        <f t="shared" si="517"/>
        <v>20.7909090909091</v>
      </c>
      <c r="CB555" s="174">
        <f t="shared" si="518"/>
        <v>22.095154725260663</v>
      </c>
    </row>
    <row r="556" spans="1:80" ht="15.75">
      <c r="A556" s="64"/>
      <c r="B556" s="95" t="s">
        <v>42</v>
      </c>
      <c r="C556" s="80">
        <v>7000</v>
      </c>
      <c r="D556" s="80">
        <v>369.42</v>
      </c>
      <c r="E556" s="208">
        <v>30.11</v>
      </c>
      <c r="F556" s="208">
        <v>20.58</v>
      </c>
      <c r="G556" s="152">
        <v>23.39</v>
      </c>
      <c r="H556" s="80">
        <v>7000</v>
      </c>
      <c r="I556" s="80">
        <v>397.31</v>
      </c>
      <c r="J556" s="80">
        <v>15.52</v>
      </c>
      <c r="K556" s="211">
        <v>16.11</v>
      </c>
      <c r="L556" s="98">
        <v>17.829999999999998</v>
      </c>
      <c r="M556" s="80">
        <v>7000</v>
      </c>
      <c r="N556" s="211">
        <v>391.34</v>
      </c>
      <c r="O556" s="80">
        <v>19.23</v>
      </c>
      <c r="P556" s="80">
        <v>19.77</v>
      </c>
      <c r="Q556" s="98">
        <v>19.850000000000001</v>
      </c>
      <c r="R556" s="80">
        <v>7000</v>
      </c>
      <c r="S556" s="211">
        <v>417.54</v>
      </c>
      <c r="T556" s="211">
        <v>12.08</v>
      </c>
      <c r="U556" s="211">
        <v>12.88</v>
      </c>
      <c r="V556" s="236">
        <v>14.58</v>
      </c>
      <c r="W556" s="64"/>
      <c r="X556" s="129">
        <v>7000</v>
      </c>
      <c r="Y556" s="151">
        <f t="shared" si="496"/>
        <v>2.4693333333333332</v>
      </c>
      <c r="Z556" s="100">
        <v>9.6440000000000001</v>
      </c>
      <c r="AA556" s="100">
        <v>4.5170000000000003</v>
      </c>
      <c r="AB556" s="100">
        <f t="shared" si="497"/>
        <v>2.6576666666666666</v>
      </c>
      <c r="AC556" s="100">
        <f t="shared" si="498"/>
        <v>35.918333333333337</v>
      </c>
      <c r="AD556" s="152">
        <f t="shared" si="499"/>
        <v>6539.1294876366665</v>
      </c>
      <c r="AE556" s="129">
        <v>7000</v>
      </c>
      <c r="AF556" s="100">
        <f t="shared" si="500"/>
        <v>1.6486666666666665</v>
      </c>
      <c r="AG556" s="100">
        <v>9.6440000000000001</v>
      </c>
      <c r="AH556" s="100">
        <v>4.5170000000000003</v>
      </c>
      <c r="AI556" s="100">
        <f t="shared" si="501"/>
        <v>3.4783333333333335</v>
      </c>
      <c r="AJ556" s="100">
        <f t="shared" si="502"/>
        <v>35.097666666666669</v>
      </c>
      <c r="AK556" s="152">
        <f t="shared" si="503"/>
        <v>8362.8189591566661</v>
      </c>
      <c r="AL556" s="129">
        <v>7000</v>
      </c>
      <c r="AM556" s="100">
        <f t="shared" si="520"/>
        <v>1.9616666666666667</v>
      </c>
      <c r="AN556" s="100">
        <v>9.6440000000000001</v>
      </c>
      <c r="AO556" s="100">
        <v>4.5170000000000003</v>
      </c>
      <c r="AP556" s="100">
        <f t="shared" si="505"/>
        <v>3.1653333333333329</v>
      </c>
      <c r="AQ556" s="100">
        <f t="shared" si="506"/>
        <v>35.410666666666671</v>
      </c>
      <c r="AR556" s="160">
        <f t="shared" si="507"/>
        <v>7678.1537766826659</v>
      </c>
      <c r="AS556" s="129">
        <v>7000</v>
      </c>
      <c r="AT556" s="100">
        <f t="shared" si="508"/>
        <v>1.3180000000000001</v>
      </c>
      <c r="AU556" s="100">
        <v>9.6440000000000001</v>
      </c>
      <c r="AV556" s="100">
        <v>4.5170000000000003</v>
      </c>
      <c r="AW556" s="100">
        <f t="shared" si="509"/>
        <v>3.8089999999999993</v>
      </c>
      <c r="AX556" s="100">
        <f t="shared" si="510"/>
        <v>34.767000000000003</v>
      </c>
      <c r="AY556" s="160">
        <f t="shared" si="511"/>
        <v>9071.5488105059976</v>
      </c>
      <c r="AZ556" s="166"/>
      <c r="BA556" s="129">
        <v>7000</v>
      </c>
      <c r="BB556" s="100">
        <v>103.506856070365</v>
      </c>
      <c r="BC556" s="167">
        <f>(BB561-BB562)/BB543</f>
        <v>0.65058492313032457</v>
      </c>
      <c r="BD556" s="167">
        <f>D556-BB559</f>
        <v>13.920000000000016</v>
      </c>
      <c r="BE556" s="164">
        <f>BB561-BB562</f>
        <v>67.339999999999989</v>
      </c>
      <c r="BF556" s="164">
        <f t="shared" si="512"/>
        <v>20.671220671220699</v>
      </c>
      <c r="BG556" s="174">
        <f t="shared" si="513"/>
        <v>13.448384511396094</v>
      </c>
      <c r="BH556" s="129">
        <v>7000</v>
      </c>
      <c r="BI556" s="100">
        <v>103.506856070365</v>
      </c>
      <c r="BJ556" s="167">
        <f>(BI561-BI562)/BI543</f>
        <v>0.88786389123369236</v>
      </c>
      <c r="BK556" s="167">
        <f>I556-BI559</f>
        <v>17.509999999999991</v>
      </c>
      <c r="BL556" s="164">
        <f>BI561-BI562</f>
        <v>91.9</v>
      </c>
      <c r="BM556" s="164">
        <f t="shared" si="514"/>
        <v>19.053318824809566</v>
      </c>
      <c r="BN556" s="174">
        <f t="shared" si="515"/>
        <v>16.916753792711582</v>
      </c>
      <c r="BO556" s="129">
        <v>7000</v>
      </c>
      <c r="BP556" s="180">
        <v>103.506856070365</v>
      </c>
      <c r="BQ556" s="167">
        <f>(BP561-BP562)/BP543</f>
        <v>0.84177998741231363</v>
      </c>
      <c r="BR556" s="167">
        <f>N556-BP559</f>
        <v>16.300000000000011</v>
      </c>
      <c r="BS556" s="164">
        <f>BP561-BP562</f>
        <v>87.13000000000001</v>
      </c>
      <c r="BT556" s="164">
        <f t="shared" si="516"/>
        <v>18.707678182026868</v>
      </c>
      <c r="BU556" s="174">
        <f t="shared" si="519"/>
        <v>15.747749104580191</v>
      </c>
      <c r="BV556" s="129">
        <v>7000</v>
      </c>
      <c r="BW556" s="100">
        <v>103.506856070365</v>
      </c>
      <c r="BX556" s="167">
        <f>(BW561-BW562)/BW543</f>
        <v>1.06273153466492</v>
      </c>
      <c r="BY556" s="167">
        <f>S556-BW559</f>
        <v>20.700000000000045</v>
      </c>
      <c r="BZ556" s="164">
        <f>BW561-BW562</f>
        <v>109.99999999999999</v>
      </c>
      <c r="CA556" s="164">
        <f t="shared" si="517"/>
        <v>18.818181818181863</v>
      </c>
      <c r="CB556" s="174">
        <f t="shared" si="518"/>
        <v>19.998675243239905</v>
      </c>
    </row>
    <row r="557" spans="1:80" ht="15.75">
      <c r="A557" s="64"/>
      <c r="B557" s="95" t="s">
        <v>42</v>
      </c>
      <c r="C557" s="80">
        <v>9000</v>
      </c>
      <c r="D557" s="80">
        <v>368.4</v>
      </c>
      <c r="E557" s="189">
        <v>29.35</v>
      </c>
      <c r="F557" s="189">
        <v>24.48</v>
      </c>
      <c r="G557" s="190">
        <v>24.21</v>
      </c>
      <c r="H557" s="80">
        <v>9000</v>
      </c>
      <c r="I557" s="80">
        <v>395.91</v>
      </c>
      <c r="J557" s="80">
        <v>17.64</v>
      </c>
      <c r="K557" s="211">
        <v>18.079999999999998</v>
      </c>
      <c r="L557" s="98">
        <v>19.72</v>
      </c>
      <c r="M557" s="80">
        <v>9000</v>
      </c>
      <c r="N557" s="211">
        <v>390.03</v>
      </c>
      <c r="O557" s="211">
        <v>20.67</v>
      </c>
      <c r="P557" s="80">
        <v>21.51</v>
      </c>
      <c r="Q557" s="98">
        <v>20.13</v>
      </c>
      <c r="R557" s="80">
        <v>9000</v>
      </c>
      <c r="S557" s="211">
        <v>415.81</v>
      </c>
      <c r="T557" s="211">
        <v>13.48</v>
      </c>
      <c r="U557" s="211">
        <v>13.75</v>
      </c>
      <c r="V557" s="236">
        <v>16.21</v>
      </c>
      <c r="W557" s="64"/>
      <c r="X557" s="129">
        <v>9000</v>
      </c>
      <c r="Y557" s="151">
        <f t="shared" si="496"/>
        <v>2.6013333333333333</v>
      </c>
      <c r="Z557" s="100">
        <v>9.6440000000000001</v>
      </c>
      <c r="AA557" s="100">
        <v>4.5170000000000003</v>
      </c>
      <c r="AB557" s="100">
        <f t="shared" si="497"/>
        <v>2.5256666666666661</v>
      </c>
      <c r="AC557" s="100">
        <f t="shared" si="498"/>
        <v>36.050333333333342</v>
      </c>
      <c r="AD557" s="152">
        <f t="shared" si="499"/>
        <v>10310.447317913999</v>
      </c>
      <c r="AE557" s="129">
        <v>9000</v>
      </c>
      <c r="AF557" s="100">
        <f t="shared" si="500"/>
        <v>1.8480000000000001</v>
      </c>
      <c r="AG557" s="100">
        <v>9.6440000000000001</v>
      </c>
      <c r="AH557" s="100">
        <v>4.5170000000000003</v>
      </c>
      <c r="AI557" s="100">
        <f t="shared" si="501"/>
        <v>3.2789999999999999</v>
      </c>
      <c r="AJ557" s="100">
        <f t="shared" si="502"/>
        <v>35.297000000000004</v>
      </c>
      <c r="AK557" s="152">
        <f t="shared" si="503"/>
        <v>13106.037368394</v>
      </c>
      <c r="AL557" s="129">
        <v>9000</v>
      </c>
      <c r="AM557" s="100">
        <f t="shared" si="520"/>
        <v>2.077</v>
      </c>
      <c r="AN557" s="100">
        <v>9.6440000000000001</v>
      </c>
      <c r="AO557" s="100">
        <v>4.5170000000000003</v>
      </c>
      <c r="AP557" s="100">
        <f t="shared" si="505"/>
        <v>3.05</v>
      </c>
      <c r="AQ557" s="100">
        <f t="shared" si="506"/>
        <v>35.526000000000003</v>
      </c>
      <c r="AR557" s="160">
        <f t="shared" si="507"/>
        <v>12269.824223399999</v>
      </c>
      <c r="AS557" s="129">
        <v>9000</v>
      </c>
      <c r="AT557" s="100">
        <f t="shared" si="508"/>
        <v>1.448</v>
      </c>
      <c r="AU557" s="100">
        <v>9.6440000000000001</v>
      </c>
      <c r="AV557" s="100">
        <v>4.5170000000000003</v>
      </c>
      <c r="AW557" s="100">
        <f t="shared" si="509"/>
        <v>3.6790000000000003</v>
      </c>
      <c r="AX557" s="100">
        <f t="shared" si="510"/>
        <v>34.897000000000006</v>
      </c>
      <c r="AY557" s="160">
        <f t="shared" si="511"/>
        <v>14538.181001994002</v>
      </c>
      <c r="AZ557" s="166"/>
      <c r="BA557" s="129">
        <v>9000</v>
      </c>
      <c r="BB557" s="100">
        <v>103.506856070365</v>
      </c>
      <c r="BC557" s="167">
        <f>(BB561-BB562)/BB543</f>
        <v>0.65058492313032457</v>
      </c>
      <c r="BD557" s="167">
        <f>D557-BB559</f>
        <v>12.899999999999977</v>
      </c>
      <c r="BE557" s="164">
        <f>BB561-BB562</f>
        <v>67.339999999999989</v>
      </c>
      <c r="BF557" s="164">
        <f t="shared" si="512"/>
        <v>19.156519156519124</v>
      </c>
      <c r="BG557" s="174">
        <f t="shared" si="513"/>
        <v>12.462942542888584</v>
      </c>
      <c r="BH557" s="129">
        <v>9000</v>
      </c>
      <c r="BI557" s="100">
        <v>103.506856070365</v>
      </c>
      <c r="BJ557" s="167">
        <f>(BI561-BI562)/BI543</f>
        <v>0.88786389123369236</v>
      </c>
      <c r="BK557" s="167">
        <f>I557-BI559</f>
        <v>16.110000000000014</v>
      </c>
      <c r="BL557" s="164">
        <f>BI561-BI562</f>
        <v>91.9</v>
      </c>
      <c r="BM557" s="164">
        <f t="shared" si="514"/>
        <v>17.529923830250286</v>
      </c>
      <c r="BN557" s="174">
        <f t="shared" si="515"/>
        <v>15.564186384956253</v>
      </c>
      <c r="BO557" s="129">
        <v>9000</v>
      </c>
      <c r="BP557" s="180">
        <v>103.506856070365</v>
      </c>
      <c r="BQ557" s="167">
        <f>(BP561-BP562)/BP543</f>
        <v>0.84177998741231363</v>
      </c>
      <c r="BR557" s="167">
        <f>N557-BP559</f>
        <v>14.990000000000009</v>
      </c>
      <c r="BS557" s="164">
        <f>BP561-BP562</f>
        <v>87.13000000000001</v>
      </c>
      <c r="BT557" s="164">
        <f t="shared" si="516"/>
        <v>17.204177665557221</v>
      </c>
      <c r="BU557" s="174">
        <f t="shared" si="519"/>
        <v>14.482132458751964</v>
      </c>
      <c r="BV557" s="129">
        <v>9000</v>
      </c>
      <c r="BW557" s="100">
        <v>103.506856070365</v>
      </c>
      <c r="BX557" s="167">
        <f>(BW561-BW562)/BW543</f>
        <v>1.06273153466492</v>
      </c>
      <c r="BY557" s="167">
        <f>S557-BW559</f>
        <v>18.970000000000027</v>
      </c>
      <c r="BZ557" s="164">
        <f>BW561-BW562</f>
        <v>109.99999999999999</v>
      </c>
      <c r="CA557" s="164">
        <f t="shared" si="517"/>
        <v>17.245454545454571</v>
      </c>
      <c r="CB557" s="174">
        <f t="shared" si="518"/>
        <v>18.327288375085057</v>
      </c>
    </row>
    <row r="558" spans="1:80" ht="15.75">
      <c r="A558" s="64"/>
      <c r="B558" s="102" t="s">
        <v>42</v>
      </c>
      <c r="C558" s="104">
        <v>10000</v>
      </c>
      <c r="D558" s="104">
        <v>367.73</v>
      </c>
      <c r="E558" s="220">
        <v>31.43</v>
      </c>
      <c r="F558" s="220">
        <v>25.05</v>
      </c>
      <c r="G558" s="221">
        <v>24.73</v>
      </c>
      <c r="H558" s="104">
        <v>10000</v>
      </c>
      <c r="I558" s="104">
        <v>394.98</v>
      </c>
      <c r="J558" s="104">
        <v>19.55</v>
      </c>
      <c r="K558" s="234">
        <v>20.36</v>
      </c>
      <c r="L558" s="145">
        <v>18.36</v>
      </c>
      <c r="M558" s="104">
        <v>10000</v>
      </c>
      <c r="N558" s="211">
        <v>389.19</v>
      </c>
      <c r="O558" s="211">
        <v>20.83</v>
      </c>
      <c r="P558" s="80">
        <v>22.23</v>
      </c>
      <c r="Q558" s="98">
        <v>21.05</v>
      </c>
      <c r="R558" s="104">
        <v>10000</v>
      </c>
      <c r="S558" s="234">
        <v>414.63</v>
      </c>
      <c r="T558" s="234">
        <v>16.91</v>
      </c>
      <c r="U558" s="234">
        <v>14.21</v>
      </c>
      <c r="V558" s="248">
        <v>14.16</v>
      </c>
      <c r="W558" s="64"/>
      <c r="X558" s="137">
        <v>10000</v>
      </c>
      <c r="Y558" s="153">
        <f t="shared" si="496"/>
        <v>2.7070000000000003</v>
      </c>
      <c r="Z558" s="105">
        <v>9.6440000000000001</v>
      </c>
      <c r="AA558" s="105">
        <v>4.5170000000000003</v>
      </c>
      <c r="AB558" s="105">
        <f t="shared" si="497"/>
        <v>2.42</v>
      </c>
      <c r="AC558" s="105">
        <f t="shared" si="498"/>
        <v>36.156000000000006</v>
      </c>
      <c r="AD558" s="154">
        <f t="shared" si="499"/>
        <v>12232.153296</v>
      </c>
      <c r="AE558" s="137">
        <v>10000</v>
      </c>
      <c r="AF558" s="105">
        <f t="shared" si="500"/>
        <v>1.9423333333333332</v>
      </c>
      <c r="AG558" s="105">
        <v>9.6440000000000001</v>
      </c>
      <c r="AH558" s="105">
        <v>4.5170000000000003</v>
      </c>
      <c r="AI558" s="105">
        <f t="shared" si="501"/>
        <v>3.1846666666666668</v>
      </c>
      <c r="AJ558" s="105">
        <f t="shared" si="502"/>
        <v>35.391333333333336</v>
      </c>
      <c r="AK558" s="154">
        <f t="shared" si="503"/>
        <v>15756.802017866667</v>
      </c>
      <c r="AL558" s="137">
        <v>10000</v>
      </c>
      <c r="AM558" s="105">
        <f t="shared" si="520"/>
        <v>2.137</v>
      </c>
      <c r="AN558" s="105">
        <v>9.6440000000000001</v>
      </c>
      <c r="AO558" s="105">
        <v>4.5170000000000003</v>
      </c>
      <c r="AP558" s="105">
        <f t="shared" si="505"/>
        <v>2.99</v>
      </c>
      <c r="AQ558" s="105">
        <f t="shared" si="506"/>
        <v>35.586000000000006</v>
      </c>
      <c r="AR558" s="161">
        <f t="shared" si="507"/>
        <v>14875.019172</v>
      </c>
      <c r="AS558" s="137">
        <v>10000</v>
      </c>
      <c r="AT558" s="105">
        <f t="shared" si="508"/>
        <v>1.5093333333333334</v>
      </c>
      <c r="AU558" s="105">
        <v>9.6440000000000001</v>
      </c>
      <c r="AV558" s="105">
        <v>4.5170000000000003</v>
      </c>
      <c r="AW558" s="105">
        <f t="shared" si="509"/>
        <v>3.6176666666666666</v>
      </c>
      <c r="AX558" s="105">
        <f t="shared" si="510"/>
        <v>34.958333333333336</v>
      </c>
      <c r="AY558" s="161">
        <f t="shared" si="511"/>
        <v>17680.170091666667</v>
      </c>
      <c r="AZ558" s="166"/>
      <c r="BA558" s="137">
        <v>10000</v>
      </c>
      <c r="BB558" s="105">
        <v>103.506856070365</v>
      </c>
      <c r="BC558" s="167">
        <f>(BB561-BB562)/BB543</f>
        <v>0.65058492313032457</v>
      </c>
      <c r="BD558" s="167">
        <f>D558-BB559</f>
        <v>12.230000000000018</v>
      </c>
      <c r="BE558" s="165">
        <f>BB561-BB562</f>
        <v>67.339999999999989</v>
      </c>
      <c r="BF558" s="165">
        <f t="shared" si="512"/>
        <v>18.161568161568191</v>
      </c>
      <c r="BG558" s="175">
        <f t="shared" si="513"/>
        <v>11.815642426319991</v>
      </c>
      <c r="BH558" s="137">
        <v>10000</v>
      </c>
      <c r="BI558" s="105">
        <v>103.506856070365</v>
      </c>
      <c r="BJ558" s="167">
        <f>(BI561-BI562)/BI543</f>
        <v>0.88786389123369236</v>
      </c>
      <c r="BK558" s="167">
        <f>I558-BI559</f>
        <v>15.180000000000007</v>
      </c>
      <c r="BL558" s="165">
        <f>BI561-BI562</f>
        <v>91.9</v>
      </c>
      <c r="BM558" s="165">
        <f t="shared" si="514"/>
        <v>16.517954298150169</v>
      </c>
      <c r="BN558" s="175">
        <f t="shared" si="515"/>
        <v>14.665695178375904</v>
      </c>
      <c r="BO558" s="137">
        <v>10000</v>
      </c>
      <c r="BP558" s="181">
        <v>103.506856070365</v>
      </c>
      <c r="BQ558" s="167">
        <f>(BP561-BP562)/BP543</f>
        <v>0.84177998741231363</v>
      </c>
      <c r="BR558" s="167">
        <f>N558-BP559</f>
        <v>14.150000000000034</v>
      </c>
      <c r="BS558" s="165">
        <f>BP561-BP562</f>
        <v>87.13000000000001</v>
      </c>
      <c r="BT558" s="165">
        <f t="shared" si="516"/>
        <v>16.240100998508016</v>
      </c>
      <c r="BU558" s="175">
        <f t="shared" si="519"/>
        <v>13.67059201409878</v>
      </c>
      <c r="BV558" s="137">
        <v>10000</v>
      </c>
      <c r="BW558" s="105">
        <v>103.506856070365</v>
      </c>
      <c r="BX558" s="167">
        <f>(BW561-BW562)/BW543</f>
        <v>1.06273153466492</v>
      </c>
      <c r="BY558" s="167">
        <f>S558-BW559</f>
        <v>17.79000000000002</v>
      </c>
      <c r="BZ558" s="165">
        <f>BW561-BW562</f>
        <v>109.99999999999999</v>
      </c>
      <c r="CA558" s="165">
        <f t="shared" si="517"/>
        <v>16.172727272727293</v>
      </c>
      <c r="CB558" s="175">
        <f t="shared" si="518"/>
        <v>17.187267274262684</v>
      </c>
    </row>
    <row r="559" spans="1:80" ht="30">
      <c r="A559" s="81"/>
      <c r="B559" s="81"/>
      <c r="C559" s="80"/>
      <c r="D559" s="80"/>
      <c r="E559" s="81"/>
      <c r="F559" s="81"/>
      <c r="G559" s="81"/>
      <c r="H559" s="81"/>
      <c r="I559" s="81"/>
      <c r="J559" s="81"/>
      <c r="K559" s="81"/>
      <c r="L559" s="81"/>
      <c r="M559" s="81"/>
      <c r="N559" s="226"/>
      <c r="O559" s="80"/>
      <c r="P559" s="80"/>
      <c r="Q559" s="80"/>
      <c r="R559" s="81"/>
      <c r="S559" s="226"/>
      <c r="T559" s="81"/>
      <c r="U559" s="81"/>
      <c r="V559" s="81"/>
      <c r="AZ559" s="328" t="s">
        <v>46</v>
      </c>
      <c r="BA559" s="108" t="s">
        <v>47</v>
      </c>
      <c r="BB559" s="82">
        <f>BB560+BB561</f>
        <v>355.5</v>
      </c>
      <c r="BC559" s="80"/>
      <c r="BD559" s="80"/>
      <c r="BE559" s="80"/>
      <c r="BF559" s="80"/>
      <c r="BG559" s="80"/>
      <c r="BH559" s="108" t="s">
        <v>47</v>
      </c>
      <c r="BI559" s="238">
        <f>BI560+BI561</f>
        <v>379.8</v>
      </c>
      <c r="BJ559" s="80"/>
      <c r="BK559" s="86"/>
      <c r="BL559" s="86"/>
      <c r="BM559" s="86"/>
      <c r="BN559" s="86"/>
      <c r="BO559" s="108" t="s">
        <v>47</v>
      </c>
      <c r="BP559" s="162">
        <f>BP560+BP561</f>
        <v>375.03999999999996</v>
      </c>
      <c r="BQ559" s="81"/>
      <c r="BR559" s="80"/>
      <c r="BS559" s="80"/>
      <c r="BT559" s="80"/>
      <c r="BU559" s="80"/>
      <c r="BV559" s="108" t="s">
        <v>47</v>
      </c>
      <c r="BW559" s="162">
        <f>BW560+BW561</f>
        <v>396.84</v>
      </c>
      <c r="BX559" s="81"/>
      <c r="BY559" s="81"/>
      <c r="BZ559" s="81"/>
      <c r="CA559" s="81"/>
      <c r="CB559" s="81"/>
    </row>
    <row r="560" spans="1:80" ht="15">
      <c r="A560" s="81"/>
      <c r="B560" s="81"/>
      <c r="C560" s="80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0"/>
      <c r="P560" s="80"/>
      <c r="Q560" s="80"/>
      <c r="R560" s="81"/>
      <c r="S560" s="81"/>
      <c r="T560" s="81"/>
      <c r="U560" s="81"/>
      <c r="V560" s="81"/>
      <c r="AZ560" s="328"/>
      <c r="BA560" s="80" t="s">
        <v>48</v>
      </c>
      <c r="BB560" s="63">
        <v>215.15</v>
      </c>
      <c r="BC560" s="80"/>
      <c r="BD560" s="80"/>
      <c r="BE560" s="80"/>
      <c r="BF560" s="80"/>
      <c r="BG560" s="80"/>
      <c r="BH560" s="80" t="s">
        <v>48</v>
      </c>
      <c r="BI560" s="237">
        <v>215.03</v>
      </c>
      <c r="BJ560" s="80"/>
      <c r="BK560" s="86"/>
      <c r="BL560" s="86"/>
      <c r="BM560" s="86"/>
      <c r="BN560" s="86"/>
      <c r="BO560" s="80" t="s">
        <v>48</v>
      </c>
      <c r="BP560" s="183">
        <v>214.89</v>
      </c>
      <c r="BQ560" s="81"/>
      <c r="BR560" s="80"/>
      <c r="BS560" s="80"/>
      <c r="BT560" s="100"/>
      <c r="BU560" s="100"/>
      <c r="BV560" s="80" t="s">
        <v>48</v>
      </c>
      <c r="BW560" s="183">
        <v>214.64</v>
      </c>
      <c r="BX560" s="60" t="s">
        <v>161</v>
      </c>
      <c r="BY560" s="81"/>
      <c r="BZ560" s="81"/>
      <c r="CA560" s="81"/>
      <c r="CB560" s="81"/>
    </row>
    <row r="561" spans="1:80" ht="18.75">
      <c r="A561" s="252" t="s">
        <v>162</v>
      </c>
      <c r="B561" s="253"/>
      <c r="C561" s="211"/>
      <c r="D561" s="211"/>
      <c r="E561" s="81"/>
      <c r="F561" s="81"/>
      <c r="G561" s="81"/>
      <c r="H561" s="81"/>
      <c r="I561" s="81"/>
      <c r="J561" s="81"/>
      <c r="K561" s="81"/>
      <c r="L561" s="81"/>
      <c r="M561" s="80"/>
      <c r="N561" s="81"/>
      <c r="O561" s="80"/>
      <c r="P561" s="80"/>
      <c r="Q561" s="80"/>
      <c r="R561" s="81"/>
      <c r="S561" s="81"/>
      <c r="T561" s="81"/>
      <c r="U561" s="81"/>
      <c r="V561" s="81"/>
      <c r="AZ561" s="328"/>
      <c r="BA561" s="80" t="s">
        <v>50</v>
      </c>
      <c r="BB561" s="86">
        <v>140.35</v>
      </c>
      <c r="BC561" s="80"/>
      <c r="BD561" s="80"/>
      <c r="BE561" s="80"/>
      <c r="BF561" s="80"/>
      <c r="BG561" s="80"/>
      <c r="BH561" s="80" t="s">
        <v>50</v>
      </c>
      <c r="BI561" s="86">
        <v>164.77</v>
      </c>
      <c r="BJ561" s="80"/>
      <c r="BK561" s="86"/>
      <c r="BL561" s="86"/>
      <c r="BM561" s="86"/>
      <c r="BN561" s="86"/>
      <c r="BO561" s="80" t="s">
        <v>50</v>
      </c>
      <c r="BP561" s="80">
        <v>160.15</v>
      </c>
      <c r="BQ561" s="81"/>
      <c r="BR561" s="80"/>
      <c r="BS561" s="80"/>
      <c r="BT561" s="100"/>
      <c r="BU561" s="100"/>
      <c r="BV561" s="80" t="s">
        <v>50</v>
      </c>
      <c r="BW561" s="80">
        <v>182.2</v>
      </c>
      <c r="BX561" s="81"/>
      <c r="BY561" s="81"/>
      <c r="BZ561" s="81"/>
      <c r="CA561" s="81"/>
      <c r="CB561" s="81"/>
    </row>
    <row r="562" spans="1:80" ht="18.75">
      <c r="A562" s="337" t="s">
        <v>163</v>
      </c>
      <c r="B562" s="337"/>
      <c r="C562" s="337"/>
      <c r="D562" s="337"/>
      <c r="E562" s="81"/>
      <c r="F562" s="81"/>
      <c r="G562" s="81"/>
      <c r="H562" s="81"/>
      <c r="I562" s="81"/>
      <c r="J562" s="81"/>
      <c r="K562" s="81"/>
      <c r="L562" s="81"/>
      <c r="M562" s="80"/>
      <c r="N562" s="81"/>
      <c r="O562" s="80"/>
      <c r="P562" s="80"/>
      <c r="Q562" s="80"/>
      <c r="R562" s="81"/>
      <c r="S562" s="81"/>
      <c r="T562" s="81"/>
      <c r="U562" s="81"/>
      <c r="V562" s="81"/>
      <c r="AZ562" s="328"/>
      <c r="BA562" s="80" t="s">
        <v>52</v>
      </c>
      <c r="BB562" s="86">
        <v>73.010000000000005</v>
      </c>
      <c r="BC562" s="80"/>
      <c r="BD562" s="81"/>
      <c r="BE562" s="81"/>
      <c r="BF562" s="81"/>
      <c r="BG562" s="81"/>
      <c r="BH562" s="80" t="s">
        <v>52</v>
      </c>
      <c r="BI562" s="86">
        <v>72.87</v>
      </c>
      <c r="BJ562" s="80"/>
      <c r="BK562" s="81"/>
      <c r="BL562" s="81"/>
      <c r="BM562" s="81"/>
      <c r="BN562" s="81"/>
      <c r="BO562" s="80" t="s">
        <v>52</v>
      </c>
      <c r="BP562" s="80">
        <v>73.02</v>
      </c>
      <c r="BQ562" s="81"/>
      <c r="BR562" s="81"/>
      <c r="BS562" s="81"/>
      <c r="BT562" s="81"/>
      <c r="BU562" s="81"/>
      <c r="BV562" s="80" t="s">
        <v>52</v>
      </c>
      <c r="BW562" s="80">
        <v>72.2</v>
      </c>
      <c r="BX562" s="81"/>
      <c r="BY562" s="81"/>
      <c r="BZ562" s="81"/>
      <c r="CA562" s="81"/>
      <c r="CB562" s="81"/>
    </row>
    <row r="563" spans="1:80" ht="18.75">
      <c r="A563" s="61" t="s">
        <v>162</v>
      </c>
      <c r="B563" s="79"/>
      <c r="C563" s="211"/>
      <c r="D563" s="211"/>
      <c r="E563" s="80"/>
      <c r="F563" s="211"/>
      <c r="G563" s="81"/>
      <c r="H563" s="81"/>
      <c r="I563" s="81"/>
      <c r="J563" s="81"/>
      <c r="K563" s="81"/>
      <c r="L563" s="81"/>
      <c r="M563" s="81"/>
      <c r="N563" s="81"/>
      <c r="O563" s="80"/>
      <c r="P563" s="80"/>
      <c r="Q563" s="80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0"/>
      <c r="AF563" s="80"/>
      <c r="AG563" s="80"/>
      <c r="AH563" s="80"/>
      <c r="AI563" s="80"/>
      <c r="AJ563" s="80"/>
      <c r="AK563" s="80"/>
      <c r="AL563" s="81"/>
      <c r="AM563" s="81"/>
      <c r="AN563" s="80"/>
      <c r="AO563" s="80"/>
      <c r="AP563" s="80"/>
      <c r="AQ563" s="81"/>
      <c r="AR563" s="81"/>
      <c r="AS563" s="81"/>
      <c r="AT563" s="81"/>
      <c r="AU563" s="81"/>
      <c r="AV563" s="81"/>
      <c r="AW563" s="81"/>
      <c r="AX563" s="81"/>
      <c r="AY563" s="81"/>
      <c r="BA563" s="81"/>
      <c r="BB563" s="81"/>
      <c r="BC563" s="80"/>
      <c r="BD563" s="81"/>
      <c r="BE563" s="81"/>
      <c r="BF563" s="81"/>
      <c r="BG563" s="81"/>
      <c r="BH563" s="81"/>
      <c r="BI563" s="81"/>
      <c r="BJ563" s="80"/>
      <c r="BK563" s="81"/>
      <c r="BL563" s="81"/>
      <c r="BM563" s="81"/>
      <c r="BN563" s="81"/>
      <c r="BO563" s="81"/>
      <c r="BP563" s="81"/>
      <c r="BQ563" s="81"/>
      <c r="BR563" s="81"/>
      <c r="BS563" s="81"/>
      <c r="BT563" s="81"/>
      <c r="BU563" s="81"/>
      <c r="BV563" s="81"/>
      <c r="BW563" s="81"/>
      <c r="BX563" s="81"/>
      <c r="BY563" s="81"/>
      <c r="BZ563" s="81"/>
      <c r="CA563" s="81"/>
      <c r="CB563" s="81"/>
    </row>
    <row r="564" spans="1:80" ht="18.75">
      <c r="A564" s="318" t="s">
        <v>163</v>
      </c>
      <c r="B564" s="318"/>
      <c r="C564" s="318"/>
      <c r="D564" s="318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34"/>
      <c r="P564" s="134"/>
      <c r="Q564" s="134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34"/>
      <c r="AF564" s="134"/>
      <c r="AG564" s="134"/>
      <c r="AH564" s="134"/>
      <c r="AI564" s="134"/>
      <c r="AJ564" s="134"/>
      <c r="AK564" s="134"/>
      <c r="AL564" s="113"/>
      <c r="AM564" s="113"/>
      <c r="AN564" s="134"/>
      <c r="AO564" s="134"/>
      <c r="AP564" s="113"/>
      <c r="AQ564" s="113"/>
      <c r="AR564" s="113"/>
      <c r="AS564" s="113"/>
      <c r="AT564" s="113"/>
      <c r="AU564" s="113"/>
      <c r="AV564" s="113"/>
      <c r="AW564" s="113"/>
      <c r="AX564" s="113"/>
      <c r="AY564" s="113"/>
      <c r="AZ564" s="112"/>
      <c r="BA564" s="113"/>
      <c r="BB564" s="113"/>
      <c r="BC564" s="134"/>
      <c r="BD564" s="113"/>
      <c r="BE564" s="113"/>
      <c r="BF564" s="113"/>
      <c r="BG564" s="113"/>
      <c r="BH564" s="113"/>
      <c r="BI564" s="113"/>
      <c r="BJ564" s="134"/>
      <c r="BK564" s="113"/>
      <c r="BL564" s="113"/>
      <c r="BM564" s="113"/>
      <c r="BN564" s="113"/>
      <c r="BO564" s="113"/>
      <c r="BP564" s="113"/>
      <c r="BQ564" s="113"/>
      <c r="BR564" s="113"/>
      <c r="BS564" s="113"/>
      <c r="BT564" s="113"/>
      <c r="BU564" s="113"/>
      <c r="BV564" s="113"/>
      <c r="BW564" s="113"/>
      <c r="BX564" s="113"/>
      <c r="BY564" s="113"/>
      <c r="BZ564" s="113"/>
      <c r="CA564" s="113"/>
      <c r="CB564" s="113"/>
    </row>
    <row r="565" spans="1:80" ht="15">
      <c r="A565" s="81"/>
      <c r="B565" s="81"/>
      <c r="C565" s="80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0"/>
      <c r="P565" s="80"/>
      <c r="Q565" s="80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0"/>
      <c r="AF565" s="80"/>
      <c r="AG565" s="80"/>
      <c r="AH565" s="80"/>
      <c r="AI565" s="80"/>
      <c r="AJ565" s="80"/>
      <c r="AK565" s="80"/>
      <c r="AL565" s="81"/>
      <c r="AM565" s="81"/>
      <c r="AN565" s="80"/>
      <c r="AO565" s="80"/>
      <c r="AP565" s="81"/>
      <c r="AQ565" s="81"/>
      <c r="AR565" s="81"/>
      <c r="AS565" s="81"/>
      <c r="AT565" s="81"/>
      <c r="AU565" s="81"/>
      <c r="AV565" s="81"/>
      <c r="AW565" s="81"/>
      <c r="AX565" s="81"/>
      <c r="AY565" s="81"/>
      <c r="BA565" s="81"/>
      <c r="BB565" s="81"/>
      <c r="BC565" s="80"/>
      <c r="BD565" s="81"/>
      <c r="BE565" s="81"/>
      <c r="BF565" s="81"/>
      <c r="BG565" s="81"/>
      <c r="BH565" s="81"/>
      <c r="BI565" s="81"/>
      <c r="BJ565" s="80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</row>
    <row r="566" spans="1:80" ht="15">
      <c r="A566" s="82" t="s">
        <v>10</v>
      </c>
      <c r="B566" s="83" t="s">
        <v>11</v>
      </c>
      <c r="C566" s="84" t="s">
        <v>12</v>
      </c>
      <c r="D566" s="85" t="s">
        <v>13</v>
      </c>
      <c r="E566" s="335" t="s">
        <v>144</v>
      </c>
      <c r="F566" s="86"/>
      <c r="G566" s="87"/>
      <c r="H566" s="83" t="s">
        <v>11</v>
      </c>
      <c r="I566" s="85" t="s">
        <v>12</v>
      </c>
      <c r="J566" s="85" t="s">
        <v>13</v>
      </c>
      <c r="K566" s="335" t="s">
        <v>144</v>
      </c>
      <c r="L566" s="86"/>
      <c r="M566" s="130" t="s">
        <v>11</v>
      </c>
      <c r="N566" s="85" t="s">
        <v>12</v>
      </c>
      <c r="O566" s="84" t="s">
        <v>13</v>
      </c>
      <c r="P566" s="335" t="s">
        <v>144</v>
      </c>
      <c r="Q566" s="80"/>
      <c r="R566" s="130" t="s">
        <v>11</v>
      </c>
      <c r="S566" s="85" t="s">
        <v>12</v>
      </c>
      <c r="T566" s="85" t="s">
        <v>13</v>
      </c>
      <c r="U566" s="335" t="s">
        <v>144</v>
      </c>
      <c r="V566" s="86"/>
      <c r="W566" s="82" t="s">
        <v>15</v>
      </c>
      <c r="X566" s="83" t="s">
        <v>11</v>
      </c>
      <c r="Y566" s="84" t="s">
        <v>12</v>
      </c>
      <c r="Z566" s="85" t="s">
        <v>13</v>
      </c>
      <c r="AA566" s="86"/>
      <c r="AB566" s="86"/>
      <c r="AC566" s="86"/>
      <c r="AD566" s="87"/>
      <c r="AE566" s="83" t="s">
        <v>11</v>
      </c>
      <c r="AF566" s="85" t="s">
        <v>12</v>
      </c>
      <c r="AG566" s="85" t="s">
        <v>13</v>
      </c>
      <c r="AH566" s="86"/>
      <c r="AI566" s="86"/>
      <c r="AJ566" s="86"/>
      <c r="AK566" s="87"/>
      <c r="AL566" s="130" t="s">
        <v>11</v>
      </c>
      <c r="AM566" s="85" t="s">
        <v>12</v>
      </c>
      <c r="AN566" s="84" t="s">
        <v>13</v>
      </c>
      <c r="AO566" s="86"/>
      <c r="AP566" s="86"/>
      <c r="AQ566" s="86"/>
      <c r="AR566" s="157"/>
      <c r="AS566" s="130" t="s">
        <v>11</v>
      </c>
      <c r="AT566" s="85" t="s">
        <v>12</v>
      </c>
      <c r="AU566" s="85" t="s">
        <v>13</v>
      </c>
      <c r="AV566" s="86"/>
      <c r="AW566" s="86"/>
      <c r="AX566" s="86"/>
      <c r="AY566" s="157"/>
      <c r="AZ566" s="73" t="s">
        <v>16</v>
      </c>
      <c r="BA566" s="83" t="s">
        <v>11</v>
      </c>
      <c r="BB566" s="84" t="s">
        <v>12</v>
      </c>
      <c r="BC566" s="85" t="s">
        <v>13</v>
      </c>
      <c r="BD566" s="86"/>
      <c r="BE566" s="86"/>
      <c r="BF566" s="86"/>
      <c r="BG566" s="86"/>
      <c r="BH566" s="83" t="s">
        <v>11</v>
      </c>
      <c r="BI566" s="85" t="s">
        <v>12</v>
      </c>
      <c r="BJ566" s="85" t="s">
        <v>13</v>
      </c>
      <c r="BK566" s="86"/>
      <c r="BL566" s="86"/>
      <c r="BM566" s="86"/>
      <c r="BN566" s="86"/>
      <c r="BO566" s="130" t="s">
        <v>11</v>
      </c>
      <c r="BP566" s="85" t="s">
        <v>12</v>
      </c>
      <c r="BQ566" s="84" t="s">
        <v>13</v>
      </c>
      <c r="BR566" s="81"/>
      <c r="BS566" s="86"/>
      <c r="BT566" s="86"/>
      <c r="BU566" s="86"/>
      <c r="BV566" s="130" t="s">
        <v>11</v>
      </c>
      <c r="BW566" s="85" t="s">
        <v>12</v>
      </c>
      <c r="BX566" s="85" t="s">
        <v>13</v>
      </c>
      <c r="BY566" s="80"/>
      <c r="BZ566" s="80"/>
      <c r="CA566" s="80"/>
      <c r="CB566" s="87"/>
    </row>
    <row r="567" spans="1:80" ht="15">
      <c r="A567" s="82"/>
      <c r="B567" s="88"/>
      <c r="C567" s="89" t="s">
        <v>164</v>
      </c>
      <c r="D567" s="90" t="s">
        <v>19</v>
      </c>
      <c r="E567" s="336"/>
      <c r="F567" s="250">
        <v>151.82</v>
      </c>
      <c r="G567" s="87"/>
      <c r="H567" s="88"/>
      <c r="I567" s="89" t="s">
        <v>164</v>
      </c>
      <c r="J567" s="90" t="s">
        <v>20</v>
      </c>
      <c r="K567" s="336"/>
      <c r="L567" s="250">
        <v>184.3</v>
      </c>
      <c r="M567" s="88"/>
      <c r="N567" s="89" t="s">
        <v>165</v>
      </c>
      <c r="O567" s="135" t="s">
        <v>19</v>
      </c>
      <c r="P567" s="336"/>
      <c r="Q567" s="250">
        <v>192.54</v>
      </c>
      <c r="R567" s="88"/>
      <c r="S567" s="89" t="s">
        <v>165</v>
      </c>
      <c r="T567" s="90" t="s">
        <v>20</v>
      </c>
      <c r="U567" s="336"/>
      <c r="V567" s="250">
        <v>202.66</v>
      </c>
      <c r="W567" s="249"/>
      <c r="X567" s="88"/>
      <c r="Y567" s="89" t="s">
        <v>164</v>
      </c>
      <c r="Z567" s="90" t="s">
        <v>19</v>
      </c>
      <c r="AA567" s="86"/>
      <c r="AB567" s="86"/>
      <c r="AC567" s="86"/>
      <c r="AD567" s="87"/>
      <c r="AE567" s="88"/>
      <c r="AF567" s="89" t="s">
        <v>164</v>
      </c>
      <c r="AG567" s="90" t="s">
        <v>20</v>
      </c>
      <c r="AH567" s="86"/>
      <c r="AI567" s="86"/>
      <c r="AJ567" s="86"/>
      <c r="AK567" s="87"/>
      <c r="AL567" s="88"/>
      <c r="AM567" s="89" t="s">
        <v>165</v>
      </c>
      <c r="AN567" s="135" t="s">
        <v>19</v>
      </c>
      <c r="AO567" s="86"/>
      <c r="AP567" s="86"/>
      <c r="AQ567" s="86"/>
      <c r="AR567" s="157"/>
      <c r="AS567" s="88"/>
      <c r="AT567" s="89" t="s">
        <v>165</v>
      </c>
      <c r="AU567" s="90" t="s">
        <v>20</v>
      </c>
      <c r="AV567" s="331"/>
      <c r="AW567" s="331"/>
      <c r="AX567" s="86"/>
      <c r="AY567" s="157"/>
      <c r="AZ567" s="73"/>
      <c r="BA567" s="88"/>
      <c r="BB567" s="89" t="s">
        <v>164</v>
      </c>
      <c r="BC567" s="90" t="s">
        <v>19</v>
      </c>
      <c r="BD567" s="86"/>
      <c r="BE567" s="86"/>
      <c r="BF567" s="86"/>
      <c r="BG567" s="87"/>
      <c r="BH567" s="88"/>
      <c r="BI567" s="89" t="s">
        <v>164</v>
      </c>
      <c r="BJ567" s="90" t="s">
        <v>20</v>
      </c>
      <c r="BK567" s="86"/>
      <c r="BL567" s="86"/>
      <c r="BM567" s="86"/>
      <c r="BN567" s="87"/>
      <c r="BO567" s="88"/>
      <c r="BP567" s="89" t="s">
        <v>165</v>
      </c>
      <c r="BQ567" s="135" t="s">
        <v>19</v>
      </c>
      <c r="BR567" s="86"/>
      <c r="BS567" s="86"/>
      <c r="BT567" s="86"/>
      <c r="BU567" s="157"/>
      <c r="BV567" s="88"/>
      <c r="BW567" s="89" t="s">
        <v>165</v>
      </c>
      <c r="BX567" s="90" t="s">
        <v>20</v>
      </c>
      <c r="BY567" s="331"/>
      <c r="BZ567" s="331"/>
      <c r="CA567" s="86"/>
      <c r="CB567" s="157"/>
    </row>
    <row r="568" spans="1:80" ht="47.25">
      <c r="A568" s="64"/>
      <c r="B568" s="91" t="s">
        <v>26</v>
      </c>
      <c r="C568" s="94" t="s">
        <v>27</v>
      </c>
      <c r="D568" s="93" t="s">
        <v>56</v>
      </c>
      <c r="E568" s="321" t="s">
        <v>29</v>
      </c>
      <c r="F568" s="321"/>
      <c r="G568" s="322"/>
      <c r="H568" s="94" t="s">
        <v>27</v>
      </c>
      <c r="I568" s="93" t="s">
        <v>56</v>
      </c>
      <c r="J568" s="321" t="s">
        <v>29</v>
      </c>
      <c r="K568" s="321"/>
      <c r="L568" s="322"/>
      <c r="M568" s="94" t="s">
        <v>27</v>
      </c>
      <c r="N568" s="93" t="s">
        <v>56</v>
      </c>
      <c r="O568" s="333" t="s">
        <v>29</v>
      </c>
      <c r="P568" s="333"/>
      <c r="Q568" s="334"/>
      <c r="R568" s="94" t="s">
        <v>27</v>
      </c>
      <c r="S568" s="93" t="s">
        <v>56</v>
      </c>
      <c r="T568" s="333" t="s">
        <v>29</v>
      </c>
      <c r="U568" s="333"/>
      <c r="V568" s="334"/>
      <c r="W568" s="64"/>
      <c r="X568" s="94" t="s">
        <v>27</v>
      </c>
      <c r="Y568" s="148" t="s">
        <v>30</v>
      </c>
      <c r="Z568" s="149" t="s">
        <v>31</v>
      </c>
      <c r="AA568" s="149" t="s">
        <v>32</v>
      </c>
      <c r="AB568" s="149" t="s">
        <v>33</v>
      </c>
      <c r="AC568" s="149" t="s">
        <v>34</v>
      </c>
      <c r="AD568" s="150" t="s">
        <v>35</v>
      </c>
      <c r="AE568" s="94" t="s">
        <v>27</v>
      </c>
      <c r="AF568" s="149" t="s">
        <v>30</v>
      </c>
      <c r="AG568" s="149" t="s">
        <v>31</v>
      </c>
      <c r="AH568" s="149" t="s">
        <v>32</v>
      </c>
      <c r="AI568" s="149" t="s">
        <v>33</v>
      </c>
      <c r="AJ568" s="149" t="s">
        <v>34</v>
      </c>
      <c r="AK568" s="150" t="s">
        <v>35</v>
      </c>
      <c r="AL568" s="94" t="s">
        <v>27</v>
      </c>
      <c r="AM568" s="149" t="s">
        <v>30</v>
      </c>
      <c r="AN568" s="149" t="s">
        <v>31</v>
      </c>
      <c r="AO568" s="149" t="s">
        <v>32</v>
      </c>
      <c r="AP568" s="149" t="s">
        <v>33</v>
      </c>
      <c r="AQ568" s="149" t="s">
        <v>34</v>
      </c>
      <c r="AR568" s="158" t="s">
        <v>35</v>
      </c>
      <c r="AS568" s="94" t="s">
        <v>27</v>
      </c>
      <c r="AT568" s="149" t="s">
        <v>30</v>
      </c>
      <c r="AU568" s="159" t="s">
        <v>31</v>
      </c>
      <c r="AV568" s="159" t="s">
        <v>32</v>
      </c>
      <c r="AW568" s="149" t="s">
        <v>33</v>
      </c>
      <c r="AX568" s="149" t="s">
        <v>34</v>
      </c>
      <c r="AY568" s="158" t="s">
        <v>35</v>
      </c>
      <c r="AZ568" s="166"/>
      <c r="BA568" s="163" t="s">
        <v>27</v>
      </c>
      <c r="BB568" s="149" t="s">
        <v>24</v>
      </c>
      <c r="BC568" s="149" t="s">
        <v>36</v>
      </c>
      <c r="BD568" s="149" t="s">
        <v>37</v>
      </c>
      <c r="BE568" s="149" t="s">
        <v>38</v>
      </c>
      <c r="BF568" s="173" t="s">
        <v>39</v>
      </c>
      <c r="BG568" s="173" t="s">
        <v>40</v>
      </c>
      <c r="BH568" s="163" t="s">
        <v>27</v>
      </c>
      <c r="BI568" s="149" t="s">
        <v>24</v>
      </c>
      <c r="BJ568" s="149" t="s">
        <v>36</v>
      </c>
      <c r="BK568" s="149" t="s">
        <v>37</v>
      </c>
      <c r="BL568" s="149" t="s">
        <v>38</v>
      </c>
      <c r="BM568" s="173" t="s">
        <v>39</v>
      </c>
      <c r="BN568" s="173" t="s">
        <v>40</v>
      </c>
      <c r="BO568" s="163" t="s">
        <v>27</v>
      </c>
      <c r="BP568" s="149" t="s">
        <v>24</v>
      </c>
      <c r="BQ568" s="149" t="s">
        <v>36</v>
      </c>
      <c r="BR568" s="149" t="s">
        <v>37</v>
      </c>
      <c r="BS568" s="149" t="s">
        <v>38</v>
      </c>
      <c r="BT568" s="173" t="s">
        <v>39</v>
      </c>
      <c r="BU568" s="173" t="s">
        <v>40</v>
      </c>
      <c r="BV568" s="163" t="s">
        <v>27</v>
      </c>
      <c r="BW568" s="149" t="s">
        <v>24</v>
      </c>
      <c r="BX568" s="149" t="s">
        <v>36</v>
      </c>
      <c r="BY568" s="149" t="s">
        <v>37</v>
      </c>
      <c r="BZ568" s="149" t="s">
        <v>38</v>
      </c>
      <c r="CA568" s="173" t="s">
        <v>39</v>
      </c>
      <c r="CB568" s="173" t="s">
        <v>40</v>
      </c>
    </row>
    <row r="569" spans="1:80" ht="15.75">
      <c r="A569" s="64"/>
      <c r="B569" s="95" t="s">
        <v>41</v>
      </c>
      <c r="C569" s="80">
        <v>0</v>
      </c>
      <c r="D569" s="114">
        <f>187.48+214.97</f>
        <v>402.45</v>
      </c>
      <c r="E569" s="189">
        <v>5.61</v>
      </c>
      <c r="F569" s="189">
        <v>3.76</v>
      </c>
      <c r="G569" s="190">
        <v>5.91</v>
      </c>
      <c r="H569" s="80">
        <v>0</v>
      </c>
      <c r="I569" s="259">
        <f>210.96+214.89</f>
        <v>425.85</v>
      </c>
      <c r="J569" s="210">
        <v>1.83</v>
      </c>
      <c r="K569" s="210">
        <v>2.21</v>
      </c>
      <c r="L569" s="227">
        <v>3.09</v>
      </c>
      <c r="M569" s="80">
        <v>0</v>
      </c>
      <c r="N569" s="255">
        <f>203.6+214.79</f>
        <v>418.39</v>
      </c>
      <c r="O569" s="210">
        <v>4.07</v>
      </c>
      <c r="P569" s="210">
        <v>3.58</v>
      </c>
      <c r="Q569" s="190">
        <v>2.42</v>
      </c>
      <c r="R569" s="80">
        <v>0</v>
      </c>
      <c r="S569" s="211">
        <f>209.8+214.62</f>
        <v>424.42</v>
      </c>
      <c r="T569" s="210">
        <v>4.0199999999999996</v>
      </c>
      <c r="U569" s="210">
        <v>2.5299999999999998</v>
      </c>
      <c r="V569" s="190">
        <v>2.57</v>
      </c>
      <c r="W569" s="64"/>
      <c r="X569" s="129">
        <v>0</v>
      </c>
      <c r="Y569" s="151">
        <f t="shared" ref="Y569:Y584" si="521">AVERAGE(E569:G569)/10</f>
        <v>0.50933333333333342</v>
      </c>
      <c r="Z569" s="100">
        <v>9.6440000000000001</v>
      </c>
      <c r="AA569" s="100">
        <v>4.5170000000000003</v>
      </c>
      <c r="AB569" s="100">
        <f t="shared" ref="AB569:AB584" si="522">Z569-(AA569+Y569)</f>
        <v>4.6176666666666666</v>
      </c>
      <c r="AC569" s="100">
        <f t="shared" ref="AC569:AC584" si="523">3*Z569+AA569+Y569</f>
        <v>33.958333333333336</v>
      </c>
      <c r="AD569" s="152">
        <f t="shared" ref="AD569:AD584" si="524">1.398*(10^-6)*(X569^2)*AB569*AC569</f>
        <v>0</v>
      </c>
      <c r="AE569" s="129">
        <v>0</v>
      </c>
      <c r="AF569" s="100">
        <f t="shared" ref="AF569:AF584" si="525">AVERAGE(J569:L569)/10</f>
        <v>0.23766666666666664</v>
      </c>
      <c r="AG569" s="100">
        <v>9.6440000000000001</v>
      </c>
      <c r="AH569" s="100">
        <v>4.5170000000000003</v>
      </c>
      <c r="AI569" s="100">
        <f t="shared" ref="AI569:AI584" si="526">AG569-(AH569+AF569)</f>
        <v>4.8893333333333331</v>
      </c>
      <c r="AJ569" s="100">
        <f t="shared" ref="AJ569:AJ584" si="527">3*AG569+AH569+AF569</f>
        <v>33.686666666666675</v>
      </c>
      <c r="AK569" s="152">
        <f t="shared" ref="AK569:AK584" si="528">1.398*(10^-6)*(AE569^2)*AI569*AJ569</f>
        <v>0</v>
      </c>
      <c r="AL569" s="129">
        <v>0</v>
      </c>
      <c r="AM569" s="100">
        <f t="shared" ref="AM569:AM577" si="529">AVERAGE(O569:Q569)/10</f>
        <v>0.33566666666666667</v>
      </c>
      <c r="AN569" s="100">
        <v>9.6440000000000001</v>
      </c>
      <c r="AO569" s="100">
        <v>4.5170000000000003</v>
      </c>
      <c r="AP569" s="100">
        <f t="shared" ref="AP569:AP584" si="530">AN569-(AO569+AM569)</f>
        <v>4.7913333333333332</v>
      </c>
      <c r="AQ569" s="100">
        <f t="shared" ref="AQ569:AQ584" si="531">3*AN569+AO569+AM569</f>
        <v>33.784666666666674</v>
      </c>
      <c r="AR569" s="160">
        <f t="shared" ref="AR569:AR584" si="532">1.398*(10^-6)*(AL569^2)*AP569*AQ569</f>
        <v>0</v>
      </c>
      <c r="AS569" s="129">
        <v>0</v>
      </c>
      <c r="AT569" s="100">
        <f>AVERAGE(T569:V569)/10</f>
        <v>0.30399999999999994</v>
      </c>
      <c r="AU569" s="100">
        <v>9.6440000000000001</v>
      </c>
      <c r="AV569" s="100">
        <v>4.5170000000000003</v>
      </c>
      <c r="AW569" s="100">
        <f t="shared" ref="AW569:AW584" si="533">AU569-(AV569+AT569)</f>
        <v>4.8229999999999995</v>
      </c>
      <c r="AX569" s="100">
        <f t="shared" ref="AX569:AX584" si="534">3*AU569+AV569+AT569</f>
        <v>33.753000000000007</v>
      </c>
      <c r="AY569" s="160">
        <f t="shared" ref="AY569:AY584" si="535">1.398*(10^-6)*(AS569^2)*AW569*AX569</f>
        <v>0</v>
      </c>
      <c r="AZ569" s="166"/>
      <c r="BA569" s="129">
        <v>0</v>
      </c>
      <c r="BB569" s="100">
        <v>103.506856070365</v>
      </c>
      <c r="BC569" s="167">
        <f>(BB587-BB588)/BB569</f>
        <v>0.54421515770613604</v>
      </c>
      <c r="BD569" s="167">
        <f>D569-BB585</f>
        <v>58.369999999999948</v>
      </c>
      <c r="BE569" s="164">
        <f>BB587-BB588</f>
        <v>56.330000000000013</v>
      </c>
      <c r="BF569" s="164">
        <f t="shared" ref="BF569:BF584" si="536">BD569/BE569*100</f>
        <v>103.62151606603929</v>
      </c>
      <c r="BG569" s="174">
        <f t="shared" ref="BG569:BG584" si="537">BF569*BC569</f>
        <v>56.392399707628485</v>
      </c>
      <c r="BH569" s="129">
        <v>0</v>
      </c>
      <c r="BI569" s="100">
        <v>103.506856070365</v>
      </c>
      <c r="BJ569" s="167">
        <f>(BI587-BI588)/BI569</f>
        <v>0.81965584909974387</v>
      </c>
      <c r="BK569" s="167">
        <f>I569-BI585</f>
        <v>53.25</v>
      </c>
      <c r="BL569" s="164">
        <f>BI587-BI588</f>
        <v>84.84</v>
      </c>
      <c r="BM569" s="164">
        <f t="shared" ref="BM569:BM584" si="538">BK569/BL569*100</f>
        <v>62.765205091937759</v>
      </c>
      <c r="BN569" s="174">
        <f t="shared" ref="BN569:BN584" si="539">BM569*BJ569</f>
        <v>51.445867473551814</v>
      </c>
      <c r="BO569" s="129">
        <v>0</v>
      </c>
      <c r="BP569" s="180">
        <v>103.506856070365</v>
      </c>
      <c r="BQ569" s="167">
        <f>(BP587-BP588)/BP569</f>
        <v>0.64614077307627138</v>
      </c>
      <c r="BR569" s="167">
        <f>N569-BP585</f>
        <v>57.379999999999995</v>
      </c>
      <c r="BS569" s="164">
        <f>BP587-BP588</f>
        <v>66.88</v>
      </c>
      <c r="BT569" s="164">
        <f t="shared" ref="BT569:BT584" si="540">BR569/BS569*100</f>
        <v>85.795454545454547</v>
      </c>
      <c r="BU569" s="174">
        <f t="shared" ref="BU569:BU584" si="541">BT569*BQ569</f>
        <v>55.435941326430104</v>
      </c>
      <c r="BV569" s="129">
        <v>0</v>
      </c>
      <c r="BW569" s="100">
        <v>103.506856070365</v>
      </c>
      <c r="BX569" s="167">
        <f>(BW587-BW588)/BW569</f>
        <v>0.79579269554863141</v>
      </c>
      <c r="BY569" s="167">
        <f>S569-BW585</f>
        <v>54.640000000000043</v>
      </c>
      <c r="BZ569" s="164">
        <f>BW587-BW588</f>
        <v>82.36999999999999</v>
      </c>
      <c r="CA569" s="164">
        <f t="shared" ref="CA569:CA584" si="542">BY569/BZ569*100</f>
        <v>66.334830642224176</v>
      </c>
      <c r="CB569" s="174">
        <f t="shared" ref="CB569:CB584" si="543">CA569*BX569</f>
        <v>52.788773685537528</v>
      </c>
    </row>
    <row r="570" spans="1:80" ht="15.75">
      <c r="A570" s="64"/>
      <c r="B570" s="95" t="s">
        <v>42</v>
      </c>
      <c r="C570" s="80">
        <v>300</v>
      </c>
      <c r="D570" s="114">
        <v>393.09</v>
      </c>
      <c r="E570" s="189">
        <v>6.85</v>
      </c>
      <c r="F570" s="189">
        <v>8.93</v>
      </c>
      <c r="G570" s="190">
        <v>7.13</v>
      </c>
      <c r="H570" s="80">
        <v>300</v>
      </c>
      <c r="I570" s="189">
        <v>425.59</v>
      </c>
      <c r="J570" s="210">
        <v>1.64</v>
      </c>
      <c r="K570" s="210">
        <v>2.27</v>
      </c>
      <c r="L570" s="227">
        <v>3.09</v>
      </c>
      <c r="M570" s="80">
        <v>300</v>
      </c>
      <c r="N570" s="211">
        <v>405.11</v>
      </c>
      <c r="O570" s="210">
        <v>3.71</v>
      </c>
      <c r="P570" s="210">
        <v>3.13</v>
      </c>
      <c r="Q570" s="190">
        <v>4.21</v>
      </c>
      <c r="R570" s="80">
        <v>300</v>
      </c>
      <c r="S570" s="211">
        <v>411.56</v>
      </c>
      <c r="T570" s="210">
        <v>4.59</v>
      </c>
      <c r="U570" s="210">
        <v>3.25</v>
      </c>
      <c r="V570" s="190">
        <v>5.07</v>
      </c>
      <c r="W570" s="64"/>
      <c r="X570" s="129">
        <v>300</v>
      </c>
      <c r="Y570" s="151">
        <f t="shared" si="521"/>
        <v>0.76366666666666672</v>
      </c>
      <c r="Z570" s="100">
        <v>9.6440000000000001</v>
      </c>
      <c r="AA570" s="100">
        <v>4.5170000000000003</v>
      </c>
      <c r="AB570" s="100">
        <f t="shared" si="522"/>
        <v>4.3633333333333333</v>
      </c>
      <c r="AC570" s="100">
        <f t="shared" si="523"/>
        <v>34.212666666666671</v>
      </c>
      <c r="AD570" s="152">
        <f t="shared" si="524"/>
        <v>18.782569251599998</v>
      </c>
      <c r="AE570" s="129">
        <v>300</v>
      </c>
      <c r="AF570" s="100">
        <f t="shared" si="525"/>
        <v>0.23333333333333334</v>
      </c>
      <c r="AG570" s="100">
        <v>9.6440000000000001</v>
      </c>
      <c r="AH570" s="100">
        <v>4.5170000000000003</v>
      </c>
      <c r="AI570" s="100">
        <f t="shared" si="526"/>
        <v>4.8936666666666664</v>
      </c>
      <c r="AJ570" s="100">
        <f t="shared" si="527"/>
        <v>33.682333333333339</v>
      </c>
      <c r="AK570" s="152">
        <f t="shared" si="528"/>
        <v>20.738924677859998</v>
      </c>
      <c r="AL570" s="129">
        <v>300</v>
      </c>
      <c r="AM570" s="100">
        <f t="shared" si="529"/>
        <v>0.36833333333333335</v>
      </c>
      <c r="AN570" s="100">
        <v>9.6440000000000001</v>
      </c>
      <c r="AO570" s="100">
        <v>4.5170000000000003</v>
      </c>
      <c r="AP570" s="100">
        <f t="shared" si="530"/>
        <v>4.7586666666666666</v>
      </c>
      <c r="AQ570" s="100">
        <f t="shared" si="531"/>
        <v>33.817333333333337</v>
      </c>
      <c r="AR570" s="160">
        <f t="shared" si="532"/>
        <v>20.24763595296</v>
      </c>
      <c r="AS570" s="129">
        <v>300</v>
      </c>
      <c r="AT570" s="100">
        <f>AVERAGE(T570:V570)/10</f>
        <v>0.43033333333333335</v>
      </c>
      <c r="AU570" s="100">
        <v>9.6440000000000001</v>
      </c>
      <c r="AV570" s="100">
        <v>4.5170000000000003</v>
      </c>
      <c r="AW570" s="100">
        <f t="shared" si="533"/>
        <v>4.6966666666666663</v>
      </c>
      <c r="AX570" s="100">
        <f t="shared" si="534"/>
        <v>33.879333333333335</v>
      </c>
      <c r="AY570" s="160">
        <f t="shared" si="535"/>
        <v>20.020470291599995</v>
      </c>
      <c r="AZ570" s="166"/>
      <c r="BA570" s="129">
        <v>300</v>
      </c>
      <c r="BB570" s="100">
        <v>103.506856070365</v>
      </c>
      <c r="BC570" s="167">
        <f>(BB587-BB588)/BB569</f>
        <v>0.54421515770613604</v>
      </c>
      <c r="BD570" s="167">
        <f>D570-BB585</f>
        <v>49.009999999999934</v>
      </c>
      <c r="BE570" s="164">
        <f>BB587-BB588</f>
        <v>56.330000000000013</v>
      </c>
      <c r="BF570" s="164">
        <f t="shared" si="536"/>
        <v>87.005148233623146</v>
      </c>
      <c r="BG570" s="174">
        <f t="shared" si="537"/>
        <v>47.349520467206965</v>
      </c>
      <c r="BH570" s="129">
        <v>300</v>
      </c>
      <c r="BI570" s="100">
        <v>103.506856070365</v>
      </c>
      <c r="BJ570" s="167">
        <f>(BI587-BI588)/BI569</f>
        <v>0.81965584909974387</v>
      </c>
      <c r="BK570" s="167">
        <f>I570-BI585</f>
        <v>52.989999999999952</v>
      </c>
      <c r="BL570" s="164">
        <f>BI587-BI588</f>
        <v>84.84</v>
      </c>
      <c r="BM570" s="164">
        <f t="shared" si="538"/>
        <v>62.458745874587393</v>
      </c>
      <c r="BN570" s="174">
        <f t="shared" si="539"/>
        <v>51.194676383540056</v>
      </c>
      <c r="BO570" s="129">
        <v>300</v>
      </c>
      <c r="BP570" s="180">
        <v>103.506856070365</v>
      </c>
      <c r="BQ570" s="167">
        <f>(BP587-BP588)/BP569</f>
        <v>0.64614077307627138</v>
      </c>
      <c r="BR570" s="167">
        <f>N570-BP585</f>
        <v>44.100000000000023</v>
      </c>
      <c r="BS570" s="164">
        <f>BP587-BP588</f>
        <v>66.88</v>
      </c>
      <c r="BT570" s="164">
        <f t="shared" si="540"/>
        <v>65.938995215311053</v>
      </c>
      <c r="BU570" s="174">
        <f t="shared" si="541"/>
        <v>42.605873344293641</v>
      </c>
      <c r="BV570" s="129">
        <v>300</v>
      </c>
      <c r="BW570" s="100">
        <v>103.506856070365</v>
      </c>
      <c r="BX570" s="167">
        <f>(BW587-BW588)/BW569</f>
        <v>0.79579269554863141</v>
      </c>
      <c r="BY570" s="167">
        <f>S570-BW585</f>
        <v>41.78000000000003</v>
      </c>
      <c r="BZ570" s="164">
        <f>BW587-BW588</f>
        <v>82.36999999999999</v>
      </c>
      <c r="CA570" s="164">
        <f t="shared" si="542"/>
        <v>50.722350370280488</v>
      </c>
      <c r="CB570" s="174">
        <f t="shared" si="543"/>
        <v>40.364475925727632</v>
      </c>
    </row>
    <row r="571" spans="1:80" ht="15.75">
      <c r="A571" s="64"/>
      <c r="B571" s="95" t="s">
        <v>42</v>
      </c>
      <c r="C571" s="80">
        <v>350</v>
      </c>
      <c r="D571" s="80">
        <v>391.26</v>
      </c>
      <c r="E571" s="189">
        <v>8.2100000000000009</v>
      </c>
      <c r="F571" s="189">
        <v>7.65</v>
      </c>
      <c r="G571" s="190">
        <v>9.33</v>
      </c>
      <c r="H571" s="80">
        <v>350</v>
      </c>
      <c r="I571" s="189">
        <v>425.5</v>
      </c>
      <c r="J571" s="210">
        <v>1.95</v>
      </c>
      <c r="K571" s="210">
        <v>2.44</v>
      </c>
      <c r="L571" s="227">
        <v>3.4</v>
      </c>
      <c r="M571" s="80">
        <v>350</v>
      </c>
      <c r="N571" s="211">
        <v>403.85</v>
      </c>
      <c r="O571" s="210">
        <v>3.67</v>
      </c>
      <c r="P571" s="210">
        <v>4.6900000000000004</v>
      </c>
      <c r="Q571" s="190">
        <v>5.29</v>
      </c>
      <c r="R571" s="80">
        <v>350</v>
      </c>
      <c r="S571" s="211">
        <v>410.1</v>
      </c>
      <c r="T571" s="210">
        <v>4.74</v>
      </c>
      <c r="U571" s="210">
        <v>3.96</v>
      </c>
      <c r="V571" s="190">
        <v>6.24</v>
      </c>
      <c r="W571" s="64"/>
      <c r="X571" s="129">
        <v>350</v>
      </c>
      <c r="Y571" s="151">
        <f t="shared" si="521"/>
        <v>0.83966666666666667</v>
      </c>
      <c r="Z571" s="100">
        <v>9.6440000000000001</v>
      </c>
      <c r="AA571" s="100">
        <v>4.5170000000000003</v>
      </c>
      <c r="AB571" s="100">
        <f t="shared" si="522"/>
        <v>4.2873333333333328</v>
      </c>
      <c r="AC571" s="100">
        <f t="shared" si="523"/>
        <v>34.288666666666671</v>
      </c>
      <c r="AD571" s="152">
        <f t="shared" si="524"/>
        <v>25.175674118606661</v>
      </c>
      <c r="AE571" s="129">
        <v>350</v>
      </c>
      <c r="AF571" s="100">
        <f t="shared" si="525"/>
        <v>0.2596666666666666</v>
      </c>
      <c r="AG571" s="100">
        <v>9.6440000000000001</v>
      </c>
      <c r="AH571" s="100">
        <v>4.5170000000000003</v>
      </c>
      <c r="AI571" s="100">
        <f t="shared" si="526"/>
        <v>4.8673333333333328</v>
      </c>
      <c r="AJ571" s="100">
        <f t="shared" si="527"/>
        <v>33.708666666666673</v>
      </c>
      <c r="AK571" s="152">
        <f t="shared" si="528"/>
        <v>28.098033373806665</v>
      </c>
      <c r="AL571" s="129">
        <v>350</v>
      </c>
      <c r="AM571" s="100">
        <f t="shared" si="529"/>
        <v>0.45499999999999996</v>
      </c>
      <c r="AN571" s="100">
        <v>9.6440000000000001</v>
      </c>
      <c r="AO571" s="100">
        <v>4.5170000000000003</v>
      </c>
      <c r="AP571" s="100">
        <f t="shared" si="530"/>
        <v>4.6719999999999997</v>
      </c>
      <c r="AQ571" s="100">
        <f t="shared" si="531"/>
        <v>33.904000000000003</v>
      </c>
      <c r="AR571" s="160">
        <f t="shared" si="532"/>
        <v>27.126704317439998</v>
      </c>
      <c r="AS571" s="129">
        <v>350</v>
      </c>
      <c r="AT571" s="100">
        <f>AVERAGE(T571:V571)/10</f>
        <v>0.49799999999999994</v>
      </c>
      <c r="AU571" s="100">
        <v>9.6440000000000001</v>
      </c>
      <c r="AV571" s="100">
        <v>4.5170000000000003</v>
      </c>
      <c r="AW571" s="100">
        <f t="shared" si="533"/>
        <v>4.6289999999999996</v>
      </c>
      <c r="AX571" s="100">
        <f t="shared" si="534"/>
        <v>33.947000000000003</v>
      </c>
      <c r="AY571" s="160">
        <f t="shared" si="535"/>
        <v>26.911124242064997</v>
      </c>
      <c r="AZ571" s="166"/>
      <c r="BA571" s="129">
        <v>350</v>
      </c>
      <c r="BB571" s="100">
        <v>103.506856070365</v>
      </c>
      <c r="BC571" s="167">
        <f>(BB587-BB588)/BB569</f>
        <v>0.54421515770613604</v>
      </c>
      <c r="BD571" s="167">
        <f>D571-BB585</f>
        <v>47.17999999999995</v>
      </c>
      <c r="BE571" s="164">
        <f>BB587-BB588</f>
        <v>56.330000000000013</v>
      </c>
      <c r="BF571" s="164">
        <f t="shared" si="536"/>
        <v>83.75643529202901</v>
      </c>
      <c r="BG571" s="174">
        <f t="shared" si="537"/>
        <v>45.581521641355344</v>
      </c>
      <c r="BH571" s="129">
        <v>350</v>
      </c>
      <c r="BI571" s="100">
        <v>103.506856070365</v>
      </c>
      <c r="BJ571" s="167">
        <f>(BI587-BI588)/BI569</f>
        <v>0.81965584909974387</v>
      </c>
      <c r="BK571" s="167">
        <f>I571-BI585</f>
        <v>52.899999999999977</v>
      </c>
      <c r="BL571" s="164">
        <f>BI587-BI588</f>
        <v>84.84</v>
      </c>
      <c r="BM571" s="164">
        <f t="shared" si="538"/>
        <v>62.352663837812329</v>
      </c>
      <c r="BN571" s="174">
        <f t="shared" si="539"/>
        <v>51.107725621612957</v>
      </c>
      <c r="BO571" s="129">
        <v>350</v>
      </c>
      <c r="BP571" s="180">
        <v>103.506856070365</v>
      </c>
      <c r="BQ571" s="167">
        <f>(BP587-BP588)/BP569</f>
        <v>0.64614077307627138</v>
      </c>
      <c r="BR571" s="167">
        <f>N571-BP585</f>
        <v>42.840000000000032</v>
      </c>
      <c r="BS571" s="164">
        <f>BP587-BP588</f>
        <v>66.88</v>
      </c>
      <c r="BT571" s="164">
        <f t="shared" si="540"/>
        <v>64.055023923445034</v>
      </c>
      <c r="BU571" s="174">
        <f t="shared" si="541"/>
        <v>41.388562677313836</v>
      </c>
      <c r="BV571" s="129">
        <v>350</v>
      </c>
      <c r="BW571" s="100">
        <v>103.506856070365</v>
      </c>
      <c r="BX571" s="167">
        <f>(BW587-BW588)/BW569</f>
        <v>0.79579269554863141</v>
      </c>
      <c r="BY571" s="167">
        <f>S571-BW585</f>
        <v>40.32000000000005</v>
      </c>
      <c r="BZ571" s="164">
        <f>BW587-BW588</f>
        <v>82.36999999999999</v>
      </c>
      <c r="CA571" s="164">
        <f t="shared" si="542"/>
        <v>48.949860386062952</v>
      </c>
      <c r="CB571" s="174">
        <f t="shared" si="543"/>
        <v>38.953941343354209</v>
      </c>
    </row>
    <row r="572" spans="1:80" ht="15.75">
      <c r="A572" s="64"/>
      <c r="B572" s="95" t="s">
        <v>42</v>
      </c>
      <c r="C572" s="80">
        <v>450</v>
      </c>
      <c r="D572" s="80">
        <v>387.95</v>
      </c>
      <c r="E572" s="189">
        <v>8.34</v>
      </c>
      <c r="F572" s="189">
        <v>9.4</v>
      </c>
      <c r="G572" s="190">
        <v>8.06</v>
      </c>
      <c r="H572" s="80">
        <v>450</v>
      </c>
      <c r="I572" s="189">
        <v>424.22</v>
      </c>
      <c r="J572" s="210">
        <v>2.09</v>
      </c>
      <c r="K572" s="210">
        <v>2.06</v>
      </c>
      <c r="L572" s="227">
        <v>3.53</v>
      </c>
      <c r="M572" s="80">
        <v>450</v>
      </c>
      <c r="N572" s="211">
        <v>400.35</v>
      </c>
      <c r="O572" s="210">
        <v>6.01</v>
      </c>
      <c r="P572" s="210">
        <v>5.23</v>
      </c>
      <c r="Q572" s="190">
        <v>4.2</v>
      </c>
      <c r="R572" s="80">
        <v>450</v>
      </c>
      <c r="S572" s="211">
        <v>407.33</v>
      </c>
      <c r="T572" s="210">
        <v>4.53</v>
      </c>
      <c r="U572" s="210">
        <v>5.81</v>
      </c>
      <c r="V572" s="190">
        <v>5.91</v>
      </c>
      <c r="W572" s="64"/>
      <c r="X572" s="129">
        <v>450</v>
      </c>
      <c r="Y572" s="151">
        <f t="shared" si="521"/>
        <v>0.8600000000000001</v>
      </c>
      <c r="Z572" s="100">
        <v>9.6440000000000001</v>
      </c>
      <c r="AA572" s="100">
        <v>4.5170000000000003</v>
      </c>
      <c r="AB572" s="100">
        <f t="shared" si="522"/>
        <v>4.2669999999999995</v>
      </c>
      <c r="AC572" s="100">
        <f t="shared" si="523"/>
        <v>34.309000000000005</v>
      </c>
      <c r="AD572" s="152">
        <f t="shared" si="524"/>
        <v>41.444118016784991</v>
      </c>
      <c r="AE572" s="129">
        <v>450</v>
      </c>
      <c r="AF572" s="100">
        <f t="shared" si="525"/>
        <v>0.25600000000000001</v>
      </c>
      <c r="AG572" s="100">
        <v>9.6440000000000001</v>
      </c>
      <c r="AH572" s="100">
        <v>4.5170000000000003</v>
      </c>
      <c r="AI572" s="100">
        <f t="shared" si="526"/>
        <v>4.8709999999999996</v>
      </c>
      <c r="AJ572" s="100">
        <f t="shared" si="527"/>
        <v>33.705000000000005</v>
      </c>
      <c r="AK572" s="152">
        <f t="shared" si="528"/>
        <v>46.477703385224991</v>
      </c>
      <c r="AL572" s="129">
        <v>450</v>
      </c>
      <c r="AM572" s="100">
        <f t="shared" si="529"/>
        <v>0.51466666666666672</v>
      </c>
      <c r="AN572" s="100">
        <v>9.6440000000000001</v>
      </c>
      <c r="AO572" s="100">
        <v>4.5170000000000003</v>
      </c>
      <c r="AP572" s="100">
        <f t="shared" si="530"/>
        <v>4.612333333333333</v>
      </c>
      <c r="AQ572" s="100">
        <f t="shared" si="531"/>
        <v>33.963666666666668</v>
      </c>
      <c r="AR572" s="160">
        <f t="shared" si="532"/>
        <v>44.347327700984991</v>
      </c>
      <c r="AS572" s="129">
        <v>450</v>
      </c>
      <c r="AT572" s="100">
        <f>AVERAGE(T572:V572)/10</f>
        <v>0.54166666666666674</v>
      </c>
      <c r="AU572" s="100">
        <v>9.6440000000000001</v>
      </c>
      <c r="AV572" s="100">
        <v>4.5170000000000003</v>
      </c>
      <c r="AW572" s="100">
        <f t="shared" si="533"/>
        <v>4.5853333333333328</v>
      </c>
      <c r="AX572" s="100">
        <f t="shared" si="534"/>
        <v>33.990666666666669</v>
      </c>
      <c r="AY572" s="160">
        <f t="shared" si="535"/>
        <v>44.122772500559989</v>
      </c>
      <c r="AZ572" s="166"/>
      <c r="BA572" s="129">
        <v>450</v>
      </c>
      <c r="BB572" s="100">
        <v>103.506856070365</v>
      </c>
      <c r="BC572" s="167">
        <f>(BB587-BB588)/BB569</f>
        <v>0.54421515770613604</v>
      </c>
      <c r="BD572" s="167">
        <f>D572-BB585</f>
        <v>43.869999999999948</v>
      </c>
      <c r="BE572" s="164">
        <f>BB587-BB588</f>
        <v>56.330000000000013</v>
      </c>
      <c r="BF572" s="164">
        <f t="shared" si="536"/>
        <v>77.880347949582713</v>
      </c>
      <c r="BG572" s="174">
        <f t="shared" si="537"/>
        <v>42.383665841590904</v>
      </c>
      <c r="BH572" s="129">
        <v>450</v>
      </c>
      <c r="BI572" s="100">
        <v>103.506856070365</v>
      </c>
      <c r="BJ572" s="167">
        <f>(BI587-BI588)/BI569</f>
        <v>0.81965584909974387</v>
      </c>
      <c r="BK572" s="167">
        <f>I572-BI585</f>
        <v>51.620000000000005</v>
      </c>
      <c r="BL572" s="164">
        <f>BI587-BI588</f>
        <v>84.84</v>
      </c>
      <c r="BM572" s="164">
        <f t="shared" si="538"/>
        <v>60.843941537010849</v>
      </c>
      <c r="BN572" s="174">
        <f t="shared" si="539"/>
        <v>49.871092563093804</v>
      </c>
      <c r="BO572" s="129">
        <v>450</v>
      </c>
      <c r="BP572" s="180">
        <v>103.506856070365</v>
      </c>
      <c r="BQ572" s="167">
        <f>(BP587-BP588)/BP569</f>
        <v>0.64614077307627138</v>
      </c>
      <c r="BR572" s="167">
        <f>N572-BP585</f>
        <v>39.340000000000032</v>
      </c>
      <c r="BS572" s="164">
        <f>BP587-BP588</f>
        <v>66.88</v>
      </c>
      <c r="BT572" s="164">
        <f t="shared" si="540"/>
        <v>58.821770334928281</v>
      </c>
      <c r="BU572" s="174">
        <f t="shared" si="541"/>
        <v>38.007144157925445</v>
      </c>
      <c r="BV572" s="129">
        <v>450</v>
      </c>
      <c r="BW572" s="100">
        <v>103.506856070365</v>
      </c>
      <c r="BX572" s="167">
        <f>(BW587-BW588)/BW569</f>
        <v>0.79579269554863141</v>
      </c>
      <c r="BY572" s="167">
        <f>S572-BW585</f>
        <v>37.550000000000011</v>
      </c>
      <c r="BZ572" s="164">
        <f>BW587-BW588</f>
        <v>82.36999999999999</v>
      </c>
      <c r="CA572" s="164">
        <f t="shared" si="542"/>
        <v>45.586985552992616</v>
      </c>
      <c r="CB572" s="174">
        <f t="shared" si="543"/>
        <v>36.277790115152513</v>
      </c>
    </row>
    <row r="573" spans="1:80" ht="15.75">
      <c r="A573" s="64"/>
      <c r="B573" s="95" t="s">
        <v>42</v>
      </c>
      <c r="C573" s="80">
        <v>550</v>
      </c>
      <c r="D573" s="80">
        <v>385.18</v>
      </c>
      <c r="E573" s="208">
        <v>10.55</v>
      </c>
      <c r="F573" s="208">
        <v>9.06</v>
      </c>
      <c r="G573" s="152">
        <v>8.7899999999999991</v>
      </c>
      <c r="H573" s="80">
        <v>550</v>
      </c>
      <c r="I573" s="208">
        <v>421.14</v>
      </c>
      <c r="J573" s="210">
        <v>2.1800000000000002</v>
      </c>
      <c r="K573" s="210">
        <v>2.67</v>
      </c>
      <c r="L573" s="227">
        <v>4.01</v>
      </c>
      <c r="M573" s="80">
        <v>550</v>
      </c>
      <c r="N573" s="211">
        <v>397.59</v>
      </c>
      <c r="O573" s="210">
        <v>5.69</v>
      </c>
      <c r="P573" s="210">
        <v>5.61</v>
      </c>
      <c r="Q573" s="190">
        <v>1.87</v>
      </c>
      <c r="R573" s="80">
        <v>550</v>
      </c>
      <c r="S573" s="211">
        <v>405.15</v>
      </c>
      <c r="T573" s="210">
        <v>7.25</v>
      </c>
      <c r="U573" s="210">
        <v>4.67</v>
      </c>
      <c r="V573" s="210">
        <v>6.95</v>
      </c>
      <c r="W573" s="64"/>
      <c r="X573" s="129">
        <v>550</v>
      </c>
      <c r="Y573" s="151">
        <f t="shared" si="521"/>
        <v>0.94666666666666666</v>
      </c>
      <c r="Z573" s="100">
        <v>9.6440000000000001</v>
      </c>
      <c r="AA573" s="100">
        <v>4.5170000000000003</v>
      </c>
      <c r="AB573" s="100">
        <f t="shared" si="522"/>
        <v>4.1803333333333335</v>
      </c>
      <c r="AC573" s="100">
        <f t="shared" si="523"/>
        <v>34.395666666666671</v>
      </c>
      <c r="AD573" s="152">
        <f t="shared" si="524"/>
        <v>60.806106387051663</v>
      </c>
      <c r="AE573" s="129">
        <v>550</v>
      </c>
      <c r="AF573" s="100">
        <f t="shared" si="525"/>
        <v>0.29533333333333334</v>
      </c>
      <c r="AG573" s="100">
        <v>9.6440000000000001</v>
      </c>
      <c r="AH573" s="100">
        <v>4.5170000000000003</v>
      </c>
      <c r="AI573" s="100">
        <f t="shared" si="526"/>
        <v>4.8316666666666661</v>
      </c>
      <c r="AJ573" s="100">
        <f t="shared" si="527"/>
        <v>33.744333333333337</v>
      </c>
      <c r="AK573" s="152">
        <f t="shared" si="528"/>
        <v>68.949380401091645</v>
      </c>
      <c r="AL573" s="129">
        <v>550</v>
      </c>
      <c r="AM573" s="100">
        <f t="shared" si="529"/>
        <v>0.43900000000000006</v>
      </c>
      <c r="AN573" s="100">
        <v>9.6440000000000001</v>
      </c>
      <c r="AO573" s="100">
        <v>4.5170000000000003</v>
      </c>
      <c r="AP573" s="100">
        <f t="shared" si="530"/>
        <v>4.6879999999999997</v>
      </c>
      <c r="AQ573" s="100">
        <f t="shared" si="531"/>
        <v>33.888000000000005</v>
      </c>
      <c r="AR573" s="160">
        <f t="shared" si="532"/>
        <v>67.184036282879987</v>
      </c>
      <c r="AS573" s="129">
        <v>550</v>
      </c>
      <c r="AT573" s="100">
        <f t="shared" ref="AT573:AT584" si="544">AVERAGE(T573:V573)/10</f>
        <v>0.629</v>
      </c>
      <c r="AU573" s="100">
        <v>9.6440000000000001</v>
      </c>
      <c r="AV573" s="100">
        <v>4.5170000000000003</v>
      </c>
      <c r="AW573" s="100">
        <f t="shared" si="533"/>
        <v>4.4979999999999993</v>
      </c>
      <c r="AX573" s="100">
        <f t="shared" si="534"/>
        <v>34.078000000000003</v>
      </c>
      <c r="AY573" s="160">
        <f t="shared" si="535"/>
        <v>64.822548313379983</v>
      </c>
      <c r="AZ573" s="166"/>
      <c r="BA573" s="129">
        <v>550</v>
      </c>
      <c r="BB573" s="100">
        <v>103.506856070365</v>
      </c>
      <c r="BC573" s="167">
        <f>(BB587-BB588)/BB569</f>
        <v>0.54421515770613604</v>
      </c>
      <c r="BD573" s="167">
        <f>D573-BB585</f>
        <v>41.099999999999966</v>
      </c>
      <c r="BE573" s="164">
        <f>BB587-BB588</f>
        <v>56.330000000000013</v>
      </c>
      <c r="BF573" s="164">
        <f t="shared" si="536"/>
        <v>72.962897212852752</v>
      </c>
      <c r="BG573" s="174">
        <f t="shared" si="537"/>
        <v>39.707514613389257</v>
      </c>
      <c r="BH573" s="129">
        <v>550</v>
      </c>
      <c r="BI573" s="100">
        <v>103.506856070365</v>
      </c>
      <c r="BJ573" s="167">
        <f>(BI587-BI588)/BI569</f>
        <v>0.81965584909974387</v>
      </c>
      <c r="BK573" s="167">
        <f>I573-BI585</f>
        <v>48.539999999999964</v>
      </c>
      <c r="BL573" s="164">
        <f>BI587-BI588</f>
        <v>84.84</v>
      </c>
      <c r="BM573" s="164">
        <f t="shared" si="538"/>
        <v>57.213578500707165</v>
      </c>
      <c r="BN573" s="174">
        <f t="shared" si="539"/>
        <v>46.89544426603198</v>
      </c>
      <c r="BO573" s="129">
        <v>550</v>
      </c>
      <c r="BP573" s="180">
        <v>103.506856070365</v>
      </c>
      <c r="BQ573" s="167">
        <f>(BP587-BP588)/BP569</f>
        <v>0.64614077307627138</v>
      </c>
      <c r="BR573" s="167">
        <f>N573-BP585</f>
        <v>36.579999999999984</v>
      </c>
      <c r="BS573" s="164">
        <f>BP587-BP588</f>
        <v>66.88</v>
      </c>
      <c r="BT573" s="164">
        <f t="shared" si="540"/>
        <v>54.694976076555001</v>
      </c>
      <c r="BU573" s="174">
        <f t="shared" si="541"/>
        <v>35.340654125493415</v>
      </c>
      <c r="BV573" s="129">
        <v>550</v>
      </c>
      <c r="BW573" s="100">
        <v>103.506856070365</v>
      </c>
      <c r="BX573" s="167">
        <f>(BW587-BW588)/BW569</f>
        <v>0.79579269554863141</v>
      </c>
      <c r="BY573" s="167">
        <f>S573-BW585</f>
        <v>35.370000000000005</v>
      </c>
      <c r="BZ573" s="164">
        <f>BW587-BW588</f>
        <v>82.36999999999999</v>
      </c>
      <c r="CA573" s="164">
        <f t="shared" si="542"/>
        <v>42.940390919023926</v>
      </c>
      <c r="CB573" s="174">
        <f t="shared" si="543"/>
        <v>34.171649437362021</v>
      </c>
    </row>
    <row r="574" spans="1:80" ht="15.75">
      <c r="A574" s="64"/>
      <c r="B574" s="95" t="s">
        <v>42</v>
      </c>
      <c r="C574" s="80">
        <v>650</v>
      </c>
      <c r="D574" s="80">
        <v>382.67</v>
      </c>
      <c r="E574" s="208">
        <v>8.83</v>
      </c>
      <c r="F574" s="208">
        <v>9.64</v>
      </c>
      <c r="G574" s="152">
        <v>10.91</v>
      </c>
      <c r="H574" s="80">
        <v>650</v>
      </c>
      <c r="I574" s="208">
        <v>418.3</v>
      </c>
      <c r="J574" s="210">
        <v>4.54</v>
      </c>
      <c r="K574" s="210">
        <v>2.4900000000000002</v>
      </c>
      <c r="L574" s="227">
        <v>2.1800000000000002</v>
      </c>
      <c r="M574" s="80">
        <v>650</v>
      </c>
      <c r="N574" s="211">
        <v>395.54</v>
      </c>
      <c r="O574" s="210">
        <v>5.66</v>
      </c>
      <c r="P574" s="210">
        <v>5.39</v>
      </c>
      <c r="Q574" s="190">
        <v>4.84</v>
      </c>
      <c r="R574" s="80">
        <v>650</v>
      </c>
      <c r="S574" s="211">
        <v>403.4</v>
      </c>
      <c r="T574" s="211">
        <v>7.17</v>
      </c>
      <c r="U574" s="211">
        <v>5.32</v>
      </c>
      <c r="V574" s="236">
        <v>5.3</v>
      </c>
      <c r="W574" s="64"/>
      <c r="X574" s="129">
        <v>650</v>
      </c>
      <c r="Y574" s="151">
        <f t="shared" si="521"/>
        <v>0.97933333333333328</v>
      </c>
      <c r="Z574" s="100">
        <v>9.6440000000000001</v>
      </c>
      <c r="AA574" s="100">
        <v>4.5170000000000003</v>
      </c>
      <c r="AB574" s="100">
        <f t="shared" si="522"/>
        <v>4.1476666666666668</v>
      </c>
      <c r="AC574" s="100">
        <f t="shared" si="523"/>
        <v>34.428333333333342</v>
      </c>
      <c r="AD574" s="152">
        <f t="shared" si="524"/>
        <v>84.343910026891677</v>
      </c>
      <c r="AE574" s="129">
        <v>650</v>
      </c>
      <c r="AF574" s="100">
        <f t="shared" si="525"/>
        <v>0.30700000000000005</v>
      </c>
      <c r="AG574" s="100">
        <v>9.6440000000000001</v>
      </c>
      <c r="AH574" s="100">
        <v>4.5170000000000003</v>
      </c>
      <c r="AI574" s="100">
        <f t="shared" si="526"/>
        <v>4.8199999999999994</v>
      </c>
      <c r="AJ574" s="100">
        <f t="shared" si="527"/>
        <v>33.756000000000007</v>
      </c>
      <c r="AK574" s="152">
        <f t="shared" si="528"/>
        <v>96.101883867599994</v>
      </c>
      <c r="AL574" s="129">
        <v>650</v>
      </c>
      <c r="AM574" s="100">
        <f t="shared" si="529"/>
        <v>0.52966666666666673</v>
      </c>
      <c r="AN574" s="100">
        <v>9.6440000000000001</v>
      </c>
      <c r="AO574" s="100">
        <v>4.5170000000000003</v>
      </c>
      <c r="AP574" s="100">
        <f t="shared" si="530"/>
        <v>4.5973333333333333</v>
      </c>
      <c r="AQ574" s="100">
        <f t="shared" si="531"/>
        <v>33.978666666666669</v>
      </c>
      <c r="AR574" s="160">
        <f t="shared" si="532"/>
        <v>92.266959937706673</v>
      </c>
      <c r="AS574" s="129">
        <v>650</v>
      </c>
      <c r="AT574" s="100">
        <f t="shared" si="544"/>
        <v>0.59299999999999997</v>
      </c>
      <c r="AU574" s="100">
        <v>9.6440000000000001</v>
      </c>
      <c r="AV574" s="100">
        <v>4.5170000000000003</v>
      </c>
      <c r="AW574" s="100">
        <f t="shared" si="533"/>
        <v>4.5339999999999998</v>
      </c>
      <c r="AX574" s="100">
        <f t="shared" si="534"/>
        <v>34.042000000000002</v>
      </c>
      <c r="AY574" s="160">
        <f t="shared" si="535"/>
        <v>91.165489430340003</v>
      </c>
      <c r="AZ574" s="166"/>
      <c r="BA574" s="129">
        <v>650</v>
      </c>
      <c r="BB574" s="100">
        <v>103.506856070365</v>
      </c>
      <c r="BC574" s="167">
        <f>(BB587-BB588)/BB569</f>
        <v>0.54421515770613604</v>
      </c>
      <c r="BD574" s="167">
        <f>D574-BB585</f>
        <v>38.589999999999975</v>
      </c>
      <c r="BE574" s="164">
        <f>BB587-BB588</f>
        <v>56.330000000000013</v>
      </c>
      <c r="BF574" s="164">
        <f t="shared" si="536"/>
        <v>68.507012249245463</v>
      </c>
      <c r="BG574" s="174">
        <f t="shared" si="537"/>
        <v>37.282554475199312</v>
      </c>
      <c r="BH574" s="129">
        <v>650</v>
      </c>
      <c r="BI574" s="100">
        <v>103.506856070365</v>
      </c>
      <c r="BJ574" s="167">
        <f>(BI587-BI588)/BI569</f>
        <v>0.81965584909974387</v>
      </c>
      <c r="BK574" s="167">
        <f>I574-BI585</f>
        <v>45.699999999999989</v>
      </c>
      <c r="BL574" s="164">
        <f>BI587-BI588</f>
        <v>84.84</v>
      </c>
      <c r="BM574" s="164">
        <f t="shared" si="538"/>
        <v>53.866100895803847</v>
      </c>
      <c r="BN574" s="174">
        <f t="shared" si="539"/>
        <v>44.151664667442574</v>
      </c>
      <c r="BO574" s="129">
        <v>650</v>
      </c>
      <c r="BP574" s="180">
        <v>103.506856070365</v>
      </c>
      <c r="BQ574" s="167">
        <f>(BP587-BP588)/BP569</f>
        <v>0.64614077307627138</v>
      </c>
      <c r="BR574" s="167">
        <f>N574-BP585</f>
        <v>34.53000000000003</v>
      </c>
      <c r="BS574" s="164">
        <f>BP587-BP588</f>
        <v>66.88</v>
      </c>
      <c r="BT574" s="164">
        <f t="shared" si="540"/>
        <v>51.629784688995258</v>
      </c>
      <c r="BU574" s="174">
        <f t="shared" si="541"/>
        <v>33.360108992708838</v>
      </c>
      <c r="BV574" s="129">
        <v>650</v>
      </c>
      <c r="BW574" s="100">
        <v>103.506856070365</v>
      </c>
      <c r="BX574" s="167">
        <f>(BW587-BW588)/BW569</f>
        <v>0.79579269554863141</v>
      </c>
      <c r="BY574" s="167">
        <f>S574-BW585</f>
        <v>33.620000000000005</v>
      </c>
      <c r="BZ574" s="164">
        <f>BW587-BW588</f>
        <v>82.36999999999999</v>
      </c>
      <c r="CA574" s="164">
        <f t="shared" si="542"/>
        <v>40.815831006434394</v>
      </c>
      <c r="CB574" s="174">
        <f t="shared" si="543"/>
        <v>32.480940177667833</v>
      </c>
    </row>
    <row r="575" spans="1:80" ht="15.75">
      <c r="A575" s="64"/>
      <c r="B575" s="95" t="s">
        <v>42</v>
      </c>
      <c r="C575" s="80">
        <v>750</v>
      </c>
      <c r="D575" s="80">
        <v>380.34</v>
      </c>
      <c r="E575" s="208">
        <v>10.33</v>
      </c>
      <c r="F575" s="208">
        <v>11.48</v>
      </c>
      <c r="G575" s="152">
        <v>9.56</v>
      </c>
      <c r="H575" s="80">
        <v>750</v>
      </c>
      <c r="I575" s="208">
        <v>415.5</v>
      </c>
      <c r="J575" s="210">
        <v>4.6399999999999997</v>
      </c>
      <c r="K575" s="210">
        <v>2.93</v>
      </c>
      <c r="L575" s="227">
        <v>3.1</v>
      </c>
      <c r="M575" s="80">
        <v>750</v>
      </c>
      <c r="N575" s="211">
        <v>393.82</v>
      </c>
      <c r="O575" s="80">
        <v>6.8</v>
      </c>
      <c r="P575" s="80">
        <v>6.39</v>
      </c>
      <c r="Q575" s="98">
        <v>4.92</v>
      </c>
      <c r="R575" s="80">
        <v>750</v>
      </c>
      <c r="S575" s="211">
        <v>401.94</v>
      </c>
      <c r="T575" s="211">
        <v>8.27</v>
      </c>
      <c r="U575" s="211">
        <v>5.0199999999999996</v>
      </c>
      <c r="V575" s="236">
        <v>7.3</v>
      </c>
      <c r="W575" s="64"/>
      <c r="X575" s="129">
        <v>750</v>
      </c>
      <c r="Y575" s="151">
        <f t="shared" si="521"/>
        <v>1.045666666666667</v>
      </c>
      <c r="Z575" s="100">
        <v>9.6440000000000001</v>
      </c>
      <c r="AA575" s="100">
        <v>4.5170000000000003</v>
      </c>
      <c r="AB575" s="100">
        <f t="shared" si="522"/>
        <v>4.0813333333333333</v>
      </c>
      <c r="AC575" s="100">
        <f t="shared" si="523"/>
        <v>34.494666666666674</v>
      </c>
      <c r="AD575" s="152">
        <f t="shared" si="524"/>
        <v>110.70920113800001</v>
      </c>
      <c r="AE575" s="129">
        <v>750</v>
      </c>
      <c r="AF575" s="100">
        <f t="shared" si="525"/>
        <v>0.35566666666666669</v>
      </c>
      <c r="AG575" s="100">
        <v>9.6440000000000001</v>
      </c>
      <c r="AH575" s="100">
        <v>4.5170000000000003</v>
      </c>
      <c r="AI575" s="100">
        <f t="shared" si="526"/>
        <v>4.7713333333333328</v>
      </c>
      <c r="AJ575" s="100">
        <f t="shared" si="527"/>
        <v>33.80466666666667</v>
      </c>
      <c r="AK575" s="152">
        <f t="shared" si="528"/>
        <v>126.83704465049998</v>
      </c>
      <c r="AL575" s="129">
        <v>750</v>
      </c>
      <c r="AM575" s="100">
        <f t="shared" si="529"/>
        <v>0.60366666666666657</v>
      </c>
      <c r="AN575" s="100">
        <v>9.6440000000000001</v>
      </c>
      <c r="AO575" s="100">
        <v>4.5170000000000003</v>
      </c>
      <c r="AP575" s="100">
        <f t="shared" si="530"/>
        <v>4.5233333333333334</v>
      </c>
      <c r="AQ575" s="100">
        <f t="shared" si="531"/>
        <v>34.052666666666674</v>
      </c>
      <c r="AR575" s="160">
        <f t="shared" si="532"/>
        <v>121.12656974250002</v>
      </c>
      <c r="AS575" s="129">
        <v>750</v>
      </c>
      <c r="AT575" s="100">
        <f t="shared" si="544"/>
        <v>0.68633333333333335</v>
      </c>
      <c r="AU575" s="100">
        <v>9.6440000000000001</v>
      </c>
      <c r="AV575" s="100">
        <v>4.5170000000000003</v>
      </c>
      <c r="AW575" s="100">
        <f t="shared" si="533"/>
        <v>4.4406666666666661</v>
      </c>
      <c r="AX575" s="100">
        <f t="shared" si="534"/>
        <v>34.135333333333335</v>
      </c>
      <c r="AY575" s="160">
        <f t="shared" si="535"/>
        <v>119.20158245849998</v>
      </c>
      <c r="AZ575" s="166"/>
      <c r="BA575" s="129">
        <v>750</v>
      </c>
      <c r="BB575" s="100">
        <v>103.506856070365</v>
      </c>
      <c r="BC575" s="167">
        <f>(BB587-BB588)/BB569</f>
        <v>0.54421515770613604</v>
      </c>
      <c r="BD575" s="167">
        <f>D575-BB585</f>
        <v>36.259999999999934</v>
      </c>
      <c r="BE575" s="164">
        <f>BB587-BB588</f>
        <v>56.330000000000013</v>
      </c>
      <c r="BF575" s="164">
        <f t="shared" si="536"/>
        <v>64.370672820876834</v>
      </c>
      <c r="BG575" s="174">
        <f t="shared" si="537"/>
        <v>35.031495860863572</v>
      </c>
      <c r="BH575" s="129">
        <v>750</v>
      </c>
      <c r="BI575" s="100">
        <v>103.506856070365</v>
      </c>
      <c r="BJ575" s="167">
        <f>(BI587-BI588)/BI569</f>
        <v>0.81965584909974387</v>
      </c>
      <c r="BK575" s="167">
        <f>I575-BI585</f>
        <v>42.899999999999977</v>
      </c>
      <c r="BL575" s="164">
        <f>BI587-BI588</f>
        <v>84.84</v>
      </c>
      <c r="BM575" s="164">
        <f t="shared" si="538"/>
        <v>50.565770862800541</v>
      </c>
      <c r="BN575" s="174">
        <f t="shared" si="539"/>
        <v>41.446529851931864</v>
      </c>
      <c r="BO575" s="129">
        <v>750</v>
      </c>
      <c r="BP575" s="180">
        <v>103.506856070365</v>
      </c>
      <c r="BQ575" s="167">
        <f>(BP587-BP588)/BP569</f>
        <v>0.64614077307627138</v>
      </c>
      <c r="BR575" s="167">
        <f>N575-BP585</f>
        <v>32.81</v>
      </c>
      <c r="BS575" s="164">
        <f>BP587-BP588</f>
        <v>66.88</v>
      </c>
      <c r="BT575" s="164">
        <f t="shared" si="540"/>
        <v>49.058014354066991</v>
      </c>
      <c r="BU575" s="174">
        <f t="shared" si="541"/>
        <v>31.698383320323664</v>
      </c>
      <c r="BV575" s="129">
        <v>750</v>
      </c>
      <c r="BW575" s="100">
        <v>103.506856070365</v>
      </c>
      <c r="BX575" s="167">
        <f>(BW587-BW588)/BW569</f>
        <v>0.79579269554863141</v>
      </c>
      <c r="BY575" s="167">
        <f>S575-BW585</f>
        <v>32.160000000000025</v>
      </c>
      <c r="BZ575" s="164">
        <f>BW587-BW588</f>
        <v>82.36999999999999</v>
      </c>
      <c r="CA575" s="164">
        <f t="shared" si="542"/>
        <v>39.043341022216858</v>
      </c>
      <c r="CB575" s="174">
        <f t="shared" si="543"/>
        <v>31.07040559529441</v>
      </c>
    </row>
    <row r="576" spans="1:80" ht="15.75">
      <c r="A576" s="64"/>
      <c r="B576" s="95" t="s">
        <v>42</v>
      </c>
      <c r="C576" s="80">
        <v>850</v>
      </c>
      <c r="D576" s="80">
        <v>378.49</v>
      </c>
      <c r="E576" s="208">
        <v>10.83</v>
      </c>
      <c r="F576" s="208">
        <v>12.23</v>
      </c>
      <c r="G576" s="152">
        <v>9.65</v>
      </c>
      <c r="H576" s="80">
        <v>850</v>
      </c>
      <c r="I576" s="208">
        <v>413.3</v>
      </c>
      <c r="J576" s="210">
        <v>5.1100000000000003</v>
      </c>
      <c r="K576" s="210">
        <v>3</v>
      </c>
      <c r="L576" s="227">
        <v>3.69</v>
      </c>
      <c r="M576" s="80">
        <v>850</v>
      </c>
      <c r="N576" s="211">
        <v>392.55</v>
      </c>
      <c r="O576" s="80">
        <v>7.14</v>
      </c>
      <c r="P576" s="80">
        <v>5.8</v>
      </c>
      <c r="Q576" s="98">
        <v>6.78</v>
      </c>
      <c r="R576" s="80">
        <v>850</v>
      </c>
      <c r="S576" s="211">
        <v>400.79</v>
      </c>
      <c r="T576" s="211">
        <v>8.6199999999999992</v>
      </c>
      <c r="U576" s="211">
        <v>5.7</v>
      </c>
      <c r="V576" s="236">
        <v>8.44</v>
      </c>
      <c r="W576" s="64"/>
      <c r="X576" s="129">
        <v>850</v>
      </c>
      <c r="Y576" s="151">
        <f t="shared" si="521"/>
        <v>1.0903333333333334</v>
      </c>
      <c r="Z576" s="100">
        <v>9.6440000000000001</v>
      </c>
      <c r="AA576" s="100">
        <v>4.5170000000000003</v>
      </c>
      <c r="AB576" s="100">
        <f t="shared" si="522"/>
        <v>4.0366666666666662</v>
      </c>
      <c r="AC576" s="100">
        <f t="shared" si="523"/>
        <v>34.539333333333339</v>
      </c>
      <c r="AD576" s="152">
        <f t="shared" si="524"/>
        <v>140.82568161876665</v>
      </c>
      <c r="AE576" s="129">
        <v>850</v>
      </c>
      <c r="AF576" s="100">
        <f t="shared" si="525"/>
        <v>0.39333333333333331</v>
      </c>
      <c r="AG576" s="100">
        <v>9.6440000000000001</v>
      </c>
      <c r="AH576" s="100">
        <v>4.5170000000000003</v>
      </c>
      <c r="AI576" s="100">
        <f t="shared" si="526"/>
        <v>4.7336666666666662</v>
      </c>
      <c r="AJ576" s="100">
        <f t="shared" si="527"/>
        <v>33.842333333333336</v>
      </c>
      <c r="AK576" s="152">
        <f t="shared" si="528"/>
        <v>161.80911938233166</v>
      </c>
      <c r="AL576" s="129">
        <v>850</v>
      </c>
      <c r="AM576" s="100">
        <f t="shared" si="529"/>
        <v>0.65733333333333333</v>
      </c>
      <c r="AN576" s="100">
        <v>9.6440000000000001</v>
      </c>
      <c r="AO576" s="100">
        <v>4.5170000000000003</v>
      </c>
      <c r="AP576" s="100">
        <f t="shared" si="530"/>
        <v>4.4696666666666669</v>
      </c>
      <c r="AQ576" s="100">
        <f t="shared" si="531"/>
        <v>34.106333333333339</v>
      </c>
      <c r="AR576" s="160">
        <f t="shared" si="532"/>
        <v>153.97676505121169</v>
      </c>
      <c r="AS576" s="129">
        <v>850</v>
      </c>
      <c r="AT576" s="100">
        <f t="shared" si="544"/>
        <v>0.7586666666666666</v>
      </c>
      <c r="AU576" s="100">
        <v>9.6440000000000001</v>
      </c>
      <c r="AV576" s="100">
        <v>4.5170000000000003</v>
      </c>
      <c r="AW576" s="100">
        <f t="shared" si="533"/>
        <v>4.3683333333333332</v>
      </c>
      <c r="AX576" s="100">
        <f t="shared" si="534"/>
        <v>34.207666666666668</v>
      </c>
      <c r="AY576" s="160">
        <f t="shared" si="535"/>
        <v>150.93301413809166</v>
      </c>
      <c r="AZ576" s="166"/>
      <c r="BA576" s="129">
        <v>850</v>
      </c>
      <c r="BB576" s="100">
        <v>103.506856070365</v>
      </c>
      <c r="BC576" s="167">
        <f>(BB587-BB588)/BB569</f>
        <v>0.54421515770613604</v>
      </c>
      <c r="BD576" s="167">
        <f>D576-BB585</f>
        <v>34.409999999999968</v>
      </c>
      <c r="BE576" s="164">
        <f>BB587-BB588</f>
        <v>56.330000000000013</v>
      </c>
      <c r="BF576" s="164">
        <f t="shared" si="536"/>
        <v>61.086454819811756</v>
      </c>
      <c r="BG576" s="174">
        <f t="shared" si="537"/>
        <v>33.244174643472611</v>
      </c>
      <c r="BH576" s="129">
        <v>850</v>
      </c>
      <c r="BI576" s="100">
        <v>103.506856070365</v>
      </c>
      <c r="BJ576" s="167">
        <f>(BI587-BI588)/BI569</f>
        <v>0.81965584909974387</v>
      </c>
      <c r="BK576" s="167">
        <f>I576-BI585</f>
        <v>40.699999999999989</v>
      </c>
      <c r="BL576" s="164">
        <f>BI587-BI588</f>
        <v>84.84</v>
      </c>
      <c r="BM576" s="164">
        <f t="shared" si="538"/>
        <v>47.972654408297963</v>
      </c>
      <c r="BN576" s="174">
        <f t="shared" si="539"/>
        <v>39.321066782602038</v>
      </c>
      <c r="BO576" s="129">
        <v>850</v>
      </c>
      <c r="BP576" s="180">
        <v>103.506856070365</v>
      </c>
      <c r="BQ576" s="167">
        <f>(BP587-BP588)/BP569</f>
        <v>0.64614077307627138</v>
      </c>
      <c r="BR576" s="167">
        <f>N576-BP585</f>
        <v>31.54000000000002</v>
      </c>
      <c r="BS576" s="164">
        <f>BP587-BP588</f>
        <v>66.88</v>
      </c>
      <c r="BT576" s="164">
        <f t="shared" si="540"/>
        <v>47.159090909090942</v>
      </c>
      <c r="BU576" s="174">
        <f t="shared" si="541"/>
        <v>30.471411457574185</v>
      </c>
      <c r="BV576" s="129">
        <v>850</v>
      </c>
      <c r="BW576" s="100">
        <v>103.506856070365</v>
      </c>
      <c r="BX576" s="167">
        <f>(BW587-BW588)/BW569</f>
        <v>0.79579269554863141</v>
      </c>
      <c r="BY576" s="167">
        <f>S576-BW585</f>
        <v>31.010000000000048</v>
      </c>
      <c r="BZ576" s="164">
        <f>BW587-BW588</f>
        <v>82.36999999999999</v>
      </c>
      <c r="CA576" s="164">
        <f t="shared" si="542"/>
        <v>37.647201651086618</v>
      </c>
      <c r="CB576" s="174">
        <f t="shared" si="543"/>
        <v>29.959368081781108</v>
      </c>
    </row>
    <row r="577" spans="1:80" ht="15.75">
      <c r="A577" s="64"/>
      <c r="B577" s="95" t="s">
        <v>42</v>
      </c>
      <c r="C577" s="80">
        <v>950</v>
      </c>
      <c r="D577" s="80">
        <v>376.62</v>
      </c>
      <c r="E577" s="208">
        <v>10.95</v>
      </c>
      <c r="F577" s="208">
        <v>12.32</v>
      </c>
      <c r="G577" s="152">
        <v>9.89</v>
      </c>
      <c r="H577" s="80">
        <v>950</v>
      </c>
      <c r="I577" s="208">
        <v>411.14</v>
      </c>
      <c r="J577" s="210">
        <v>5.32</v>
      </c>
      <c r="K577" s="210">
        <v>3.85</v>
      </c>
      <c r="L577" s="227">
        <v>4.32</v>
      </c>
      <c r="M577" s="80">
        <v>950</v>
      </c>
      <c r="N577" s="211">
        <v>391.26</v>
      </c>
      <c r="O577" s="80">
        <v>7.25</v>
      </c>
      <c r="P577" s="80">
        <v>6.53</v>
      </c>
      <c r="Q577" s="98">
        <v>7.56</v>
      </c>
      <c r="R577" s="80">
        <v>950</v>
      </c>
      <c r="S577" s="211">
        <v>399.63</v>
      </c>
      <c r="T577" s="211">
        <v>8.7799999999999994</v>
      </c>
      <c r="U577" s="211">
        <v>6.24</v>
      </c>
      <c r="V577" s="236">
        <v>9.24</v>
      </c>
      <c r="W577" s="64"/>
      <c r="X577" s="129">
        <v>950</v>
      </c>
      <c r="Y577" s="151">
        <f t="shared" si="521"/>
        <v>1.1053333333333333</v>
      </c>
      <c r="Z577" s="100">
        <v>9.6440000000000001</v>
      </c>
      <c r="AA577" s="100">
        <v>4.5170000000000003</v>
      </c>
      <c r="AB577" s="100">
        <f t="shared" si="522"/>
        <v>4.0216666666666665</v>
      </c>
      <c r="AC577" s="100">
        <f t="shared" si="523"/>
        <v>34.554333333333339</v>
      </c>
      <c r="AD577" s="152">
        <f t="shared" si="524"/>
        <v>175.33272068789165</v>
      </c>
      <c r="AE577" s="129">
        <v>950</v>
      </c>
      <c r="AF577" s="100">
        <f t="shared" si="525"/>
        <v>0.44966666666666671</v>
      </c>
      <c r="AG577" s="100">
        <v>9.6440000000000001</v>
      </c>
      <c r="AH577" s="100">
        <v>4.5170000000000003</v>
      </c>
      <c r="AI577" s="100">
        <f t="shared" si="526"/>
        <v>4.6773333333333333</v>
      </c>
      <c r="AJ577" s="100">
        <f t="shared" si="527"/>
        <v>33.898666666666671</v>
      </c>
      <c r="AK577" s="152">
        <f t="shared" si="528"/>
        <v>200.04850942122667</v>
      </c>
      <c r="AL577" s="129">
        <v>950</v>
      </c>
      <c r="AM577" s="100">
        <f t="shared" si="529"/>
        <v>0.71133333333333337</v>
      </c>
      <c r="AN577" s="100">
        <v>9.6440000000000001</v>
      </c>
      <c r="AO577" s="100">
        <v>4.5170000000000003</v>
      </c>
      <c r="AP577" s="100">
        <f t="shared" si="530"/>
        <v>4.4156666666666666</v>
      </c>
      <c r="AQ577" s="100">
        <f t="shared" si="531"/>
        <v>34.160333333333341</v>
      </c>
      <c r="AR577" s="160">
        <f t="shared" si="532"/>
        <v>190.31488787365166</v>
      </c>
      <c r="AS577" s="129">
        <v>950</v>
      </c>
      <c r="AT577" s="100">
        <f t="shared" si="544"/>
        <v>0.80866666666666664</v>
      </c>
      <c r="AU577" s="100">
        <v>9.6440000000000001</v>
      </c>
      <c r="AV577" s="100">
        <v>4.5170000000000003</v>
      </c>
      <c r="AW577" s="100">
        <f t="shared" si="533"/>
        <v>4.3183333333333334</v>
      </c>
      <c r="AX577" s="100">
        <f t="shared" si="534"/>
        <v>34.257666666666672</v>
      </c>
      <c r="AY577" s="160">
        <f t="shared" si="535"/>
        <v>186.65014166049167</v>
      </c>
      <c r="AZ577" s="166"/>
      <c r="BA577" s="129">
        <v>950</v>
      </c>
      <c r="BB577" s="100">
        <v>103.506856070365</v>
      </c>
      <c r="BC577" s="167">
        <f>(BB587-BB588)/BB569</f>
        <v>0.54421515770613604</v>
      </c>
      <c r="BD577" s="167">
        <f>D577-BB585</f>
        <v>32.539999999999964</v>
      </c>
      <c r="BE577" s="164">
        <f>BB587-BB588</f>
        <v>56.330000000000013</v>
      </c>
      <c r="BF577" s="164">
        <f t="shared" si="536"/>
        <v>57.766731759275622</v>
      </c>
      <c r="BG577" s="174">
        <f t="shared" si="537"/>
        <v>31.437531034542239</v>
      </c>
      <c r="BH577" s="129">
        <v>950</v>
      </c>
      <c r="BI577" s="100">
        <v>103.506856070365</v>
      </c>
      <c r="BJ577" s="167">
        <f>(BI587-BI588)/BI569</f>
        <v>0.81965584909974387</v>
      </c>
      <c r="BK577" s="167">
        <f>I577-BI585</f>
        <v>38.539999999999964</v>
      </c>
      <c r="BL577" s="164">
        <f>BI587-BI588</f>
        <v>84.84</v>
      </c>
      <c r="BM577" s="164">
        <f t="shared" si="538"/>
        <v>45.426685525695383</v>
      </c>
      <c r="BN577" s="174">
        <f t="shared" si="539"/>
        <v>37.234248496350894</v>
      </c>
      <c r="BO577" s="129">
        <v>950</v>
      </c>
      <c r="BP577" s="180">
        <v>103.506856070365</v>
      </c>
      <c r="BQ577" s="167">
        <f>(BP587-BP588)/BP569</f>
        <v>0.64614077307627138</v>
      </c>
      <c r="BR577" s="167">
        <f>N577-BP585</f>
        <v>30.25</v>
      </c>
      <c r="BS577" s="164">
        <f>BP587-BP588</f>
        <v>66.88</v>
      </c>
      <c r="BT577" s="164">
        <f t="shared" si="540"/>
        <v>45.23026315789474</v>
      </c>
      <c r="BU577" s="174">
        <f t="shared" si="541"/>
        <v>29.225117203285304</v>
      </c>
      <c r="BV577" s="129">
        <v>950</v>
      </c>
      <c r="BW577" s="100">
        <v>103.506856070365</v>
      </c>
      <c r="BX577" s="167">
        <f>(BW587-BW588)/BW569</f>
        <v>0.79579269554863141</v>
      </c>
      <c r="BY577" s="167">
        <f>S577-BW585</f>
        <v>29.850000000000023</v>
      </c>
      <c r="BZ577" s="164">
        <f>BW587-BW588</f>
        <v>82.36999999999999</v>
      </c>
      <c r="CA577" s="164">
        <f t="shared" si="542"/>
        <v>36.238921937598676</v>
      </c>
      <c r="CB577" s="174">
        <f t="shared" si="543"/>
        <v>28.838669372498082</v>
      </c>
    </row>
    <row r="578" spans="1:80" ht="15.75">
      <c r="A578" s="64"/>
      <c r="B578" s="95" t="s">
        <v>42</v>
      </c>
      <c r="C578" s="80">
        <v>1000</v>
      </c>
      <c r="D578" s="80">
        <v>375.85</v>
      </c>
      <c r="E578" s="208">
        <v>11.65</v>
      </c>
      <c r="F578" s="208">
        <v>11.99</v>
      </c>
      <c r="G578" s="152">
        <v>9.89</v>
      </c>
      <c r="H578" s="80">
        <v>1000</v>
      </c>
      <c r="I578" s="208">
        <v>410.23</v>
      </c>
      <c r="J578" s="210">
        <v>3.88</v>
      </c>
      <c r="K578" s="210">
        <v>4.5599999999999996</v>
      </c>
      <c r="L578" s="227">
        <v>5.67</v>
      </c>
      <c r="M578" s="80">
        <v>1000</v>
      </c>
      <c r="N578" s="80">
        <v>390.71</v>
      </c>
      <c r="O578" s="211">
        <v>10.82</v>
      </c>
      <c r="P578" s="80">
        <v>5.12</v>
      </c>
      <c r="Q578" s="98">
        <v>7.97</v>
      </c>
      <c r="R578" s="80">
        <v>1000</v>
      </c>
      <c r="S578" s="211">
        <v>399.06</v>
      </c>
      <c r="T578" s="211">
        <v>9.35</v>
      </c>
      <c r="U578" s="211">
        <v>6.69</v>
      </c>
      <c r="V578" s="236">
        <v>9.82</v>
      </c>
      <c r="W578" s="64"/>
      <c r="X578" s="129">
        <v>1000</v>
      </c>
      <c r="Y578" s="151">
        <f t="shared" si="521"/>
        <v>1.1176666666666668</v>
      </c>
      <c r="Z578" s="100">
        <v>9.6440000000000001</v>
      </c>
      <c r="AA578" s="100">
        <v>4.5170000000000003</v>
      </c>
      <c r="AB578" s="100">
        <f t="shared" si="522"/>
        <v>4.0093333333333332</v>
      </c>
      <c r="AC578" s="100">
        <f t="shared" si="523"/>
        <v>34.56666666666667</v>
      </c>
      <c r="AD578" s="152">
        <f t="shared" si="524"/>
        <v>193.74782586666663</v>
      </c>
      <c r="AE578" s="129">
        <v>1000</v>
      </c>
      <c r="AF578" s="100">
        <f t="shared" si="525"/>
        <v>0.47033333333333333</v>
      </c>
      <c r="AG578" s="100">
        <v>9.6440000000000001</v>
      </c>
      <c r="AH578" s="100">
        <v>4.5170000000000003</v>
      </c>
      <c r="AI578" s="100">
        <f t="shared" si="526"/>
        <v>4.6566666666666663</v>
      </c>
      <c r="AJ578" s="100">
        <f t="shared" si="527"/>
        <v>33.919333333333341</v>
      </c>
      <c r="AK578" s="152">
        <f t="shared" si="528"/>
        <v>220.81553838666665</v>
      </c>
      <c r="AL578" s="129">
        <v>1000</v>
      </c>
      <c r="AM578" s="100">
        <f>AVERAGE(P578:Q578)/10</f>
        <v>0.65449999999999997</v>
      </c>
      <c r="AN578" s="100">
        <v>9.6440000000000001</v>
      </c>
      <c r="AO578" s="100">
        <v>4.5170000000000003</v>
      </c>
      <c r="AP578" s="100">
        <f t="shared" si="530"/>
        <v>4.4725000000000001</v>
      </c>
      <c r="AQ578" s="100">
        <f t="shared" si="531"/>
        <v>34.103500000000004</v>
      </c>
      <c r="AR578" s="160">
        <f t="shared" si="532"/>
        <v>213.2340094425</v>
      </c>
      <c r="AS578" s="129">
        <v>1000</v>
      </c>
      <c r="AT578" s="100">
        <f t="shared" si="544"/>
        <v>0.86199999999999988</v>
      </c>
      <c r="AU578" s="100">
        <v>9.6440000000000001</v>
      </c>
      <c r="AV578" s="100">
        <v>4.5170000000000003</v>
      </c>
      <c r="AW578" s="100">
        <f t="shared" si="533"/>
        <v>4.2649999999999997</v>
      </c>
      <c r="AX578" s="100">
        <f t="shared" si="534"/>
        <v>34.311000000000007</v>
      </c>
      <c r="AY578" s="160">
        <f t="shared" si="535"/>
        <v>204.57830816999999</v>
      </c>
      <c r="AZ578" s="166"/>
      <c r="BA578" s="129">
        <v>1000</v>
      </c>
      <c r="BB578" s="100">
        <v>103.506856070365</v>
      </c>
      <c r="BC578" s="167">
        <f>(BB587-BB588)/BB569</f>
        <v>0.54421515770613604</v>
      </c>
      <c r="BD578" s="167">
        <f>D578-BB585</f>
        <v>31.769999999999982</v>
      </c>
      <c r="BE578" s="164">
        <f>BB587-BB588</f>
        <v>56.330000000000013</v>
      </c>
      <c r="BF578" s="164">
        <f t="shared" si="536"/>
        <v>56.399786969643131</v>
      </c>
      <c r="BG578" s="174">
        <f t="shared" si="537"/>
        <v>30.693618960276812</v>
      </c>
      <c r="BH578" s="129">
        <v>1000</v>
      </c>
      <c r="BI578" s="100">
        <v>103.506856070365</v>
      </c>
      <c r="BJ578" s="167">
        <f>(BI587-BI588)/BI569</f>
        <v>0.81965584909974387</v>
      </c>
      <c r="BK578" s="167">
        <f>I578-BI585</f>
        <v>37.629999999999995</v>
      </c>
      <c r="BL578" s="164">
        <f>BI587-BI588</f>
        <v>84.84</v>
      </c>
      <c r="BM578" s="164">
        <f t="shared" si="538"/>
        <v>44.354078264969345</v>
      </c>
      <c r="BN578" s="174">
        <f t="shared" si="539"/>
        <v>36.355079681309945</v>
      </c>
      <c r="BO578" s="129">
        <v>1000</v>
      </c>
      <c r="BP578" s="180">
        <v>103.506856070365</v>
      </c>
      <c r="BQ578" s="167">
        <f>(BP587-BP588)/BP569</f>
        <v>0.64614077307627138</v>
      </c>
      <c r="BR578" s="167">
        <f>N578-BP585</f>
        <v>29.699999999999989</v>
      </c>
      <c r="BS578" s="164">
        <f>BP587-BP588</f>
        <v>66.88</v>
      </c>
      <c r="BT578" s="164">
        <f t="shared" si="540"/>
        <v>44.407894736842088</v>
      </c>
      <c r="BU578" s="174">
        <f t="shared" si="541"/>
        <v>28.69375143595283</v>
      </c>
      <c r="BV578" s="129">
        <v>1000</v>
      </c>
      <c r="BW578" s="100">
        <v>103.506856070365</v>
      </c>
      <c r="BX578" s="167">
        <f>(BW587-BW588)/BW569</f>
        <v>0.79579269554863141</v>
      </c>
      <c r="BY578" s="167">
        <f>S578-BW585</f>
        <v>29.28000000000003</v>
      </c>
      <c r="BZ578" s="164">
        <f>BW587-BW588</f>
        <v>82.36999999999999</v>
      </c>
      <c r="CA578" s="164">
        <f t="shared" si="542"/>
        <v>35.546922423212372</v>
      </c>
      <c r="CB578" s="174">
        <f t="shared" si="543"/>
        <v>28.287981213626264</v>
      </c>
    </row>
    <row r="579" spans="1:80" ht="15.75">
      <c r="A579" s="64"/>
      <c r="B579" s="95" t="s">
        <v>42</v>
      </c>
      <c r="C579" s="80">
        <v>1350</v>
      </c>
      <c r="D579" s="80">
        <v>373.67</v>
      </c>
      <c r="E579" s="208">
        <v>12.4</v>
      </c>
      <c r="F579" s="208">
        <v>13.34</v>
      </c>
      <c r="G579" s="152">
        <v>10.77</v>
      </c>
      <c r="H579" s="80">
        <v>1350</v>
      </c>
      <c r="I579" s="208">
        <v>404.47</v>
      </c>
      <c r="J579" s="100">
        <v>6.02</v>
      </c>
      <c r="K579" s="211">
        <v>4.51</v>
      </c>
      <c r="L579" s="258">
        <v>5.19</v>
      </c>
      <c r="M579" s="80">
        <v>1350</v>
      </c>
      <c r="N579" s="211">
        <v>388.61</v>
      </c>
      <c r="O579" s="80">
        <v>10.11</v>
      </c>
      <c r="P579" s="80">
        <v>3.45</v>
      </c>
      <c r="Q579" s="236">
        <v>8.58</v>
      </c>
      <c r="R579" s="80">
        <v>1350</v>
      </c>
      <c r="S579" s="211">
        <v>397.04</v>
      </c>
      <c r="T579" s="211">
        <v>9.83</v>
      </c>
      <c r="U579" s="211">
        <v>8.1</v>
      </c>
      <c r="V579" s="236">
        <v>9.4</v>
      </c>
      <c r="W579" s="64"/>
      <c r="X579" s="129">
        <v>1350</v>
      </c>
      <c r="Y579" s="151">
        <f t="shared" si="521"/>
        <v>1.2170000000000001</v>
      </c>
      <c r="Z579" s="100">
        <v>9.6440000000000001</v>
      </c>
      <c r="AA579" s="100">
        <v>4.5170000000000003</v>
      </c>
      <c r="AB579" s="100">
        <f t="shared" si="522"/>
        <v>3.91</v>
      </c>
      <c r="AC579" s="100">
        <f t="shared" si="523"/>
        <v>34.666000000000004</v>
      </c>
      <c r="AD579" s="152">
        <f t="shared" si="524"/>
        <v>345.3466109913</v>
      </c>
      <c r="AE579" s="129">
        <v>1350</v>
      </c>
      <c r="AF579" s="100">
        <f t="shared" si="525"/>
        <v>0.52399999999999991</v>
      </c>
      <c r="AG579" s="100">
        <v>9.6440000000000001</v>
      </c>
      <c r="AH579" s="100">
        <v>4.5170000000000003</v>
      </c>
      <c r="AI579" s="100">
        <f t="shared" si="526"/>
        <v>4.6029999999999998</v>
      </c>
      <c r="AJ579" s="100">
        <f t="shared" si="527"/>
        <v>33.973000000000006</v>
      </c>
      <c r="AK579" s="152">
        <f t="shared" si="528"/>
        <v>398.42775324274498</v>
      </c>
      <c r="AL579" s="129">
        <v>1350</v>
      </c>
      <c r="AM579" s="100">
        <f t="shared" ref="AM579:AM584" si="545">AVERAGE(O579:Q579)/10</f>
        <v>0.73799999999999999</v>
      </c>
      <c r="AN579" s="100">
        <v>9.6440000000000001</v>
      </c>
      <c r="AO579" s="100">
        <v>4.5170000000000003</v>
      </c>
      <c r="AP579" s="100">
        <f t="shared" si="530"/>
        <v>4.3889999999999993</v>
      </c>
      <c r="AQ579" s="100">
        <f t="shared" si="531"/>
        <v>34.187000000000005</v>
      </c>
      <c r="AR579" s="160">
        <f t="shared" si="532"/>
        <v>382.29734438626497</v>
      </c>
      <c r="AS579" s="129">
        <v>1350</v>
      </c>
      <c r="AT579" s="100">
        <f t="shared" si="544"/>
        <v>0.91099999999999992</v>
      </c>
      <c r="AU579" s="100">
        <v>9.6440000000000001</v>
      </c>
      <c r="AV579" s="100">
        <v>4.5170000000000003</v>
      </c>
      <c r="AW579" s="100">
        <f t="shared" si="533"/>
        <v>4.2160000000000002</v>
      </c>
      <c r="AX579" s="100">
        <f t="shared" si="534"/>
        <v>34.360000000000007</v>
      </c>
      <c r="AY579" s="160">
        <f t="shared" si="535"/>
        <v>369.08675952480007</v>
      </c>
      <c r="AZ579" s="166"/>
      <c r="BA579" s="129">
        <v>1350</v>
      </c>
      <c r="BB579" s="100">
        <v>103.506856070365</v>
      </c>
      <c r="BC579" s="167">
        <f>(BB587-BB588)/BB569</f>
        <v>0.54421515770613604</v>
      </c>
      <c r="BD579" s="167">
        <f>D579-BB585</f>
        <v>29.589999999999975</v>
      </c>
      <c r="BE579" s="164">
        <f>BB587-BB588</f>
        <v>56.330000000000013</v>
      </c>
      <c r="BF579" s="164">
        <f t="shared" si="536"/>
        <v>52.52973548730688</v>
      </c>
      <c r="BG579" s="174">
        <f t="shared" si="537"/>
        <v>28.587478282486323</v>
      </c>
      <c r="BH579" s="129">
        <v>1350</v>
      </c>
      <c r="BI579" s="100">
        <v>103.506856070365</v>
      </c>
      <c r="BJ579" s="167">
        <f>(BI587-BI588)/BI569</f>
        <v>0.81965584909974387</v>
      </c>
      <c r="BK579" s="167">
        <f>I579-BI585</f>
        <v>31.870000000000005</v>
      </c>
      <c r="BL579" s="164">
        <f>BI587-BI588</f>
        <v>84.84</v>
      </c>
      <c r="BM579" s="164">
        <f t="shared" si="538"/>
        <v>37.56482791136257</v>
      </c>
      <c r="BN579" s="174">
        <f t="shared" si="539"/>
        <v>30.790230917973645</v>
      </c>
      <c r="BO579" s="129">
        <v>1350</v>
      </c>
      <c r="BP579" s="180">
        <v>103.506856070365</v>
      </c>
      <c r="BQ579" s="167">
        <f>(BP587-BP588)/BP569</f>
        <v>0.64614077307627138</v>
      </c>
      <c r="BR579" s="167">
        <f>N579-BP585</f>
        <v>27.600000000000023</v>
      </c>
      <c r="BS579" s="164">
        <f>BP587-BP588</f>
        <v>66.88</v>
      </c>
      <c r="BT579" s="164">
        <f t="shared" si="540"/>
        <v>41.267942583732093</v>
      </c>
      <c r="BU579" s="174">
        <f t="shared" si="541"/>
        <v>26.664900324319834</v>
      </c>
      <c r="BV579" s="129">
        <v>1350</v>
      </c>
      <c r="BW579" s="100">
        <v>103.506856070365</v>
      </c>
      <c r="BX579" s="167">
        <f>(BW587-BW588)/BW569</f>
        <v>0.79579269554863141</v>
      </c>
      <c r="BY579" s="167">
        <f>S579-BW585</f>
        <v>27.260000000000048</v>
      </c>
      <c r="BZ579" s="164">
        <f>BW587-BW588</f>
        <v>82.36999999999999</v>
      </c>
      <c r="CA579" s="164">
        <f t="shared" si="542"/>
        <v>33.094573266966194</v>
      </c>
      <c r="CB579" s="174">
        <f t="shared" si="543"/>
        <v>26.336419668150704</v>
      </c>
    </row>
    <row r="580" spans="1:80" ht="15.75">
      <c r="A580" s="64"/>
      <c r="B580" s="95" t="s">
        <v>42</v>
      </c>
      <c r="C580" s="80">
        <v>2500</v>
      </c>
      <c r="D580" s="80">
        <v>369.84</v>
      </c>
      <c r="E580" s="208">
        <v>15.37</v>
      </c>
      <c r="F580" s="208">
        <v>14.38</v>
      </c>
      <c r="G580" s="152">
        <v>13.89</v>
      </c>
      <c r="H580" s="80">
        <v>2500</v>
      </c>
      <c r="I580" s="80">
        <v>402.14</v>
      </c>
      <c r="J580" s="80">
        <v>6.59</v>
      </c>
      <c r="K580" s="211">
        <v>7.08</v>
      </c>
      <c r="L580" s="98">
        <v>8.33</v>
      </c>
      <c r="M580" s="80">
        <v>2500</v>
      </c>
      <c r="N580" s="211">
        <v>384.47</v>
      </c>
      <c r="O580" s="80">
        <v>12.77</v>
      </c>
      <c r="P580" s="80">
        <v>8.84</v>
      </c>
      <c r="Q580" s="98">
        <v>12.23</v>
      </c>
      <c r="R580" s="80">
        <v>2500</v>
      </c>
      <c r="S580" s="211">
        <v>392.5</v>
      </c>
      <c r="T580" s="211">
        <v>13.39</v>
      </c>
      <c r="U580" s="211">
        <v>12.14</v>
      </c>
      <c r="V580" s="236">
        <v>14.05</v>
      </c>
      <c r="W580" s="64"/>
      <c r="X580" s="129">
        <v>2500</v>
      </c>
      <c r="Y580" s="151">
        <f t="shared" si="521"/>
        <v>1.4546666666666668</v>
      </c>
      <c r="Z580" s="100">
        <v>9.6440000000000001</v>
      </c>
      <c r="AA580" s="100">
        <v>4.5170000000000003</v>
      </c>
      <c r="AB580" s="100">
        <f t="shared" si="522"/>
        <v>3.6723333333333326</v>
      </c>
      <c r="AC580" s="100">
        <f t="shared" si="523"/>
        <v>34.903666666666673</v>
      </c>
      <c r="AD580" s="152">
        <f t="shared" si="524"/>
        <v>1119.9543886291665</v>
      </c>
      <c r="AE580" s="129">
        <v>2500</v>
      </c>
      <c r="AF580" s="100">
        <f t="shared" si="525"/>
        <v>0.73333333333333328</v>
      </c>
      <c r="AG580" s="100">
        <v>9.6440000000000001</v>
      </c>
      <c r="AH580" s="100">
        <v>4.5170000000000003</v>
      </c>
      <c r="AI580" s="100">
        <f t="shared" si="526"/>
        <v>4.3936666666666664</v>
      </c>
      <c r="AJ580" s="100">
        <f t="shared" si="527"/>
        <v>34.182333333333339</v>
      </c>
      <c r="AK580" s="152">
        <f t="shared" si="528"/>
        <v>1312.2482401291666</v>
      </c>
      <c r="AL580" s="129">
        <v>2500</v>
      </c>
      <c r="AM580" s="100">
        <f t="shared" si="545"/>
        <v>1.1280000000000001</v>
      </c>
      <c r="AN580" s="100">
        <v>9.6440000000000001</v>
      </c>
      <c r="AO580" s="100">
        <v>4.5170000000000003</v>
      </c>
      <c r="AP580" s="100">
        <f t="shared" si="530"/>
        <v>3.9989999999999997</v>
      </c>
      <c r="AQ580" s="100">
        <f t="shared" si="531"/>
        <v>34.577000000000005</v>
      </c>
      <c r="AR580" s="160">
        <f t="shared" si="532"/>
        <v>1208.1640334624999</v>
      </c>
      <c r="AS580" s="129">
        <v>2500</v>
      </c>
      <c r="AT580" s="100">
        <f t="shared" si="544"/>
        <v>1.3193333333333332</v>
      </c>
      <c r="AU580" s="100">
        <v>9.6440000000000001</v>
      </c>
      <c r="AV580" s="100">
        <v>4.5170000000000003</v>
      </c>
      <c r="AW580" s="100">
        <f t="shared" si="533"/>
        <v>3.8076666666666661</v>
      </c>
      <c r="AX580" s="100">
        <f t="shared" si="534"/>
        <v>34.768333333333338</v>
      </c>
      <c r="AY580" s="160">
        <f t="shared" si="535"/>
        <v>1156.7246312291666</v>
      </c>
      <c r="AZ580" s="166"/>
      <c r="BA580" s="129">
        <v>2500</v>
      </c>
      <c r="BB580" s="100">
        <v>103.506856070365</v>
      </c>
      <c r="BC580" s="167">
        <f>(BB587-BB588)/BB569</f>
        <v>0.54421515770613604</v>
      </c>
      <c r="BD580" s="167">
        <f>D580-BB585</f>
        <v>25.759999999999934</v>
      </c>
      <c r="BE580" s="164">
        <f>BB587-BB588</f>
        <v>56.330000000000013</v>
      </c>
      <c r="BF580" s="164">
        <f t="shared" si="536"/>
        <v>45.730516598615175</v>
      </c>
      <c r="BG580" s="174">
        <f t="shared" si="537"/>
        <v>24.88724030269843</v>
      </c>
      <c r="BH580" s="129">
        <v>2500</v>
      </c>
      <c r="BI580" s="100">
        <v>103.506856070365</v>
      </c>
      <c r="BJ580" s="167">
        <f>(BI587-BI588)/BI569</f>
        <v>0.81965584909974387</v>
      </c>
      <c r="BK580" s="167">
        <f>I580-BI585</f>
        <v>29.539999999999964</v>
      </c>
      <c r="BL580" s="164">
        <f>BI587-BI588</f>
        <v>84.84</v>
      </c>
      <c r="BM580" s="164">
        <f t="shared" si="538"/>
        <v>34.818481848184774</v>
      </c>
      <c r="BN580" s="174">
        <f t="shared" si="539"/>
        <v>28.539172303637912</v>
      </c>
      <c r="BO580" s="129">
        <v>2500</v>
      </c>
      <c r="BP580" s="180">
        <v>103.506856070365</v>
      </c>
      <c r="BQ580" s="167">
        <f>(BP587-BP588)/BP569</f>
        <v>0.64614077307627138</v>
      </c>
      <c r="BR580" s="167">
        <f>N580-BP585</f>
        <v>23.460000000000036</v>
      </c>
      <c r="BS580" s="164">
        <f>BP587-BP588</f>
        <v>66.88</v>
      </c>
      <c r="BT580" s="164">
        <f t="shared" si="540"/>
        <v>35.077751196172308</v>
      </c>
      <c r="BU580" s="174">
        <f t="shared" si="541"/>
        <v>22.665165275671878</v>
      </c>
      <c r="BV580" s="129">
        <v>2500</v>
      </c>
      <c r="BW580" s="100">
        <v>103.506856070365</v>
      </c>
      <c r="BX580" s="167">
        <f>(BW587-BW588)/BW569</f>
        <v>0.79579269554863141</v>
      </c>
      <c r="BY580" s="167">
        <f>S580-BW585</f>
        <v>22.720000000000027</v>
      </c>
      <c r="BZ580" s="164">
        <f>BW587-BW588</f>
        <v>82.36999999999999</v>
      </c>
      <c r="CA580" s="164">
        <f t="shared" si="542"/>
        <v>27.582857836591028</v>
      </c>
      <c r="CB580" s="174">
        <f t="shared" si="543"/>
        <v>21.950236788715465</v>
      </c>
    </row>
    <row r="581" spans="1:80" ht="15.75">
      <c r="A581" s="64"/>
      <c r="B581" s="95" t="s">
        <v>42</v>
      </c>
      <c r="C581" s="80">
        <v>5000</v>
      </c>
      <c r="D581" s="80">
        <v>365.71</v>
      </c>
      <c r="E581" s="208">
        <v>20.399999999999999</v>
      </c>
      <c r="F581" s="208">
        <v>21.35</v>
      </c>
      <c r="G581" s="152">
        <v>19.32</v>
      </c>
      <c r="H581" s="80">
        <v>5000</v>
      </c>
      <c r="I581" s="80">
        <v>396.4</v>
      </c>
      <c r="J581" s="80">
        <v>13.48</v>
      </c>
      <c r="K581" s="80">
        <v>11.92</v>
      </c>
      <c r="L581" s="211">
        <v>12.22</v>
      </c>
      <c r="M581" s="80">
        <v>5000</v>
      </c>
      <c r="N581" s="211">
        <v>380.3</v>
      </c>
      <c r="O581" s="80">
        <v>19.670000000000002</v>
      </c>
      <c r="P581" s="80">
        <v>14.02</v>
      </c>
      <c r="Q581" s="98">
        <v>18.89</v>
      </c>
      <c r="R581" s="80">
        <v>5000</v>
      </c>
      <c r="S581" s="211">
        <v>388.04</v>
      </c>
      <c r="T581" s="211">
        <v>18.309999999999999</v>
      </c>
      <c r="U581" s="211">
        <v>17.260000000000002</v>
      </c>
      <c r="V581" s="236">
        <v>17.96</v>
      </c>
      <c r="W581" s="64"/>
      <c r="X581" s="129">
        <v>5000</v>
      </c>
      <c r="Y581" s="151">
        <f t="shared" si="521"/>
        <v>2.0356666666666667</v>
      </c>
      <c r="Z581" s="100">
        <v>9.6440000000000001</v>
      </c>
      <c r="AA581" s="100">
        <v>4.5170000000000003</v>
      </c>
      <c r="AB581" s="100">
        <f t="shared" si="522"/>
        <v>3.091333333333333</v>
      </c>
      <c r="AC581" s="100">
        <f t="shared" si="523"/>
        <v>35.484666666666669</v>
      </c>
      <c r="AD581" s="152">
        <f t="shared" si="524"/>
        <v>3833.8379044666663</v>
      </c>
      <c r="AE581" s="129">
        <v>5000</v>
      </c>
      <c r="AF581" s="100">
        <f t="shared" si="525"/>
        <v>1.254</v>
      </c>
      <c r="AG581" s="100">
        <v>9.6440000000000001</v>
      </c>
      <c r="AH581" s="100">
        <v>4.5170000000000003</v>
      </c>
      <c r="AI581" s="100">
        <f t="shared" si="526"/>
        <v>3.8729999999999993</v>
      </c>
      <c r="AJ581" s="100">
        <f t="shared" si="527"/>
        <v>34.703000000000003</v>
      </c>
      <c r="AK581" s="152">
        <f t="shared" si="528"/>
        <v>4697.4449290499988</v>
      </c>
      <c r="AL581" s="129">
        <v>5000</v>
      </c>
      <c r="AM581" s="100">
        <f t="shared" si="545"/>
        <v>1.7526666666666668</v>
      </c>
      <c r="AN581" s="100">
        <v>9.6440000000000001</v>
      </c>
      <c r="AO581" s="100">
        <v>4.5170000000000003</v>
      </c>
      <c r="AP581" s="100">
        <f t="shared" si="530"/>
        <v>3.3743333333333325</v>
      </c>
      <c r="AQ581" s="100">
        <f t="shared" si="531"/>
        <v>35.201666666666675</v>
      </c>
      <c r="AR581" s="160">
        <f t="shared" si="532"/>
        <v>4151.4363949166664</v>
      </c>
      <c r="AS581" s="129">
        <v>5000</v>
      </c>
      <c r="AT581" s="100">
        <f t="shared" si="544"/>
        <v>1.7843333333333333</v>
      </c>
      <c r="AU581" s="100">
        <v>9.6440000000000001</v>
      </c>
      <c r="AV581" s="100">
        <v>4.5170000000000003</v>
      </c>
      <c r="AW581" s="100">
        <f t="shared" si="533"/>
        <v>3.3426666666666662</v>
      </c>
      <c r="AX581" s="100">
        <f t="shared" si="534"/>
        <v>35.233333333333341</v>
      </c>
      <c r="AY581" s="160">
        <f t="shared" si="535"/>
        <v>4116.1764466666664</v>
      </c>
      <c r="AZ581" s="166"/>
      <c r="BA581" s="129">
        <v>5000</v>
      </c>
      <c r="BB581" s="100">
        <v>103.506856070365</v>
      </c>
      <c r="BC581" s="167">
        <f>(BB587-BB588)/BB569</f>
        <v>0.54421515770613604</v>
      </c>
      <c r="BD581" s="167">
        <f>D581-BB585</f>
        <v>21.629999999999939</v>
      </c>
      <c r="BE581" s="164">
        <f>BB587-BB588</f>
        <v>56.330000000000013</v>
      </c>
      <c r="BF581" s="164">
        <f t="shared" si="536"/>
        <v>38.398721817858927</v>
      </c>
      <c r="BG581" s="174">
        <f t="shared" si="537"/>
        <v>20.897166449820144</v>
      </c>
      <c r="BH581" s="129">
        <v>5000</v>
      </c>
      <c r="BI581" s="100">
        <v>103.506856070365</v>
      </c>
      <c r="BJ581" s="167">
        <f>(BI587-BI588)/BI569</f>
        <v>0.81965584909974387</v>
      </c>
      <c r="BK581" s="167">
        <f>I581-BI585</f>
        <v>23.799999999999955</v>
      </c>
      <c r="BL581" s="164">
        <f>BI587-BI588</f>
        <v>84.84</v>
      </c>
      <c r="BM581" s="164">
        <f t="shared" si="538"/>
        <v>28.052805280527998</v>
      </c>
      <c r="BN581" s="174">
        <f t="shared" si="539"/>
        <v>22.993645931840955</v>
      </c>
      <c r="BO581" s="129">
        <v>5000</v>
      </c>
      <c r="BP581" s="180">
        <v>103.506856070365</v>
      </c>
      <c r="BQ581" s="167">
        <f>(BP587-BP588)/BP569</f>
        <v>0.64614077307627138</v>
      </c>
      <c r="BR581" s="167">
        <f>N581-BP585</f>
        <v>19.29000000000002</v>
      </c>
      <c r="BS581" s="164">
        <f>BP587-BP588</f>
        <v>66.88</v>
      </c>
      <c r="BT581" s="164">
        <f t="shared" si="540"/>
        <v>28.842703349282328</v>
      </c>
      <c r="BU581" s="174">
        <f t="shared" si="541"/>
        <v>18.636446639714844</v>
      </c>
      <c r="BV581" s="129">
        <v>5000</v>
      </c>
      <c r="BW581" s="100">
        <v>103.506856070365</v>
      </c>
      <c r="BX581" s="167">
        <f>(BW587-BW588)/BW569</f>
        <v>0.79579269554863141</v>
      </c>
      <c r="BY581" s="167">
        <f>S581-BW585</f>
        <v>18.260000000000048</v>
      </c>
      <c r="BZ581" s="164">
        <f>BW587-BW588</f>
        <v>82.36999999999999</v>
      </c>
      <c r="CA581" s="164">
        <f t="shared" si="542"/>
        <v>22.16826514507715</v>
      </c>
      <c r="CB581" s="174">
        <f t="shared" si="543"/>
        <v>17.641343475437719</v>
      </c>
    </row>
    <row r="582" spans="1:80" ht="15.75">
      <c r="A582" s="64"/>
      <c r="B582" s="95" t="s">
        <v>42</v>
      </c>
      <c r="C582" s="80">
        <v>7000</v>
      </c>
      <c r="D582" s="80">
        <v>363.62</v>
      </c>
      <c r="E582" s="208">
        <v>22.63</v>
      </c>
      <c r="F582" s="208">
        <v>23.67</v>
      </c>
      <c r="G582" s="152">
        <v>21.79</v>
      </c>
      <c r="H582" s="80">
        <v>7000</v>
      </c>
      <c r="I582" s="80">
        <v>393.6</v>
      </c>
      <c r="J582" s="80">
        <v>14.6</v>
      </c>
      <c r="K582" s="211">
        <v>14.21</v>
      </c>
      <c r="L582" s="98">
        <v>16.7</v>
      </c>
      <c r="M582" s="80">
        <v>7000</v>
      </c>
      <c r="N582" s="211">
        <v>378.51</v>
      </c>
      <c r="O582" s="80">
        <v>21.51</v>
      </c>
      <c r="P582" s="80">
        <v>17.440000000000001</v>
      </c>
      <c r="Q582" s="98">
        <v>19.72</v>
      </c>
      <c r="R582" s="80">
        <v>7000</v>
      </c>
      <c r="S582" s="211">
        <v>386.1</v>
      </c>
      <c r="T582" s="211">
        <v>19.87</v>
      </c>
      <c r="U582" s="211">
        <v>19.14</v>
      </c>
      <c r="V582" s="236">
        <v>19.82</v>
      </c>
      <c r="W582" s="64"/>
      <c r="X582" s="129">
        <v>7000</v>
      </c>
      <c r="Y582" s="151">
        <f t="shared" si="521"/>
        <v>2.2696666666666667</v>
      </c>
      <c r="Z582" s="100">
        <v>9.6440000000000001</v>
      </c>
      <c r="AA582" s="100">
        <v>4.5170000000000003</v>
      </c>
      <c r="AB582" s="100">
        <f t="shared" si="522"/>
        <v>2.8573333333333331</v>
      </c>
      <c r="AC582" s="100">
        <f t="shared" si="523"/>
        <v>35.718666666666671</v>
      </c>
      <c r="AD582" s="152">
        <f t="shared" si="524"/>
        <v>6991.3234971626662</v>
      </c>
      <c r="AE582" s="129">
        <v>7000</v>
      </c>
      <c r="AF582" s="100">
        <f t="shared" si="525"/>
        <v>1.5170000000000001</v>
      </c>
      <c r="AG582" s="100">
        <v>9.6440000000000001</v>
      </c>
      <c r="AH582" s="100">
        <v>4.5170000000000003</v>
      </c>
      <c r="AI582" s="100">
        <f t="shared" si="526"/>
        <v>3.6099999999999994</v>
      </c>
      <c r="AJ582" s="100">
        <f t="shared" si="527"/>
        <v>34.966000000000008</v>
      </c>
      <c r="AK582" s="152">
        <f t="shared" si="528"/>
        <v>8646.8197645199998</v>
      </c>
      <c r="AL582" s="129">
        <v>7000</v>
      </c>
      <c r="AM582" s="100">
        <f t="shared" si="545"/>
        <v>1.9556666666666669</v>
      </c>
      <c r="AN582" s="100">
        <v>9.6440000000000001</v>
      </c>
      <c r="AO582" s="100">
        <v>4.5170000000000003</v>
      </c>
      <c r="AP582" s="100">
        <f t="shared" si="530"/>
        <v>3.1713333333333331</v>
      </c>
      <c r="AQ582" s="100">
        <f t="shared" si="531"/>
        <v>35.404666666666671</v>
      </c>
      <c r="AR582" s="160">
        <f t="shared" si="532"/>
        <v>7691.4045295546666</v>
      </c>
      <c r="AS582" s="129">
        <v>7000</v>
      </c>
      <c r="AT582" s="100">
        <f t="shared" si="544"/>
        <v>1.9610000000000003</v>
      </c>
      <c r="AU582" s="100">
        <v>9.6440000000000001</v>
      </c>
      <c r="AV582" s="100">
        <v>4.5170000000000003</v>
      </c>
      <c r="AW582" s="100">
        <f t="shared" si="533"/>
        <v>3.1659999999999995</v>
      </c>
      <c r="AX582" s="100">
        <f t="shared" si="534"/>
        <v>35.410000000000004</v>
      </c>
      <c r="AY582" s="160">
        <f t="shared" si="535"/>
        <v>7679.6263261199983</v>
      </c>
      <c r="AZ582" s="166"/>
      <c r="BA582" s="129">
        <v>7000</v>
      </c>
      <c r="BB582" s="100">
        <v>103.506856070365</v>
      </c>
      <c r="BC582" s="167">
        <f>(BB587-BB588)/BB569</f>
        <v>0.54421515770613604</v>
      </c>
      <c r="BD582" s="167">
        <f>D582-BB585</f>
        <v>19.539999999999964</v>
      </c>
      <c r="BE582" s="164">
        <f>BB587-BB588</f>
        <v>56.330000000000013</v>
      </c>
      <c r="BF582" s="164">
        <f t="shared" si="536"/>
        <v>34.688443103142127</v>
      </c>
      <c r="BG582" s="174">
        <f t="shared" si="537"/>
        <v>18.877976533956819</v>
      </c>
      <c r="BH582" s="129">
        <v>7000</v>
      </c>
      <c r="BI582" s="100">
        <v>103.506856070365</v>
      </c>
      <c r="BJ582" s="167">
        <f>(BI587-BI588)/BI569</f>
        <v>0.81965584909974387</v>
      </c>
      <c r="BK582" s="167">
        <f>I582-BI585</f>
        <v>21</v>
      </c>
      <c r="BL582" s="164">
        <f>BI587-BI588</f>
        <v>84.84</v>
      </c>
      <c r="BM582" s="164">
        <f t="shared" si="538"/>
        <v>24.752475247524753</v>
      </c>
      <c r="BN582" s="174">
        <f t="shared" si="539"/>
        <v>20.288511116330294</v>
      </c>
      <c r="BO582" s="129">
        <v>7000</v>
      </c>
      <c r="BP582" s="180">
        <v>103.506856070365</v>
      </c>
      <c r="BQ582" s="167">
        <f>(BP587-BP588)/BP569</f>
        <v>0.64614077307627138</v>
      </c>
      <c r="BR582" s="167">
        <f>N582-BP585</f>
        <v>17.5</v>
      </c>
      <c r="BS582" s="164">
        <f>BP587-BP588</f>
        <v>66.88</v>
      </c>
      <c r="BT582" s="164">
        <f t="shared" si="540"/>
        <v>26.166267942583733</v>
      </c>
      <c r="BU582" s="174">
        <f t="shared" si="541"/>
        <v>16.907092596941911</v>
      </c>
      <c r="BV582" s="129">
        <v>7000</v>
      </c>
      <c r="BW582" s="100">
        <v>103.506856070365</v>
      </c>
      <c r="BX582" s="167">
        <f>(BW587-BW588)/BW569</f>
        <v>0.79579269554863141</v>
      </c>
      <c r="BY582" s="167">
        <f>S582-BW585</f>
        <v>16.32000000000005</v>
      </c>
      <c r="BZ582" s="164">
        <f>BW587-BW588</f>
        <v>82.36999999999999</v>
      </c>
      <c r="CA582" s="164">
        <f t="shared" si="542"/>
        <v>19.813038727692184</v>
      </c>
      <c r="CB582" s="174">
        <f t="shared" si="543"/>
        <v>15.767071496119589</v>
      </c>
    </row>
    <row r="583" spans="1:80" ht="15.75">
      <c r="A583" s="64"/>
      <c r="B583" s="95" t="s">
        <v>42</v>
      </c>
      <c r="C583" s="80">
        <v>9000</v>
      </c>
      <c r="D583" s="80">
        <v>362.23</v>
      </c>
      <c r="E583" s="189">
        <v>23.99</v>
      </c>
      <c r="F583" s="189">
        <v>25.43</v>
      </c>
      <c r="G583" s="190">
        <v>23.29</v>
      </c>
      <c r="H583" s="80">
        <v>9000</v>
      </c>
      <c r="I583" s="80">
        <v>391.64</v>
      </c>
      <c r="J583" s="80">
        <v>16.43</v>
      </c>
      <c r="K583" s="211">
        <v>15.88</v>
      </c>
      <c r="L583" s="98">
        <v>17.489999999999998</v>
      </c>
      <c r="M583" s="80">
        <v>9000</v>
      </c>
      <c r="N583" s="211">
        <v>377.75</v>
      </c>
      <c r="O583" s="211">
        <v>22.92</v>
      </c>
      <c r="P583" s="80">
        <v>19.97</v>
      </c>
      <c r="Q583" s="98">
        <v>21.74</v>
      </c>
      <c r="R583" s="80">
        <v>9000</v>
      </c>
      <c r="S583" s="211">
        <v>384.8</v>
      </c>
      <c r="T583" s="211">
        <v>20.88</v>
      </c>
      <c r="U583" s="211">
        <v>21.04</v>
      </c>
      <c r="V583" s="236">
        <v>21.35</v>
      </c>
      <c r="W583" s="64"/>
      <c r="X583" s="129">
        <v>9000</v>
      </c>
      <c r="Y583" s="151">
        <f t="shared" si="521"/>
        <v>2.4236666666666666</v>
      </c>
      <c r="Z583" s="100">
        <v>9.6440000000000001</v>
      </c>
      <c r="AA583" s="100">
        <v>4.5170000000000003</v>
      </c>
      <c r="AB583" s="100">
        <f t="shared" si="522"/>
        <v>2.7033333333333331</v>
      </c>
      <c r="AC583" s="100">
        <f t="shared" si="523"/>
        <v>35.872666666666674</v>
      </c>
      <c r="AD583" s="152">
        <f t="shared" si="524"/>
        <v>10981.342872360001</v>
      </c>
      <c r="AE583" s="129">
        <v>9000</v>
      </c>
      <c r="AF583" s="100">
        <f t="shared" si="525"/>
        <v>1.6599999999999997</v>
      </c>
      <c r="AG583" s="100">
        <v>9.6440000000000001</v>
      </c>
      <c r="AH583" s="100">
        <v>4.5170000000000003</v>
      </c>
      <c r="AI583" s="100">
        <f t="shared" si="526"/>
        <v>3.4670000000000005</v>
      </c>
      <c r="AJ583" s="100">
        <f t="shared" si="527"/>
        <v>35.109000000000002</v>
      </c>
      <c r="AK583" s="152">
        <f t="shared" si="528"/>
        <v>13783.658089914003</v>
      </c>
      <c r="AL583" s="129">
        <v>9000</v>
      </c>
      <c r="AM583" s="100">
        <f t="shared" si="545"/>
        <v>2.1543333333333332</v>
      </c>
      <c r="AN583" s="100">
        <v>9.6440000000000001</v>
      </c>
      <c r="AO583" s="100">
        <v>4.5170000000000003</v>
      </c>
      <c r="AP583" s="100">
        <f t="shared" si="530"/>
        <v>2.972666666666667</v>
      </c>
      <c r="AQ583" s="100">
        <f t="shared" si="531"/>
        <v>35.603333333333339</v>
      </c>
      <c r="AR583" s="160">
        <f t="shared" si="532"/>
        <v>11984.752339560002</v>
      </c>
      <c r="AS583" s="129">
        <v>9000</v>
      </c>
      <c r="AT583" s="100">
        <f t="shared" si="544"/>
        <v>2.109</v>
      </c>
      <c r="AU583" s="100">
        <v>9.6440000000000001</v>
      </c>
      <c r="AV583" s="100">
        <v>4.5170000000000003</v>
      </c>
      <c r="AW583" s="100">
        <f t="shared" si="533"/>
        <v>3.0179999999999998</v>
      </c>
      <c r="AX583" s="100">
        <f t="shared" si="534"/>
        <v>35.558000000000007</v>
      </c>
      <c r="AY583" s="160">
        <f t="shared" si="535"/>
        <v>12152.027714472</v>
      </c>
      <c r="AZ583" s="166"/>
      <c r="BA583" s="129">
        <v>9000</v>
      </c>
      <c r="BB583" s="100">
        <v>103.506856070365</v>
      </c>
      <c r="BC583" s="167">
        <f>(BB587-BB588)/BB569</f>
        <v>0.54421515770613604</v>
      </c>
      <c r="BD583" s="167">
        <f>D583-BB585</f>
        <v>18.149999999999977</v>
      </c>
      <c r="BE583" s="164">
        <f>BB587-BB588</f>
        <v>56.330000000000013</v>
      </c>
      <c r="BF583" s="164">
        <f t="shared" si="536"/>
        <v>32.220841469909416</v>
      </c>
      <c r="BG583" s="174">
        <f t="shared" si="537"/>
        <v>17.535070321971162</v>
      </c>
      <c r="BH583" s="129">
        <v>9000</v>
      </c>
      <c r="BI583" s="100">
        <v>103.506856070365</v>
      </c>
      <c r="BJ583" s="167">
        <f>(BI587-BI588)/BI569</f>
        <v>0.81965584909974387</v>
      </c>
      <c r="BK583" s="167">
        <f>I583-BI585</f>
        <v>19.039999999999964</v>
      </c>
      <c r="BL583" s="164">
        <f>BI587-BI588</f>
        <v>84.84</v>
      </c>
      <c r="BM583" s="164">
        <f t="shared" si="538"/>
        <v>22.442244224422396</v>
      </c>
      <c r="BN583" s="174">
        <f t="shared" si="539"/>
        <v>18.394916745472763</v>
      </c>
      <c r="BO583" s="129">
        <v>9000</v>
      </c>
      <c r="BP583" s="180">
        <v>103.506856070365</v>
      </c>
      <c r="BQ583" s="167">
        <f>(BP587-BP588)/BP569</f>
        <v>0.64614077307627138</v>
      </c>
      <c r="BR583" s="167">
        <f>N583-BP585</f>
        <v>16.740000000000009</v>
      </c>
      <c r="BS583" s="164">
        <f>BP587-BP588</f>
        <v>66.88</v>
      </c>
      <c r="BT583" s="164">
        <f t="shared" si="540"/>
        <v>25.029904306220114</v>
      </c>
      <c r="BU583" s="174">
        <f t="shared" si="541"/>
        <v>16.172841718446158</v>
      </c>
      <c r="BV583" s="129">
        <v>9000</v>
      </c>
      <c r="BW583" s="100">
        <v>103.506856070365</v>
      </c>
      <c r="BX583" s="167">
        <f>(BW587-BW588)/BW569</f>
        <v>0.79579269554863141</v>
      </c>
      <c r="BY583" s="167">
        <f>S583-BW585</f>
        <v>15.020000000000039</v>
      </c>
      <c r="BZ583" s="164">
        <f>BW587-BW588</f>
        <v>82.36999999999999</v>
      </c>
      <c r="CA583" s="164">
        <f t="shared" si="542"/>
        <v>18.234794221197088</v>
      </c>
      <c r="CB583" s="174">
        <f t="shared" si="543"/>
        <v>14.511116046061037</v>
      </c>
    </row>
    <row r="584" spans="1:80" ht="15.75">
      <c r="A584" s="64"/>
      <c r="B584" s="102" t="s">
        <v>42</v>
      </c>
      <c r="C584" s="104">
        <v>10000</v>
      </c>
      <c r="D584" s="104">
        <v>361.31</v>
      </c>
      <c r="E584" s="220">
        <v>25.59</v>
      </c>
      <c r="F584" s="220">
        <v>26.48</v>
      </c>
      <c r="G584" s="221">
        <v>24.96</v>
      </c>
      <c r="H584" s="104">
        <v>10000</v>
      </c>
      <c r="I584" s="104">
        <v>390.47</v>
      </c>
      <c r="J584" s="104">
        <v>17.5</v>
      </c>
      <c r="K584" s="234">
        <v>17.100000000000001</v>
      </c>
      <c r="L584" s="145">
        <v>19.66</v>
      </c>
      <c r="M584" s="104">
        <v>10000</v>
      </c>
      <c r="N584" s="211">
        <v>377.45</v>
      </c>
      <c r="O584" s="211">
        <v>24.73</v>
      </c>
      <c r="P584" s="80">
        <v>21.75</v>
      </c>
      <c r="Q584" s="98">
        <v>22.16</v>
      </c>
      <c r="R584" s="104">
        <v>10000</v>
      </c>
      <c r="S584" s="234">
        <v>384.07</v>
      </c>
      <c r="T584" s="234">
        <v>22.2</v>
      </c>
      <c r="U584" s="234">
        <v>21.66</v>
      </c>
      <c r="V584" s="248">
        <v>21.88</v>
      </c>
      <c r="W584" s="64"/>
      <c r="X584" s="137">
        <v>10000</v>
      </c>
      <c r="Y584" s="153">
        <f t="shared" si="521"/>
        <v>2.5676666666666668</v>
      </c>
      <c r="Z584" s="105">
        <v>9.6440000000000001</v>
      </c>
      <c r="AA584" s="105">
        <v>4.5170000000000003</v>
      </c>
      <c r="AB584" s="105">
        <f t="shared" si="522"/>
        <v>2.559333333333333</v>
      </c>
      <c r="AC584" s="105">
        <f t="shared" si="523"/>
        <v>36.016666666666673</v>
      </c>
      <c r="AD584" s="154">
        <f t="shared" si="524"/>
        <v>12886.576046666665</v>
      </c>
      <c r="AE584" s="137">
        <v>10000</v>
      </c>
      <c r="AF584" s="105">
        <f t="shared" si="525"/>
        <v>1.8086666666666669</v>
      </c>
      <c r="AG584" s="105">
        <v>9.6440000000000001</v>
      </c>
      <c r="AH584" s="105">
        <v>4.5170000000000003</v>
      </c>
      <c r="AI584" s="105">
        <f t="shared" si="526"/>
        <v>3.3183333333333334</v>
      </c>
      <c r="AJ584" s="105">
        <f t="shared" si="527"/>
        <v>35.257666666666672</v>
      </c>
      <c r="AK584" s="154">
        <f t="shared" si="528"/>
        <v>16356.137339666668</v>
      </c>
      <c r="AL584" s="137">
        <v>10000</v>
      </c>
      <c r="AM584" s="105">
        <f t="shared" si="545"/>
        <v>2.2879999999999998</v>
      </c>
      <c r="AN584" s="105">
        <v>9.6440000000000001</v>
      </c>
      <c r="AO584" s="105">
        <v>4.5170000000000003</v>
      </c>
      <c r="AP584" s="105">
        <f t="shared" si="530"/>
        <v>2.8390000000000004</v>
      </c>
      <c r="AQ584" s="105">
        <f t="shared" si="531"/>
        <v>35.737000000000002</v>
      </c>
      <c r="AR584" s="161">
        <f t="shared" si="532"/>
        <v>14183.736551400001</v>
      </c>
      <c r="AS584" s="137">
        <v>10000</v>
      </c>
      <c r="AT584" s="105">
        <f t="shared" si="544"/>
        <v>2.1913333333333331</v>
      </c>
      <c r="AU584" s="105">
        <v>9.6440000000000001</v>
      </c>
      <c r="AV584" s="105">
        <v>4.5170000000000003</v>
      </c>
      <c r="AW584" s="105">
        <f t="shared" si="533"/>
        <v>2.9356666666666662</v>
      </c>
      <c r="AX584" s="105">
        <f t="shared" si="534"/>
        <v>35.640333333333338</v>
      </c>
      <c r="AY584" s="161">
        <f t="shared" si="535"/>
        <v>14627.013770066666</v>
      </c>
      <c r="AZ584" s="166"/>
      <c r="BA584" s="137">
        <v>10000</v>
      </c>
      <c r="BB584" s="105">
        <v>103.506856070365</v>
      </c>
      <c r="BC584" s="167">
        <f>(BB587-BB588)/BB569</f>
        <v>0.54421515770613604</v>
      </c>
      <c r="BD584" s="167">
        <f>D584-BB585</f>
        <v>17.229999999999961</v>
      </c>
      <c r="BE584" s="165">
        <f>BB587-BB588</f>
        <v>56.330000000000013</v>
      </c>
      <c r="BF584" s="165">
        <f t="shared" si="536"/>
        <v>30.587608734244554</v>
      </c>
      <c r="BG584" s="175">
        <f t="shared" si="537"/>
        <v>16.646240311160483</v>
      </c>
      <c r="BH584" s="137">
        <v>10000</v>
      </c>
      <c r="BI584" s="105">
        <v>103.506856070365</v>
      </c>
      <c r="BJ584" s="167">
        <f>(BI587-BI588)/BI569</f>
        <v>0.81965584909974387</v>
      </c>
      <c r="BK584" s="167">
        <f>I584-BI585</f>
        <v>17.870000000000005</v>
      </c>
      <c r="BL584" s="165">
        <f>BI587-BI588</f>
        <v>84.84</v>
      </c>
      <c r="BM584" s="165">
        <f t="shared" si="538"/>
        <v>21.063177746346067</v>
      </c>
      <c r="BN584" s="175">
        <f t="shared" si="539"/>
        <v>17.264556840420116</v>
      </c>
      <c r="BO584" s="137">
        <v>10000</v>
      </c>
      <c r="BP584" s="181">
        <v>103.506856070365</v>
      </c>
      <c r="BQ584" s="167">
        <f>(BP587-BP588)/BP569</f>
        <v>0.64614077307627138</v>
      </c>
      <c r="BR584" s="167">
        <f>N584-BP585</f>
        <v>16.439999999999998</v>
      </c>
      <c r="BS584" s="165">
        <f>BP587-BP588</f>
        <v>66.88</v>
      </c>
      <c r="BT584" s="165">
        <f t="shared" si="540"/>
        <v>24.581339712918659</v>
      </c>
      <c r="BU584" s="175">
        <f t="shared" si="541"/>
        <v>15.883005845355713</v>
      </c>
      <c r="BV584" s="137">
        <v>10000</v>
      </c>
      <c r="BW584" s="105">
        <v>103.506856070365</v>
      </c>
      <c r="BX584" s="167">
        <f>(BW587-BW588)/BW569</f>
        <v>0.79579269554863141</v>
      </c>
      <c r="BY584" s="167">
        <f>S584-BW585</f>
        <v>14.29000000000002</v>
      </c>
      <c r="BZ584" s="165">
        <f>BW587-BW588</f>
        <v>82.36999999999999</v>
      </c>
      <c r="CA584" s="165">
        <f t="shared" si="542"/>
        <v>17.348549229088288</v>
      </c>
      <c r="CB584" s="175">
        <f t="shared" si="543"/>
        <v>13.805848754874301</v>
      </c>
    </row>
    <row r="585" spans="1:80" ht="30">
      <c r="A585" s="81"/>
      <c r="B585" s="81"/>
      <c r="C585" s="80"/>
      <c r="D585" s="80"/>
      <c r="E585" s="81"/>
      <c r="F585" s="81"/>
      <c r="G585" s="81"/>
      <c r="H585" s="81"/>
      <c r="I585" s="81"/>
      <c r="J585" s="81"/>
      <c r="K585" s="81"/>
      <c r="L585" s="81"/>
      <c r="M585" s="81"/>
      <c r="N585" s="226"/>
      <c r="O585" s="80"/>
      <c r="P585" s="80"/>
      <c r="Q585" s="80"/>
      <c r="R585" s="81"/>
      <c r="S585" s="226"/>
      <c r="T585" s="81"/>
      <c r="U585" s="81"/>
      <c r="V585" s="81"/>
      <c r="AZ585" s="328" t="s">
        <v>46</v>
      </c>
      <c r="BA585" s="268" t="s">
        <v>47</v>
      </c>
      <c r="BB585" s="82">
        <f>BB586+BB587</f>
        <v>344.08000000000004</v>
      </c>
      <c r="BC585" s="80"/>
      <c r="BD585" s="80"/>
      <c r="BE585" s="80"/>
      <c r="BF585" s="80"/>
      <c r="BG585" s="80"/>
      <c r="BH585" s="108" t="s">
        <v>47</v>
      </c>
      <c r="BI585" s="238">
        <f>BI586+BI587</f>
        <v>372.6</v>
      </c>
      <c r="BJ585" s="80"/>
      <c r="BK585" s="86"/>
      <c r="BL585" s="86"/>
      <c r="BM585" s="86"/>
      <c r="BN585" s="86"/>
      <c r="BO585" s="108" t="s">
        <v>47</v>
      </c>
      <c r="BP585" s="162">
        <f>BP586+BP587</f>
        <v>361.01</v>
      </c>
      <c r="BQ585" s="81"/>
      <c r="BR585" s="80"/>
      <c r="BS585" s="80"/>
      <c r="BT585" s="80"/>
      <c r="BU585" s="80"/>
      <c r="BV585" s="108" t="s">
        <v>47</v>
      </c>
      <c r="BW585" s="162">
        <f>BW586+BW587</f>
        <v>369.78</v>
      </c>
      <c r="BX585" s="81"/>
      <c r="BY585" s="81"/>
      <c r="BZ585" s="81"/>
      <c r="CA585" s="81"/>
      <c r="CB585" s="81"/>
    </row>
    <row r="586" spans="1:80" ht="15">
      <c r="A586" s="81"/>
      <c r="B586" s="81"/>
      <c r="C586" s="80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0"/>
      <c r="P586" s="80"/>
      <c r="Q586" s="80"/>
      <c r="R586" s="81"/>
      <c r="S586" s="81"/>
      <c r="T586" s="81"/>
      <c r="U586" s="81"/>
      <c r="V586" s="81"/>
      <c r="AZ586" s="328"/>
      <c r="BA586" s="269" t="s">
        <v>48</v>
      </c>
      <c r="BB586" s="86">
        <v>214.97</v>
      </c>
      <c r="BC586" s="80"/>
      <c r="BD586" s="80"/>
      <c r="BE586" s="80"/>
      <c r="BF586" s="80"/>
      <c r="BG586" s="80"/>
      <c r="BH586" s="80" t="s">
        <v>48</v>
      </c>
      <c r="BI586" s="235">
        <v>214.89</v>
      </c>
      <c r="BJ586" s="80"/>
      <c r="BK586" s="86"/>
      <c r="BL586" s="86"/>
      <c r="BM586" s="86"/>
      <c r="BN586" s="86"/>
      <c r="BO586" s="80" t="s">
        <v>48</v>
      </c>
      <c r="BP586" s="80">
        <v>214.79</v>
      </c>
      <c r="BQ586" s="81"/>
      <c r="BR586" s="80"/>
      <c r="BS586" s="80"/>
      <c r="BT586" s="100"/>
      <c r="BU586" s="100"/>
      <c r="BV586" s="80" t="s">
        <v>48</v>
      </c>
      <c r="BW586" s="80">
        <v>214.62</v>
      </c>
      <c r="BX586" s="81"/>
      <c r="BY586" s="81"/>
      <c r="BZ586" s="81"/>
      <c r="CA586" s="81"/>
      <c r="CB586" s="81"/>
    </row>
    <row r="587" spans="1:80" ht="18.75">
      <c r="A587" s="252"/>
      <c r="B587" s="253"/>
      <c r="C587" s="211"/>
      <c r="D587" s="211"/>
      <c r="E587" s="81"/>
      <c r="F587" s="81"/>
      <c r="G587" s="81"/>
      <c r="H587" s="81"/>
      <c r="I587" s="81"/>
      <c r="J587" s="81"/>
      <c r="K587" s="81"/>
      <c r="L587" s="81"/>
      <c r="M587" s="80"/>
      <c r="N587" s="81"/>
      <c r="O587" s="80"/>
      <c r="P587" s="80"/>
      <c r="Q587" s="80"/>
      <c r="R587" s="81"/>
      <c r="S587" s="81"/>
      <c r="T587" s="81"/>
      <c r="U587" s="81"/>
      <c r="V587" s="81"/>
      <c r="AZ587" s="328"/>
      <c r="BA587" s="269" t="s">
        <v>50</v>
      </c>
      <c r="BB587" s="86">
        <v>129.11000000000001</v>
      </c>
      <c r="BC587" s="80"/>
      <c r="BD587" s="80"/>
      <c r="BE587" s="80"/>
      <c r="BF587" s="80"/>
      <c r="BG587" s="80"/>
      <c r="BH587" s="80" t="s">
        <v>50</v>
      </c>
      <c r="BI587" s="86">
        <v>157.71</v>
      </c>
      <c r="BJ587" s="80"/>
      <c r="BK587" s="86"/>
      <c r="BL587" s="86"/>
      <c r="BM587" s="86"/>
      <c r="BN587" s="86"/>
      <c r="BO587" s="80" t="s">
        <v>50</v>
      </c>
      <c r="BP587" s="80">
        <v>146.22</v>
      </c>
      <c r="BQ587" s="81"/>
      <c r="BR587" s="80"/>
      <c r="BS587" s="80"/>
      <c r="BT587" s="100"/>
      <c r="BU587" s="100"/>
      <c r="BV587" s="80" t="s">
        <v>50</v>
      </c>
      <c r="BW587" s="80">
        <v>155.16</v>
      </c>
      <c r="BX587" s="81"/>
      <c r="BY587" s="81"/>
      <c r="BZ587" s="81"/>
      <c r="CA587" s="81"/>
      <c r="CB587" s="81"/>
    </row>
    <row r="588" spans="1:80" ht="18.75">
      <c r="A588" s="337"/>
      <c r="B588" s="337"/>
      <c r="C588" s="337"/>
      <c r="D588" s="337"/>
      <c r="E588" s="81"/>
      <c r="F588" s="81"/>
      <c r="G588" s="81"/>
      <c r="H588" s="81"/>
      <c r="I588" s="81"/>
      <c r="J588" s="81"/>
      <c r="K588" s="81"/>
      <c r="L588" s="81"/>
      <c r="M588" s="80"/>
      <c r="N588" s="81"/>
      <c r="O588" s="80"/>
      <c r="P588" s="80"/>
      <c r="Q588" s="80"/>
      <c r="R588" s="81"/>
      <c r="S588" s="81"/>
      <c r="T588" s="81"/>
      <c r="U588" s="81"/>
      <c r="V588" s="81"/>
      <c r="AZ588" s="328"/>
      <c r="BA588" s="269" t="s">
        <v>52</v>
      </c>
      <c r="BB588" s="86">
        <v>72.78</v>
      </c>
      <c r="BC588" s="80"/>
      <c r="BD588" s="81"/>
      <c r="BE588" s="81"/>
      <c r="BF588" s="81"/>
      <c r="BG588" s="81"/>
      <c r="BH588" s="80" t="s">
        <v>52</v>
      </c>
      <c r="BI588" s="86">
        <v>72.87</v>
      </c>
      <c r="BJ588" s="80"/>
      <c r="BK588" s="81"/>
      <c r="BL588" s="81"/>
      <c r="BM588" s="81"/>
      <c r="BN588" s="81"/>
      <c r="BO588" s="80" t="s">
        <v>52</v>
      </c>
      <c r="BP588" s="80">
        <v>79.34</v>
      </c>
      <c r="BQ588" s="81"/>
      <c r="BR588" s="81"/>
      <c r="BS588" s="81"/>
      <c r="BT588" s="81"/>
      <c r="BU588" s="81"/>
      <c r="BV588" s="80" t="s">
        <v>52</v>
      </c>
      <c r="BW588" s="80">
        <v>72.790000000000006</v>
      </c>
      <c r="BX588" s="81"/>
      <c r="BY588" s="81"/>
      <c r="BZ588" s="81"/>
      <c r="CA588" s="81"/>
      <c r="CB588" s="81"/>
    </row>
    <row r="589" spans="1:80" ht="18.75">
      <c r="A589" s="61" t="s">
        <v>166</v>
      </c>
      <c r="B589" s="79"/>
      <c r="C589" s="211"/>
      <c r="D589" s="211"/>
      <c r="E589" s="80"/>
      <c r="F589" s="211"/>
      <c r="G589" s="81"/>
      <c r="H589" s="81"/>
      <c r="I589" s="81"/>
      <c r="J589" s="81"/>
      <c r="K589" s="81"/>
      <c r="L589" s="81"/>
      <c r="M589" s="81"/>
      <c r="N589" s="81"/>
      <c r="O589" s="80"/>
      <c r="P589" s="80"/>
      <c r="Q589" s="80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0"/>
      <c r="AF589" s="80"/>
      <c r="AG589" s="80"/>
      <c r="AH589" s="80"/>
      <c r="AI589" s="80"/>
      <c r="AJ589" s="80"/>
      <c r="AK589" s="80"/>
      <c r="AL589" s="81"/>
      <c r="AM589" s="81"/>
      <c r="AN589" s="80"/>
      <c r="AO589" s="80"/>
      <c r="AP589" s="81"/>
      <c r="AQ589" s="81"/>
      <c r="AR589" s="81"/>
      <c r="AS589" s="81"/>
      <c r="AT589" s="81"/>
      <c r="AU589" s="81"/>
      <c r="AV589" s="81"/>
      <c r="AW589" s="81"/>
      <c r="AX589" s="81"/>
      <c r="AY589" s="81"/>
      <c r="BA589" s="81"/>
      <c r="BB589" s="81"/>
      <c r="BC589" s="80"/>
      <c r="BD589" s="81"/>
      <c r="BE589" s="81"/>
      <c r="BF589" s="81"/>
      <c r="BG589" s="81"/>
      <c r="BH589" s="81"/>
      <c r="BI589" s="81"/>
      <c r="BJ589" s="80"/>
      <c r="BK589" s="81"/>
      <c r="BL589" s="81"/>
      <c r="BM589" s="81"/>
      <c r="BN589" s="81"/>
      <c r="BO589" s="81"/>
      <c r="BP589" s="81"/>
      <c r="BQ589" s="81"/>
      <c r="BR589" s="81"/>
      <c r="BS589" s="81"/>
      <c r="BT589" s="81"/>
      <c r="BU589" s="81"/>
      <c r="BV589" s="81"/>
      <c r="BW589" s="81"/>
      <c r="BX589" s="81"/>
      <c r="BY589" s="81"/>
      <c r="BZ589" s="81"/>
      <c r="CA589" s="81"/>
      <c r="CB589" s="81"/>
    </row>
    <row r="590" spans="1:80" ht="18.75">
      <c r="A590" s="318" t="s">
        <v>167</v>
      </c>
      <c r="B590" s="318"/>
      <c r="C590" s="318"/>
      <c r="D590" s="318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34"/>
      <c r="P590" s="134"/>
      <c r="Q590" s="134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34"/>
      <c r="AF590" s="134"/>
      <c r="AG590" s="134"/>
      <c r="AH590" s="134"/>
      <c r="AI590" s="134"/>
      <c r="AJ590" s="134"/>
      <c r="AK590" s="134"/>
      <c r="AL590" s="113"/>
      <c r="AM590" s="113"/>
      <c r="AN590" s="134"/>
      <c r="AO590" s="134"/>
      <c r="AP590" s="113"/>
      <c r="AQ590" s="113"/>
      <c r="AR590" s="113"/>
      <c r="AS590" s="113"/>
      <c r="AT590" s="113"/>
      <c r="AU590" s="113"/>
      <c r="AV590" s="113"/>
      <c r="AW590" s="113"/>
      <c r="AX590" s="113"/>
      <c r="AY590" s="113"/>
      <c r="AZ590" s="112"/>
      <c r="BA590" s="113"/>
      <c r="BB590" s="113"/>
      <c r="BC590" s="134"/>
      <c r="BD590" s="113"/>
      <c r="BE590" s="113"/>
      <c r="BF590" s="113"/>
      <c r="BG590" s="113"/>
      <c r="BH590" s="113"/>
      <c r="BI590" s="113"/>
      <c r="BJ590" s="134"/>
      <c r="BK590" s="113"/>
      <c r="BL590" s="113"/>
      <c r="BM590" s="113"/>
      <c r="BN590" s="113"/>
      <c r="BO590" s="113"/>
      <c r="BP590" s="113"/>
      <c r="BQ590" s="113"/>
      <c r="BR590" s="113"/>
      <c r="BS590" s="113"/>
      <c r="BT590" s="113"/>
      <c r="BU590" s="113"/>
      <c r="BV590" s="113"/>
      <c r="BW590" s="113"/>
      <c r="BX590" s="113"/>
      <c r="BY590" s="113"/>
      <c r="BZ590" s="113"/>
      <c r="CA590" s="113"/>
      <c r="CB590" s="113"/>
    </row>
    <row r="591" spans="1:80" ht="15">
      <c r="A591" s="81"/>
      <c r="B591" s="81"/>
      <c r="C591" s="80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0"/>
      <c r="P591" s="80"/>
      <c r="Q591" s="80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0"/>
      <c r="AF591" s="80"/>
      <c r="AG591" s="80"/>
      <c r="AH591" s="80"/>
      <c r="AI591" s="80"/>
      <c r="AJ591" s="80"/>
      <c r="AK591" s="80"/>
      <c r="AL591" s="81"/>
      <c r="AM591" s="81"/>
      <c r="AN591" s="80"/>
      <c r="AO591" s="80"/>
      <c r="AP591" s="81"/>
      <c r="AQ591" s="81"/>
      <c r="AR591" s="81"/>
      <c r="AS591" s="81"/>
      <c r="AT591" s="81"/>
      <c r="AU591" s="81"/>
      <c r="AV591" s="81"/>
      <c r="AW591" s="81"/>
      <c r="AX591" s="81"/>
      <c r="AY591" s="81"/>
      <c r="BA591" s="81"/>
      <c r="BB591" s="81"/>
      <c r="BC591" s="80"/>
      <c r="BD591" s="81"/>
      <c r="BE591" s="81"/>
      <c r="BF591" s="81"/>
      <c r="BG591" s="81"/>
      <c r="BH591" s="81"/>
      <c r="BI591" s="81"/>
      <c r="BJ591" s="80"/>
      <c r="BK591" s="81"/>
      <c r="BL591" s="81"/>
      <c r="BM591" s="81"/>
      <c r="BN591" s="81"/>
      <c r="BO591" s="81"/>
      <c r="BP591" s="81"/>
      <c r="BQ591" s="81"/>
      <c r="BR591" s="81"/>
      <c r="BS591" s="81"/>
      <c r="BT591" s="81"/>
      <c r="BU591" s="81"/>
      <c r="BV591" s="81"/>
      <c r="BW591" s="81"/>
      <c r="BX591" s="81"/>
      <c r="BY591" s="81"/>
      <c r="BZ591" s="81"/>
      <c r="CA591" s="81"/>
      <c r="CB591" s="81"/>
    </row>
    <row r="592" spans="1:80" ht="15">
      <c r="A592" s="82" t="s">
        <v>10</v>
      </c>
      <c r="B592" s="83" t="s">
        <v>11</v>
      </c>
      <c r="C592" s="84" t="s">
        <v>12</v>
      </c>
      <c r="D592" s="85" t="s">
        <v>13</v>
      </c>
      <c r="E592" s="335" t="s">
        <v>144</v>
      </c>
      <c r="F592" s="86"/>
      <c r="G592" s="87"/>
      <c r="H592" s="83" t="s">
        <v>11</v>
      </c>
      <c r="I592" s="85" t="s">
        <v>12</v>
      </c>
      <c r="J592" s="85" t="s">
        <v>13</v>
      </c>
      <c r="K592" s="335" t="s">
        <v>144</v>
      </c>
      <c r="L592" s="86"/>
      <c r="M592" s="130" t="s">
        <v>11</v>
      </c>
      <c r="N592" s="85" t="s">
        <v>12</v>
      </c>
      <c r="O592" s="84" t="s">
        <v>13</v>
      </c>
      <c r="P592" s="335" t="s">
        <v>144</v>
      </c>
      <c r="Q592" s="80"/>
      <c r="R592" s="130" t="s">
        <v>11</v>
      </c>
      <c r="S592" s="85" t="s">
        <v>12</v>
      </c>
      <c r="T592" s="85" t="s">
        <v>13</v>
      </c>
      <c r="U592" s="335" t="s">
        <v>144</v>
      </c>
      <c r="V592" s="86"/>
      <c r="W592" s="82" t="s">
        <v>15</v>
      </c>
      <c r="X592" s="84" t="s">
        <v>12</v>
      </c>
      <c r="Y592" s="85" t="s">
        <v>13</v>
      </c>
      <c r="Z592" s="85" t="s">
        <v>13</v>
      </c>
      <c r="AA592" s="86"/>
      <c r="AB592" s="86"/>
      <c r="AC592" s="86"/>
      <c r="AD592" s="87"/>
      <c r="AE592" s="83" t="s">
        <v>11</v>
      </c>
      <c r="AF592" s="85" t="s">
        <v>12</v>
      </c>
      <c r="AG592" s="85" t="s">
        <v>13</v>
      </c>
      <c r="AH592" s="86"/>
      <c r="AI592" s="86"/>
      <c r="AJ592" s="86"/>
      <c r="AK592" s="87"/>
      <c r="AL592" s="130" t="s">
        <v>11</v>
      </c>
      <c r="AM592" s="85" t="s">
        <v>12</v>
      </c>
      <c r="AN592" s="84" t="s">
        <v>13</v>
      </c>
      <c r="AO592" s="86"/>
      <c r="AP592" s="86"/>
      <c r="AQ592" s="86"/>
      <c r="AR592" s="157"/>
      <c r="AS592" s="130" t="s">
        <v>11</v>
      </c>
      <c r="AT592" s="85" t="s">
        <v>12</v>
      </c>
      <c r="AU592" s="85" t="s">
        <v>13</v>
      </c>
      <c r="AV592" s="86"/>
      <c r="AW592" s="86"/>
      <c r="AX592" s="86"/>
      <c r="AY592" s="157"/>
      <c r="AZ592" s="73" t="s">
        <v>16</v>
      </c>
      <c r="BA592" s="84" t="s">
        <v>12</v>
      </c>
      <c r="BB592" s="85" t="s">
        <v>13</v>
      </c>
      <c r="BC592" s="85" t="s">
        <v>13</v>
      </c>
      <c r="BD592" s="86"/>
      <c r="BE592" s="86"/>
      <c r="BF592" s="86"/>
      <c r="BG592" s="86"/>
      <c r="BH592" s="83" t="s">
        <v>11</v>
      </c>
      <c r="BI592" s="85" t="s">
        <v>12</v>
      </c>
      <c r="BJ592" s="85" t="s">
        <v>13</v>
      </c>
      <c r="BK592" s="86"/>
      <c r="BL592" s="86"/>
      <c r="BM592" s="86"/>
      <c r="BN592" s="86"/>
      <c r="BO592" s="130" t="s">
        <v>11</v>
      </c>
      <c r="BP592" s="85" t="s">
        <v>12</v>
      </c>
      <c r="BQ592" s="84" t="s">
        <v>13</v>
      </c>
      <c r="BR592" s="81"/>
      <c r="BS592" s="86"/>
      <c r="BT592" s="86"/>
      <c r="BU592" s="86"/>
      <c r="BV592" s="130" t="s">
        <v>11</v>
      </c>
      <c r="BW592" s="85" t="s">
        <v>12</v>
      </c>
      <c r="BX592" s="85" t="s">
        <v>13</v>
      </c>
      <c r="BY592" s="80"/>
      <c r="BZ592" s="80"/>
      <c r="CA592" s="80"/>
      <c r="CB592" s="87"/>
    </row>
    <row r="593" spans="1:80" ht="15">
      <c r="A593" s="82"/>
      <c r="B593" s="88"/>
      <c r="C593" s="89" t="s">
        <v>168</v>
      </c>
      <c r="D593" s="90" t="s">
        <v>19</v>
      </c>
      <c r="E593" s="336"/>
      <c r="F593" s="250">
        <v>146.19999999999999</v>
      </c>
      <c r="G593" s="87"/>
      <c r="H593" s="88"/>
      <c r="I593" s="89" t="s">
        <v>168</v>
      </c>
      <c r="J593" s="90" t="s">
        <v>20</v>
      </c>
      <c r="K593" s="336"/>
      <c r="L593" s="250">
        <v>180.67</v>
      </c>
      <c r="M593" s="88"/>
      <c r="N593" s="89" t="s">
        <v>169</v>
      </c>
      <c r="O593" s="135" t="s">
        <v>19</v>
      </c>
      <c r="P593" s="336"/>
      <c r="Q593" s="250">
        <v>192.63</v>
      </c>
      <c r="R593" s="88"/>
      <c r="S593" s="89" t="s">
        <v>169</v>
      </c>
      <c r="T593" s="90" t="s">
        <v>20</v>
      </c>
      <c r="U593" s="336"/>
      <c r="V593" s="250">
        <v>159.72</v>
      </c>
      <c r="W593" s="249"/>
      <c r="X593" s="89" t="s">
        <v>168</v>
      </c>
      <c r="Y593" s="90" t="s">
        <v>19</v>
      </c>
      <c r="Z593" s="90" t="s">
        <v>19</v>
      </c>
      <c r="AA593" s="86"/>
      <c r="AB593" s="86"/>
      <c r="AC593" s="86"/>
      <c r="AD593" s="87"/>
      <c r="AE593" s="88"/>
      <c r="AF593" s="89" t="s">
        <v>168</v>
      </c>
      <c r="AG593" s="90" t="s">
        <v>20</v>
      </c>
      <c r="AH593" s="86"/>
      <c r="AI593" s="86"/>
      <c r="AJ593" s="86"/>
      <c r="AK593" s="87"/>
      <c r="AL593" s="88"/>
      <c r="AM593" s="89" t="s">
        <v>169</v>
      </c>
      <c r="AN593" s="135" t="s">
        <v>19</v>
      </c>
      <c r="AO593" s="86"/>
      <c r="AP593" s="86"/>
      <c r="AQ593" s="86"/>
      <c r="AR593" s="157"/>
      <c r="AS593" s="88"/>
      <c r="AT593" s="89" t="s">
        <v>169</v>
      </c>
      <c r="AU593" s="90" t="s">
        <v>20</v>
      </c>
      <c r="AV593" s="331"/>
      <c r="AW593" s="331"/>
      <c r="AX593" s="86"/>
      <c r="AY593" s="157"/>
      <c r="AZ593" s="73"/>
      <c r="BA593" s="89" t="s">
        <v>168</v>
      </c>
      <c r="BB593" s="90" t="s">
        <v>19</v>
      </c>
      <c r="BC593" s="90" t="s">
        <v>19</v>
      </c>
      <c r="BD593" s="86"/>
      <c r="BE593" s="86"/>
      <c r="BF593" s="86"/>
      <c r="BG593" s="87"/>
      <c r="BH593" s="88"/>
      <c r="BI593" s="89" t="s">
        <v>168</v>
      </c>
      <c r="BJ593" s="90" t="s">
        <v>20</v>
      </c>
      <c r="BK593" s="86"/>
      <c r="BL593" s="86"/>
      <c r="BM593" s="86"/>
      <c r="BN593" s="87"/>
      <c r="BO593" s="88"/>
      <c r="BP593" s="89" t="s">
        <v>169</v>
      </c>
      <c r="BQ593" s="135" t="s">
        <v>19</v>
      </c>
      <c r="BR593" s="86"/>
      <c r="BS593" s="86"/>
      <c r="BT593" s="86"/>
      <c r="BU593" s="157"/>
      <c r="BV593" s="88"/>
      <c r="BW593" s="89" t="s">
        <v>169</v>
      </c>
      <c r="BX593" s="90" t="s">
        <v>20</v>
      </c>
      <c r="BY593" s="331"/>
      <c r="BZ593" s="331"/>
      <c r="CA593" s="86"/>
      <c r="CB593" s="157"/>
    </row>
    <row r="594" spans="1:80" ht="47.25">
      <c r="A594" s="64"/>
      <c r="B594" s="91" t="s">
        <v>26</v>
      </c>
      <c r="C594" s="94" t="s">
        <v>27</v>
      </c>
      <c r="D594" s="93" t="s">
        <v>56</v>
      </c>
      <c r="E594" s="321" t="s">
        <v>29</v>
      </c>
      <c r="F594" s="321"/>
      <c r="G594" s="322"/>
      <c r="H594" s="94" t="s">
        <v>27</v>
      </c>
      <c r="I594" s="93" t="s">
        <v>56</v>
      </c>
      <c r="J594" s="321" t="s">
        <v>29</v>
      </c>
      <c r="K594" s="321"/>
      <c r="L594" s="322"/>
      <c r="M594" s="94" t="s">
        <v>27</v>
      </c>
      <c r="N594" s="93" t="s">
        <v>56</v>
      </c>
      <c r="O594" s="333" t="s">
        <v>29</v>
      </c>
      <c r="P594" s="333"/>
      <c r="Q594" s="334"/>
      <c r="R594" s="94" t="s">
        <v>27</v>
      </c>
      <c r="S594" s="93" t="s">
        <v>56</v>
      </c>
      <c r="T594" s="333" t="s">
        <v>29</v>
      </c>
      <c r="U594" s="333"/>
      <c r="V594" s="334"/>
      <c r="W594" s="64"/>
      <c r="X594" s="94" t="s">
        <v>27</v>
      </c>
      <c r="Y594" s="148" t="s">
        <v>30</v>
      </c>
      <c r="Z594" s="149" t="s">
        <v>31</v>
      </c>
      <c r="AA594" s="149" t="s">
        <v>32</v>
      </c>
      <c r="AB594" s="149" t="s">
        <v>33</v>
      </c>
      <c r="AC594" s="149" t="s">
        <v>34</v>
      </c>
      <c r="AD594" s="150" t="s">
        <v>35</v>
      </c>
      <c r="AE594" s="94" t="s">
        <v>27</v>
      </c>
      <c r="AF594" s="149" t="s">
        <v>30</v>
      </c>
      <c r="AG594" s="149" t="s">
        <v>31</v>
      </c>
      <c r="AH594" s="149" t="s">
        <v>32</v>
      </c>
      <c r="AI594" s="149" t="s">
        <v>33</v>
      </c>
      <c r="AJ594" s="149" t="s">
        <v>34</v>
      </c>
      <c r="AK594" s="150" t="s">
        <v>35</v>
      </c>
      <c r="AL594" s="94" t="s">
        <v>27</v>
      </c>
      <c r="AM594" s="149" t="s">
        <v>30</v>
      </c>
      <c r="AN594" s="149" t="s">
        <v>31</v>
      </c>
      <c r="AO594" s="149" t="s">
        <v>32</v>
      </c>
      <c r="AP594" s="149" t="s">
        <v>33</v>
      </c>
      <c r="AQ594" s="149" t="s">
        <v>34</v>
      </c>
      <c r="AR594" s="158" t="s">
        <v>35</v>
      </c>
      <c r="AS594" s="94" t="s">
        <v>27</v>
      </c>
      <c r="AT594" s="149" t="s">
        <v>30</v>
      </c>
      <c r="AU594" s="159" t="s">
        <v>31</v>
      </c>
      <c r="AV594" s="159" t="s">
        <v>32</v>
      </c>
      <c r="AW594" s="149" t="s">
        <v>33</v>
      </c>
      <c r="AX594" s="149" t="s">
        <v>34</v>
      </c>
      <c r="AY594" s="158" t="s">
        <v>35</v>
      </c>
      <c r="AZ594" s="166"/>
      <c r="BA594" s="163" t="s">
        <v>27</v>
      </c>
      <c r="BB594" s="149" t="s">
        <v>24</v>
      </c>
      <c r="BC594" s="149" t="s">
        <v>36</v>
      </c>
      <c r="BD594" s="149" t="s">
        <v>37</v>
      </c>
      <c r="BE594" s="149" t="s">
        <v>38</v>
      </c>
      <c r="BF594" s="173" t="s">
        <v>39</v>
      </c>
      <c r="BG594" s="173" t="s">
        <v>40</v>
      </c>
      <c r="BH594" s="163" t="s">
        <v>27</v>
      </c>
      <c r="BI594" s="149" t="s">
        <v>24</v>
      </c>
      <c r="BJ594" s="149" t="s">
        <v>36</v>
      </c>
      <c r="BK594" s="149" t="s">
        <v>37</v>
      </c>
      <c r="BL594" s="149" t="s">
        <v>38</v>
      </c>
      <c r="BM594" s="173" t="s">
        <v>39</v>
      </c>
      <c r="BN594" s="173" t="s">
        <v>40</v>
      </c>
      <c r="BO594" s="163" t="s">
        <v>27</v>
      </c>
      <c r="BP594" s="149" t="s">
        <v>24</v>
      </c>
      <c r="BQ594" s="149" t="s">
        <v>36</v>
      </c>
      <c r="BR594" s="149" t="s">
        <v>37</v>
      </c>
      <c r="BS594" s="149" t="s">
        <v>38</v>
      </c>
      <c r="BT594" s="173" t="s">
        <v>39</v>
      </c>
      <c r="BU594" s="173" t="s">
        <v>40</v>
      </c>
      <c r="BV594" s="163" t="s">
        <v>27</v>
      </c>
      <c r="BW594" s="149" t="s">
        <v>24</v>
      </c>
      <c r="BX594" s="149" t="s">
        <v>36</v>
      </c>
      <c r="BY594" s="149" t="s">
        <v>37</v>
      </c>
      <c r="BZ594" s="149" t="s">
        <v>38</v>
      </c>
      <c r="CA594" s="173" t="s">
        <v>39</v>
      </c>
      <c r="CB594" s="173" t="s">
        <v>40</v>
      </c>
    </row>
    <row r="595" spans="1:80" ht="15.75">
      <c r="A595" s="64"/>
      <c r="B595" s="95" t="s">
        <v>41</v>
      </c>
      <c r="C595" s="80">
        <v>0</v>
      </c>
      <c r="D595" s="114">
        <v>416.75</v>
      </c>
      <c r="E595" s="189">
        <v>2.04</v>
      </c>
      <c r="F595" s="189">
        <v>4.18</v>
      </c>
      <c r="G595" s="190">
        <v>3.4</v>
      </c>
      <c r="H595" s="80">
        <v>0</v>
      </c>
      <c r="I595" s="189">
        <v>426.36</v>
      </c>
      <c r="J595" s="210">
        <v>0</v>
      </c>
      <c r="K595" s="210">
        <v>0</v>
      </c>
      <c r="L595" s="227">
        <v>0</v>
      </c>
      <c r="M595" s="80">
        <v>0</v>
      </c>
      <c r="N595" s="255">
        <v>413.41</v>
      </c>
      <c r="O595" s="210">
        <v>2.4700000000000002</v>
      </c>
      <c r="P595" s="210">
        <v>1.2</v>
      </c>
      <c r="Q595" s="190">
        <v>1.58</v>
      </c>
      <c r="R595" s="80">
        <v>0</v>
      </c>
      <c r="S595" s="211">
        <v>437.4</v>
      </c>
      <c r="T595" s="210">
        <v>0</v>
      </c>
      <c r="U595" s="210">
        <v>0</v>
      </c>
      <c r="V595" s="190">
        <v>0</v>
      </c>
      <c r="W595" s="64"/>
      <c r="X595" s="129">
        <v>0</v>
      </c>
      <c r="Y595" s="151">
        <f t="shared" ref="Y595:Y610" si="546">AVERAGE(E595:G595)/10</f>
        <v>0.32066666666666666</v>
      </c>
      <c r="Z595" s="100">
        <v>9.6440000000000001</v>
      </c>
      <c r="AA595" s="100">
        <v>4.5170000000000003</v>
      </c>
      <c r="AB595" s="100">
        <f t="shared" ref="AB595:AB610" si="547">Z595-(AA595+Y595)</f>
        <v>4.8063333333333329</v>
      </c>
      <c r="AC595" s="100">
        <f t="shared" ref="AC595:AC610" si="548">3*Z595+AA595+Y595</f>
        <v>33.769666666666673</v>
      </c>
      <c r="AD595" s="152">
        <f t="shared" ref="AD595:AD610" si="549">1.398*(10^-6)*(X595^2)*AB595*AC595</f>
        <v>0</v>
      </c>
      <c r="AE595" s="129">
        <v>0</v>
      </c>
      <c r="AF595" s="100">
        <f t="shared" ref="AF595:AF610" si="550">AVERAGE(J595:L595)/10</f>
        <v>0</v>
      </c>
      <c r="AG595" s="100">
        <v>9.6440000000000001</v>
      </c>
      <c r="AH595" s="100">
        <v>4.5170000000000003</v>
      </c>
      <c r="AI595" s="100">
        <f t="shared" ref="AI595:AI610" si="551">AG595-(AH595+AF595)</f>
        <v>5.1269999999999998</v>
      </c>
      <c r="AJ595" s="100">
        <f t="shared" ref="AJ595:AJ610" si="552">3*AG595+AH595+AF595</f>
        <v>33.449000000000005</v>
      </c>
      <c r="AK595" s="152">
        <f t="shared" ref="AK595:AK610" si="553">1.398*(10^-6)*(AE595^2)*AI595*AJ595</f>
        <v>0</v>
      </c>
      <c r="AL595" s="129">
        <v>0</v>
      </c>
      <c r="AM595" s="100">
        <f t="shared" ref="AM595:AM603" si="554">AVERAGE(O595:Q595)/10</f>
        <v>0.17499999999999999</v>
      </c>
      <c r="AN595" s="100">
        <v>9.6440000000000001</v>
      </c>
      <c r="AO595" s="100">
        <v>4.5170000000000003</v>
      </c>
      <c r="AP595" s="100">
        <f t="shared" ref="AP595:AP610" si="555">AN595-(AO595+AM595)</f>
        <v>4.952</v>
      </c>
      <c r="AQ595" s="100">
        <f t="shared" ref="AQ595:AQ610" si="556">3*AN595+AO595+AM595</f>
        <v>33.624000000000002</v>
      </c>
      <c r="AR595" s="160">
        <f t="shared" ref="AR595:AR610" si="557">1.398*(10^-6)*(AL595^2)*AP595*AQ595</f>
        <v>0</v>
      </c>
      <c r="AS595" s="129">
        <v>0</v>
      </c>
      <c r="AT595" s="100">
        <f>AVERAGE(T595:V595)/10</f>
        <v>0</v>
      </c>
      <c r="AU595" s="100">
        <v>9.6440000000000001</v>
      </c>
      <c r="AV595" s="100">
        <v>4.5170000000000003</v>
      </c>
      <c r="AW595" s="100">
        <f t="shared" ref="AW595:AW610" si="558">AU595-(AV595+AT595)</f>
        <v>5.1269999999999998</v>
      </c>
      <c r="AX595" s="100">
        <f t="shared" ref="AX595:AX610" si="559">3*AU595+AV595+AT595</f>
        <v>33.449000000000005</v>
      </c>
      <c r="AY595" s="160">
        <f t="shared" ref="AY595:AY610" si="560">1.398*(10^-6)*(AS595^2)*AW595*AX595</f>
        <v>0</v>
      </c>
      <c r="AZ595" s="166"/>
      <c r="BA595" s="129">
        <v>0</v>
      </c>
      <c r="BB595" s="100">
        <v>103.506856070365</v>
      </c>
      <c r="BC595" s="167">
        <f>(BB613-BB614)/BB595</f>
        <v>0.68662118335123512</v>
      </c>
      <c r="BD595" s="167">
        <f>D595-BB611</f>
        <v>57.769999999999982</v>
      </c>
      <c r="BE595" s="164">
        <f>BB613-BB614</f>
        <v>71.069999999999993</v>
      </c>
      <c r="BF595" s="164">
        <f>BD595/BE595*100</f>
        <v>81.28605600112563</v>
      </c>
      <c r="BG595" s="174">
        <f t="shared" ref="BG595:BG610" si="561">BF595*BC595</f>
        <v>55.812727961447649</v>
      </c>
      <c r="BH595" s="129">
        <v>0</v>
      </c>
      <c r="BI595" s="100">
        <v>103.506856070365</v>
      </c>
      <c r="BJ595" s="167">
        <f>(BI613-BI614)/BI595</f>
        <v>0.80207247279892424</v>
      </c>
      <c r="BK595" s="167">
        <f>I595-BI611</f>
        <v>55.340000000000032</v>
      </c>
      <c r="BL595" s="164">
        <f>BI613-BI614</f>
        <v>83.02</v>
      </c>
      <c r="BM595" s="164">
        <f t="shared" ref="BM595:BM610" si="562">BK595/BL595*100</f>
        <v>66.65863647313904</v>
      </c>
      <c r="BN595" s="174">
        <f t="shared" ref="BN595:BN610" si="563">BM595*BJ595</f>
        <v>53.465057389415193</v>
      </c>
      <c r="BO595" s="129">
        <v>0</v>
      </c>
      <c r="BP595" s="180">
        <v>103.506856070365</v>
      </c>
      <c r="BQ595" s="167">
        <f>(BP613-BP614)/BP595</f>
        <v>0.67232261361210721</v>
      </c>
      <c r="BR595" s="167">
        <f>N595-BP611</f>
        <v>56.81</v>
      </c>
      <c r="BS595" s="164">
        <f>BP613-BP614</f>
        <v>69.59</v>
      </c>
      <c r="BT595" s="164">
        <f t="shared" ref="BT595:BT610" si="564">BR595/BS595*100</f>
        <v>81.635292427072855</v>
      </c>
      <c r="BU595" s="174">
        <f t="shared" ref="BU595:BU610" si="565">BT595*BQ595</f>
        <v>54.885253167558282</v>
      </c>
      <c r="BV595" s="129">
        <v>0</v>
      </c>
      <c r="BW595" s="100">
        <v>103.506856070365</v>
      </c>
      <c r="BX595" s="167">
        <f>(BW613-BW614)/BW595</f>
        <v>1.0099814057624614</v>
      </c>
      <c r="BY595" s="167">
        <f>S595-BW611</f>
        <v>46.289999999999964</v>
      </c>
      <c r="BZ595" s="164">
        <f>BW613-BW614</f>
        <v>104.54</v>
      </c>
      <c r="CA595" s="164">
        <f t="shared" ref="CA595:CA610" si="566">BY595/BZ595*100</f>
        <v>44.279701549646035</v>
      </c>
      <c r="CB595" s="174">
        <f t="shared" ref="CB595:CB610" si="567">CA595*BX595</f>
        <v>44.721675217853743</v>
      </c>
    </row>
    <row r="596" spans="1:80" ht="15.75">
      <c r="A596" s="64"/>
      <c r="B596" s="95" t="s">
        <v>42</v>
      </c>
      <c r="C596" s="80">
        <v>300</v>
      </c>
      <c r="D596" s="114">
        <v>406.23</v>
      </c>
      <c r="E596" s="189">
        <v>6.01</v>
      </c>
      <c r="F596" s="189">
        <v>6.8</v>
      </c>
      <c r="G596" s="190">
        <v>5.97</v>
      </c>
      <c r="H596" s="80">
        <v>300</v>
      </c>
      <c r="I596" s="189">
        <v>412.53</v>
      </c>
      <c r="J596" s="210">
        <v>3.02</v>
      </c>
      <c r="K596" s="210">
        <v>3.27</v>
      </c>
      <c r="L596" s="227">
        <v>2.5499999999999998</v>
      </c>
      <c r="M596" s="80">
        <v>300</v>
      </c>
      <c r="N596" s="211">
        <v>396.26</v>
      </c>
      <c r="O596" s="210">
        <v>5.08</v>
      </c>
      <c r="P596" s="210">
        <v>3.61</v>
      </c>
      <c r="Q596" s="190">
        <v>4.9800000000000004</v>
      </c>
      <c r="R596" s="80">
        <v>300</v>
      </c>
      <c r="S596" s="261">
        <v>437.4</v>
      </c>
      <c r="T596" s="210">
        <v>0.72</v>
      </c>
      <c r="U596" s="210">
        <v>1.03</v>
      </c>
      <c r="V596" s="190">
        <v>0.62</v>
      </c>
      <c r="W596" s="64"/>
      <c r="X596" s="129">
        <v>300</v>
      </c>
      <c r="Y596" s="151">
        <f t="shared" si="546"/>
        <v>0.62599999999999989</v>
      </c>
      <c r="Z596" s="100">
        <v>9.6440000000000001</v>
      </c>
      <c r="AA596" s="100">
        <v>4.5170000000000003</v>
      </c>
      <c r="AB596" s="100">
        <f t="shared" si="547"/>
        <v>4.5009999999999994</v>
      </c>
      <c r="AC596" s="100">
        <f t="shared" si="548"/>
        <v>34.075000000000003</v>
      </c>
      <c r="AD596" s="152">
        <f t="shared" si="549"/>
        <v>19.2972115665</v>
      </c>
      <c r="AE596" s="129">
        <v>300</v>
      </c>
      <c r="AF596" s="100">
        <f t="shared" si="550"/>
        <v>0.29466666666666669</v>
      </c>
      <c r="AG596" s="100">
        <v>9.6440000000000001</v>
      </c>
      <c r="AH596" s="100">
        <v>4.5170000000000003</v>
      </c>
      <c r="AI596" s="100">
        <f t="shared" si="551"/>
        <v>4.8323333333333327</v>
      </c>
      <c r="AJ596" s="100">
        <f t="shared" si="552"/>
        <v>33.74366666666667</v>
      </c>
      <c r="AK596" s="152">
        <f t="shared" si="553"/>
        <v>20.516290381859999</v>
      </c>
      <c r="AL596" s="129">
        <v>300</v>
      </c>
      <c r="AM596" s="100">
        <f t="shared" si="554"/>
        <v>0.45566666666666666</v>
      </c>
      <c r="AN596" s="100">
        <v>9.6440000000000001</v>
      </c>
      <c r="AO596" s="100">
        <v>4.5170000000000003</v>
      </c>
      <c r="AP596" s="100">
        <f t="shared" si="555"/>
        <v>4.6713333333333331</v>
      </c>
      <c r="AQ596" s="100">
        <f t="shared" si="556"/>
        <v>33.904666666666671</v>
      </c>
      <c r="AR596" s="160">
        <f t="shared" si="557"/>
        <v>19.92737154408</v>
      </c>
      <c r="AS596" s="129">
        <v>300</v>
      </c>
      <c r="AT596" s="100">
        <f>AVERAGE(T596:V596)/10</f>
        <v>7.9000000000000001E-2</v>
      </c>
      <c r="AU596" s="100">
        <v>9.6440000000000001</v>
      </c>
      <c r="AV596" s="100">
        <v>4.5170000000000003</v>
      </c>
      <c r="AW596" s="100">
        <f t="shared" si="558"/>
        <v>5.048</v>
      </c>
      <c r="AX596" s="100">
        <f t="shared" si="559"/>
        <v>33.528000000000006</v>
      </c>
      <c r="AY596" s="160">
        <f t="shared" si="560"/>
        <v>21.294952462080001</v>
      </c>
      <c r="AZ596" s="166"/>
      <c r="BA596" s="129">
        <v>300</v>
      </c>
      <c r="BB596" s="100">
        <v>103.506856070365</v>
      </c>
      <c r="BC596" s="167">
        <f>(BB613-BB614)/BB595</f>
        <v>0.68662118335123512</v>
      </c>
      <c r="BD596" s="167">
        <f>D596-BB611</f>
        <v>47.25</v>
      </c>
      <c r="BE596" s="164">
        <f>BB613-BB614</f>
        <v>71.069999999999993</v>
      </c>
      <c r="BF596" s="164">
        <f t="shared" ref="BF596:BF610" si="568">BD596/BE596*100</f>
        <v>66.483748417053619</v>
      </c>
      <c r="BG596" s="174">
        <f t="shared" si="561"/>
        <v>45.64915001174316</v>
      </c>
      <c r="BH596" s="129">
        <v>300</v>
      </c>
      <c r="BI596" s="100">
        <v>103.506856070365</v>
      </c>
      <c r="BJ596" s="167">
        <f>(BI613-BI614)/BI595</f>
        <v>0.80207247279892424</v>
      </c>
      <c r="BK596" s="167">
        <f>I596-BI611</f>
        <v>41.509999999999991</v>
      </c>
      <c r="BL596" s="164">
        <f>BI613-BI614</f>
        <v>83.02</v>
      </c>
      <c r="BM596" s="164">
        <f t="shared" si="562"/>
        <v>49.999999999999986</v>
      </c>
      <c r="BN596" s="174">
        <f t="shared" si="563"/>
        <v>40.1036236399462</v>
      </c>
      <c r="BO596" s="129">
        <v>300</v>
      </c>
      <c r="BP596" s="180">
        <v>103.506856070365</v>
      </c>
      <c r="BQ596" s="167">
        <f>(BP613-BP614)/BP595</f>
        <v>0.67232261361210721</v>
      </c>
      <c r="BR596" s="167">
        <f>N596-BP611</f>
        <v>39.659999999999968</v>
      </c>
      <c r="BS596" s="164">
        <f>BP613-BP614</f>
        <v>69.59</v>
      </c>
      <c r="BT596" s="164">
        <f t="shared" si="564"/>
        <v>56.990946975140055</v>
      </c>
      <c r="BU596" s="174">
        <f t="shared" si="565"/>
        <v>38.316302422555175</v>
      </c>
      <c r="BV596" s="129">
        <v>300</v>
      </c>
      <c r="BW596" s="100">
        <v>103.506856070365</v>
      </c>
      <c r="BX596" s="167">
        <f>(BW613-BW614)/BW595</f>
        <v>1.0099814057624614</v>
      </c>
      <c r="BY596" s="167">
        <f>S596-BW611</f>
        <v>46.289999999999964</v>
      </c>
      <c r="BZ596" s="164">
        <f>BW613-BW614</f>
        <v>104.54</v>
      </c>
      <c r="CA596" s="164">
        <f t="shared" si="566"/>
        <v>44.279701549646035</v>
      </c>
      <c r="CB596" s="174">
        <f t="shared" si="567"/>
        <v>44.721675217853743</v>
      </c>
    </row>
    <row r="597" spans="1:80" ht="15.75">
      <c r="A597" s="64"/>
      <c r="B597" s="95" t="s">
        <v>42</v>
      </c>
      <c r="C597" s="80">
        <v>350</v>
      </c>
      <c r="D597" s="80">
        <v>404.42</v>
      </c>
      <c r="E597" s="189">
        <v>7.35</v>
      </c>
      <c r="F597" s="189">
        <v>6.63</v>
      </c>
      <c r="G597" s="190">
        <v>4.6100000000000003</v>
      </c>
      <c r="H597" s="80">
        <v>350</v>
      </c>
      <c r="I597" s="189">
        <v>411.02</v>
      </c>
      <c r="J597" s="210">
        <v>3.2</v>
      </c>
      <c r="K597" s="210">
        <v>3.46</v>
      </c>
      <c r="L597" s="227">
        <v>3.15</v>
      </c>
      <c r="M597" s="80">
        <v>350</v>
      </c>
      <c r="N597" s="211">
        <v>394.84</v>
      </c>
      <c r="O597" s="210">
        <v>5.2</v>
      </c>
      <c r="P597" s="210">
        <v>4.01</v>
      </c>
      <c r="Q597" s="190">
        <v>5.53</v>
      </c>
      <c r="R597" s="80">
        <v>350</v>
      </c>
      <c r="S597" s="211">
        <v>434.85</v>
      </c>
      <c r="T597" s="210">
        <v>0.91</v>
      </c>
      <c r="U597" s="210">
        <v>1.6</v>
      </c>
      <c r="V597" s="190">
        <v>1.88</v>
      </c>
      <c r="W597" s="64"/>
      <c r="X597" s="129">
        <v>350</v>
      </c>
      <c r="Y597" s="151">
        <f t="shared" si="546"/>
        <v>0.61966666666666659</v>
      </c>
      <c r="Z597" s="100">
        <v>9.6440000000000001</v>
      </c>
      <c r="AA597" s="100">
        <v>4.5170000000000003</v>
      </c>
      <c r="AB597" s="100">
        <f t="shared" si="547"/>
        <v>4.5073333333333334</v>
      </c>
      <c r="AC597" s="100">
        <f t="shared" si="548"/>
        <v>34.068666666666672</v>
      </c>
      <c r="AD597" s="152">
        <f t="shared" si="549"/>
        <v>26.297718611406665</v>
      </c>
      <c r="AE597" s="129">
        <v>350</v>
      </c>
      <c r="AF597" s="100">
        <f t="shared" si="550"/>
        <v>0.32700000000000001</v>
      </c>
      <c r="AG597" s="100">
        <v>9.6440000000000001</v>
      </c>
      <c r="AH597" s="100">
        <v>4.5170000000000003</v>
      </c>
      <c r="AI597" s="100">
        <f t="shared" si="551"/>
        <v>4.8</v>
      </c>
      <c r="AJ597" s="100">
        <f t="shared" si="552"/>
        <v>33.776000000000003</v>
      </c>
      <c r="AK597" s="152">
        <f t="shared" si="553"/>
        <v>27.764682623999995</v>
      </c>
      <c r="AL597" s="129">
        <v>350</v>
      </c>
      <c r="AM597" s="100">
        <f t="shared" si="554"/>
        <v>0.4913333333333334</v>
      </c>
      <c r="AN597" s="100">
        <v>9.6440000000000001</v>
      </c>
      <c r="AO597" s="100">
        <v>4.5170000000000003</v>
      </c>
      <c r="AP597" s="100">
        <f t="shared" si="555"/>
        <v>4.6356666666666664</v>
      </c>
      <c r="AQ597" s="100">
        <f t="shared" si="556"/>
        <v>33.940333333333342</v>
      </c>
      <c r="AR597" s="160">
        <f t="shared" si="557"/>
        <v>26.944588991331667</v>
      </c>
      <c r="AS597" s="129">
        <v>350</v>
      </c>
      <c r="AT597" s="100">
        <f>AVERAGE(T597:V597)/10</f>
        <v>0.14633333333333337</v>
      </c>
      <c r="AU597" s="100">
        <v>9.6440000000000001</v>
      </c>
      <c r="AV597" s="100">
        <v>4.5170000000000003</v>
      </c>
      <c r="AW597" s="100">
        <f t="shared" si="558"/>
        <v>4.9806666666666661</v>
      </c>
      <c r="AX597" s="100">
        <f t="shared" si="559"/>
        <v>33.595333333333336</v>
      </c>
      <c r="AY597" s="160">
        <f t="shared" si="560"/>
        <v>28.655612253006659</v>
      </c>
      <c r="AZ597" s="166"/>
      <c r="BA597" s="129">
        <v>350</v>
      </c>
      <c r="BB597" s="100">
        <v>103.506856070365</v>
      </c>
      <c r="BC597" s="167">
        <f>(BB613-BB614)/BB595</f>
        <v>0.68662118335123512</v>
      </c>
      <c r="BD597" s="167">
        <f>D597-BB611</f>
        <v>45.44</v>
      </c>
      <c r="BE597" s="164">
        <f>BB613-BB614</f>
        <v>71.069999999999993</v>
      </c>
      <c r="BF597" s="164">
        <f t="shared" si="568"/>
        <v>63.936963557056423</v>
      </c>
      <c r="BG597" s="174">
        <f t="shared" si="561"/>
        <v>43.900473577430873</v>
      </c>
      <c r="BH597" s="129">
        <v>350</v>
      </c>
      <c r="BI597" s="100">
        <v>103.506856070365</v>
      </c>
      <c r="BJ597" s="167">
        <f>(BI613-BI614)/BI595</f>
        <v>0.80207247279892424</v>
      </c>
      <c r="BK597" s="167">
        <f>I597-BI611</f>
        <v>40</v>
      </c>
      <c r="BL597" s="164">
        <f>BI613-BI614</f>
        <v>83.02</v>
      </c>
      <c r="BM597" s="164">
        <f t="shared" si="562"/>
        <v>48.181161165984108</v>
      </c>
      <c r="BN597" s="174">
        <f t="shared" si="563"/>
        <v>38.644783078724373</v>
      </c>
      <c r="BO597" s="129">
        <v>350</v>
      </c>
      <c r="BP597" s="180">
        <v>103.506856070365</v>
      </c>
      <c r="BQ597" s="167">
        <f>(BP613-BP614)/BP595</f>
        <v>0.67232261361210721</v>
      </c>
      <c r="BR597" s="167">
        <f>N597-BP611</f>
        <v>38.239999999999952</v>
      </c>
      <c r="BS597" s="164">
        <f>BP613-BP614</f>
        <v>69.59</v>
      </c>
      <c r="BT597" s="164">
        <f t="shared" si="564"/>
        <v>54.950423911481458</v>
      </c>
      <c r="BU597" s="174">
        <f t="shared" si="565"/>
        <v>36.944412623260448</v>
      </c>
      <c r="BV597" s="129">
        <v>350</v>
      </c>
      <c r="BW597" s="100">
        <v>103.506856070365</v>
      </c>
      <c r="BX597" s="167">
        <f>(BW613-BW614)/BW595</f>
        <v>1.0099814057624614</v>
      </c>
      <c r="BY597" s="167">
        <f>S597-BW611</f>
        <v>43.740000000000009</v>
      </c>
      <c r="BZ597" s="164">
        <f>BW613-BW614</f>
        <v>104.54</v>
      </c>
      <c r="CA597" s="164">
        <f t="shared" si="566"/>
        <v>41.840443849244316</v>
      </c>
      <c r="CB597" s="174">
        <f t="shared" si="567"/>
        <v>42.25807029658511</v>
      </c>
    </row>
    <row r="598" spans="1:80" ht="15.75">
      <c r="A598" s="64"/>
      <c r="B598" s="95" t="s">
        <v>42</v>
      </c>
      <c r="C598" s="80">
        <v>450</v>
      </c>
      <c r="D598" s="80">
        <v>400.74</v>
      </c>
      <c r="E598" s="189">
        <v>6.81</v>
      </c>
      <c r="F598" s="189">
        <v>6.92</v>
      </c>
      <c r="G598" s="190">
        <v>8.3800000000000008</v>
      </c>
      <c r="H598" s="80">
        <v>450</v>
      </c>
      <c r="I598" s="189">
        <v>408.19</v>
      </c>
      <c r="J598" s="210">
        <v>3.43</v>
      </c>
      <c r="K598" s="210">
        <v>3.06</v>
      </c>
      <c r="L598" s="227">
        <v>3.88</v>
      </c>
      <c r="M598" s="80">
        <v>450</v>
      </c>
      <c r="N598" s="211">
        <v>391.86</v>
      </c>
      <c r="O598" s="210">
        <v>6.06</v>
      </c>
      <c r="P598" s="210">
        <v>5.74</v>
      </c>
      <c r="Q598" s="190">
        <v>4.99</v>
      </c>
      <c r="R598" s="80">
        <v>450</v>
      </c>
      <c r="S598" s="211">
        <v>431.26</v>
      </c>
      <c r="T598" s="210">
        <v>1.99</v>
      </c>
      <c r="U598" s="210">
        <v>2</v>
      </c>
      <c r="V598" s="190">
        <v>1.68</v>
      </c>
      <c r="W598" s="64"/>
      <c r="X598" s="129">
        <v>450</v>
      </c>
      <c r="Y598" s="151">
        <f t="shared" si="546"/>
        <v>0.73699999999999999</v>
      </c>
      <c r="Z598" s="100">
        <v>9.6440000000000001</v>
      </c>
      <c r="AA598" s="100">
        <v>4.5170000000000003</v>
      </c>
      <c r="AB598" s="100">
        <f t="shared" si="547"/>
        <v>4.3899999999999997</v>
      </c>
      <c r="AC598" s="100">
        <f t="shared" si="548"/>
        <v>34.186000000000007</v>
      </c>
      <c r="AD598" s="152">
        <f t="shared" si="549"/>
        <v>42.485918091299993</v>
      </c>
      <c r="AE598" s="129">
        <v>450</v>
      </c>
      <c r="AF598" s="100">
        <f t="shared" si="550"/>
        <v>0.34566666666666668</v>
      </c>
      <c r="AG598" s="100">
        <v>9.6440000000000001</v>
      </c>
      <c r="AH598" s="100">
        <v>4.5170000000000003</v>
      </c>
      <c r="AI598" s="100">
        <f t="shared" si="551"/>
        <v>4.7813333333333334</v>
      </c>
      <c r="AJ598" s="100">
        <f t="shared" si="552"/>
        <v>33.794666666666672</v>
      </c>
      <c r="AK598" s="152">
        <f t="shared" si="553"/>
        <v>45.743499679679999</v>
      </c>
      <c r="AL598" s="129">
        <v>450</v>
      </c>
      <c r="AM598" s="100">
        <f t="shared" si="554"/>
        <v>0.55966666666666665</v>
      </c>
      <c r="AN598" s="100">
        <v>9.6440000000000001</v>
      </c>
      <c r="AO598" s="100">
        <v>4.5170000000000003</v>
      </c>
      <c r="AP598" s="100">
        <f t="shared" si="555"/>
        <v>4.567333333333333</v>
      </c>
      <c r="AQ598" s="100">
        <f t="shared" si="556"/>
        <v>34.00866666666667</v>
      </c>
      <c r="AR598" s="160">
        <f t="shared" si="557"/>
        <v>43.972839726659991</v>
      </c>
      <c r="AS598" s="129">
        <v>450</v>
      </c>
      <c r="AT598" s="100">
        <f>AVERAGE(T598:V598)/10</f>
        <v>0.189</v>
      </c>
      <c r="AU598" s="100">
        <v>9.6440000000000001</v>
      </c>
      <c r="AV598" s="100">
        <v>4.5170000000000003</v>
      </c>
      <c r="AW598" s="100">
        <f t="shared" si="558"/>
        <v>4.9379999999999997</v>
      </c>
      <c r="AX598" s="100">
        <f t="shared" si="559"/>
        <v>33.638000000000005</v>
      </c>
      <c r="AY598" s="160">
        <f t="shared" si="560"/>
        <v>47.02333757417999</v>
      </c>
      <c r="AZ598" s="166"/>
      <c r="BA598" s="129">
        <v>450</v>
      </c>
      <c r="BB598" s="100">
        <v>103.506856070365</v>
      </c>
      <c r="BC598" s="167">
        <f>(BB613-BB614)/BB595</f>
        <v>0.68662118335123512</v>
      </c>
      <c r="BD598" s="167">
        <f>D598-BB611</f>
        <v>41.759999999999991</v>
      </c>
      <c r="BE598" s="164">
        <f>BB613-BB614</f>
        <v>71.069999999999993</v>
      </c>
      <c r="BF598" s="164">
        <f t="shared" si="568"/>
        <v>58.75897002954833</v>
      </c>
      <c r="BG598" s="174">
        <f t="shared" si="561"/>
        <v>40.345153534188235</v>
      </c>
      <c r="BH598" s="129">
        <v>450</v>
      </c>
      <c r="BI598" s="100">
        <v>103.506856070365</v>
      </c>
      <c r="BJ598" s="167">
        <f>(BI613-BI614)/BI595</f>
        <v>0.80207247279892424</v>
      </c>
      <c r="BK598" s="167">
        <f>I598-BI611</f>
        <v>37.170000000000016</v>
      </c>
      <c r="BL598" s="164">
        <f>BI613-BI614</f>
        <v>83.02</v>
      </c>
      <c r="BM598" s="164">
        <f t="shared" si="562"/>
        <v>44.772344013490745</v>
      </c>
      <c r="BN598" s="174">
        <f t="shared" si="563"/>
        <v>35.910664675904634</v>
      </c>
      <c r="BO598" s="129">
        <v>450</v>
      </c>
      <c r="BP598" s="180">
        <v>103.506856070365</v>
      </c>
      <c r="BQ598" s="167">
        <f>(BP613-BP614)/BP595</f>
        <v>0.67232261361210721</v>
      </c>
      <c r="BR598" s="167">
        <f>N598-BP611</f>
        <v>35.259999999999991</v>
      </c>
      <c r="BS598" s="164">
        <f>BP613-BP614</f>
        <v>69.59</v>
      </c>
      <c r="BT598" s="164">
        <f t="shared" si="564"/>
        <v>50.668199453944517</v>
      </c>
      <c r="BU598" s="174">
        <f t="shared" si="565"/>
        <v>34.065376283895525</v>
      </c>
      <c r="BV598" s="129">
        <v>450</v>
      </c>
      <c r="BW598" s="100">
        <v>103.506856070365</v>
      </c>
      <c r="BX598" s="167">
        <f>(BW613-BW614)/BW595</f>
        <v>1.0099814057624614</v>
      </c>
      <c r="BY598" s="167">
        <f>S598-BW611</f>
        <v>40.149999999999977</v>
      </c>
      <c r="BZ598" s="164">
        <f>BW613-BW614</f>
        <v>104.54</v>
      </c>
      <c r="CA598" s="164">
        <f t="shared" si="566"/>
        <v>38.406351635737494</v>
      </c>
      <c r="CB598" s="174">
        <f t="shared" si="567"/>
        <v>38.789701015269564</v>
      </c>
    </row>
    <row r="599" spans="1:80" ht="15.75">
      <c r="A599" s="64"/>
      <c r="B599" s="95" t="s">
        <v>42</v>
      </c>
      <c r="C599" s="80">
        <v>550</v>
      </c>
      <c r="D599" s="80">
        <v>397.67</v>
      </c>
      <c r="E599" s="208">
        <v>7.75</v>
      </c>
      <c r="F599" s="208">
        <v>9.99</v>
      </c>
      <c r="G599" s="152">
        <v>7.76</v>
      </c>
      <c r="H599" s="80">
        <v>550</v>
      </c>
      <c r="I599" s="208">
        <v>405.73</v>
      </c>
      <c r="J599" s="210">
        <v>4.5599999999999996</v>
      </c>
      <c r="K599" s="210">
        <v>4.55</v>
      </c>
      <c r="L599" s="227">
        <v>5.12</v>
      </c>
      <c r="M599" s="80">
        <v>550</v>
      </c>
      <c r="N599" s="211">
        <v>389.34</v>
      </c>
      <c r="O599" s="210">
        <v>7.54</v>
      </c>
      <c r="P599" s="210">
        <v>6.04</v>
      </c>
      <c r="Q599" s="190">
        <v>6.49</v>
      </c>
      <c r="R599" s="80">
        <v>550</v>
      </c>
      <c r="S599" s="211">
        <v>427.37</v>
      </c>
      <c r="T599" s="210">
        <v>3.41</v>
      </c>
      <c r="U599" s="210">
        <v>3.34</v>
      </c>
      <c r="V599" s="210">
        <v>1.81</v>
      </c>
      <c r="W599" s="64"/>
      <c r="X599" s="129">
        <v>550</v>
      </c>
      <c r="Y599" s="151">
        <f t="shared" si="546"/>
        <v>0.85</v>
      </c>
      <c r="Z599" s="100">
        <v>9.6440000000000001</v>
      </c>
      <c r="AA599" s="100">
        <v>4.5170000000000003</v>
      </c>
      <c r="AB599" s="100">
        <f t="shared" si="547"/>
        <v>4.2770000000000001</v>
      </c>
      <c r="AC599" s="100">
        <f t="shared" si="548"/>
        <v>34.299000000000007</v>
      </c>
      <c r="AD599" s="152">
        <f t="shared" si="549"/>
        <v>62.037352962584997</v>
      </c>
      <c r="AE599" s="129">
        <v>550</v>
      </c>
      <c r="AF599" s="100">
        <f t="shared" si="550"/>
        <v>0.47433333333333333</v>
      </c>
      <c r="AG599" s="100">
        <v>9.6440000000000001</v>
      </c>
      <c r="AH599" s="100">
        <v>4.5170000000000003</v>
      </c>
      <c r="AI599" s="100">
        <f t="shared" si="551"/>
        <v>4.6526666666666667</v>
      </c>
      <c r="AJ599" s="100">
        <f t="shared" si="552"/>
        <v>33.923333333333339</v>
      </c>
      <c r="AK599" s="152">
        <f t="shared" si="553"/>
        <v>66.747193453966659</v>
      </c>
      <c r="AL599" s="129">
        <v>550</v>
      </c>
      <c r="AM599" s="100">
        <f t="shared" si="554"/>
        <v>0.66900000000000004</v>
      </c>
      <c r="AN599" s="100">
        <v>9.6440000000000001</v>
      </c>
      <c r="AO599" s="100">
        <v>4.5170000000000003</v>
      </c>
      <c r="AP599" s="100">
        <f t="shared" si="555"/>
        <v>4.4580000000000002</v>
      </c>
      <c r="AQ599" s="100">
        <f t="shared" si="556"/>
        <v>34.118000000000002</v>
      </c>
      <c r="AR599" s="160">
        <f t="shared" si="557"/>
        <v>64.321502317379995</v>
      </c>
      <c r="AS599" s="129">
        <v>550</v>
      </c>
      <c r="AT599" s="100">
        <f t="shared" ref="AT599:AT610" si="569">AVERAGE(T599:V599)/10</f>
        <v>0.28533333333333333</v>
      </c>
      <c r="AU599" s="100">
        <v>9.6440000000000001</v>
      </c>
      <c r="AV599" s="100">
        <v>4.5170000000000003</v>
      </c>
      <c r="AW599" s="100">
        <f t="shared" si="558"/>
        <v>4.8416666666666668</v>
      </c>
      <c r="AX599" s="100">
        <f t="shared" si="559"/>
        <v>33.734333333333339</v>
      </c>
      <c r="AY599" s="160">
        <f t="shared" si="560"/>
        <v>69.071608333291664</v>
      </c>
      <c r="AZ599" s="166"/>
      <c r="BA599" s="129">
        <v>550</v>
      </c>
      <c r="BB599" s="100">
        <v>103.506856070365</v>
      </c>
      <c r="BC599" s="167">
        <f>(BB613-BB614)/BB595</f>
        <v>0.68662118335123512</v>
      </c>
      <c r="BD599" s="167">
        <f>D599-BB611</f>
        <v>38.69</v>
      </c>
      <c r="BE599" s="164">
        <f>BB613-BB614</f>
        <v>71.069999999999993</v>
      </c>
      <c r="BF599" s="164">
        <f t="shared" si="568"/>
        <v>54.439285211763057</v>
      </c>
      <c r="BG599" s="174">
        <f t="shared" si="561"/>
        <v>37.379166432896142</v>
      </c>
      <c r="BH599" s="129">
        <v>550</v>
      </c>
      <c r="BI599" s="100">
        <v>103.506856070365</v>
      </c>
      <c r="BJ599" s="167">
        <f>(BI613-BI614)/BI595</f>
        <v>0.80207247279892424</v>
      </c>
      <c r="BK599" s="167">
        <f>I599-BI611</f>
        <v>34.710000000000036</v>
      </c>
      <c r="BL599" s="164">
        <f>BI613-BI614</f>
        <v>83.02</v>
      </c>
      <c r="BM599" s="164">
        <f t="shared" si="562"/>
        <v>41.809202601782744</v>
      </c>
      <c r="BN599" s="174">
        <f t="shared" si="563"/>
        <v>33.5340105165631</v>
      </c>
      <c r="BO599" s="129">
        <v>550</v>
      </c>
      <c r="BP599" s="180">
        <v>103.506856070365</v>
      </c>
      <c r="BQ599" s="167">
        <f>(BP613-BP614)/BP595</f>
        <v>0.67232261361210721</v>
      </c>
      <c r="BR599" s="167">
        <f>N599-BP611</f>
        <v>32.739999999999952</v>
      </c>
      <c r="BS599" s="164">
        <f>BP613-BP614</f>
        <v>69.59</v>
      </c>
      <c r="BT599" s="164">
        <f t="shared" si="564"/>
        <v>47.046989509987</v>
      </c>
      <c r="BU599" s="174">
        <f t="shared" si="565"/>
        <v>31.630754949935852</v>
      </c>
      <c r="BV599" s="129">
        <v>550</v>
      </c>
      <c r="BW599" s="100">
        <v>103.506856070365</v>
      </c>
      <c r="BX599" s="167">
        <f>(BW613-BW614)/BW595</f>
        <v>1.0099814057624614</v>
      </c>
      <c r="BY599" s="167">
        <f>S599-BW611</f>
        <v>36.259999999999991</v>
      </c>
      <c r="BZ599" s="164">
        <f>BW613-BW614</f>
        <v>104.54</v>
      </c>
      <c r="CA599" s="164">
        <f t="shared" si="566"/>
        <v>34.685287928065797</v>
      </c>
      <c r="CB599" s="174">
        <f t="shared" si="567"/>
        <v>35.031495860863629</v>
      </c>
    </row>
    <row r="600" spans="1:80" ht="15.75">
      <c r="A600" s="64"/>
      <c r="B600" s="95" t="s">
        <v>42</v>
      </c>
      <c r="C600" s="80">
        <v>650</v>
      </c>
      <c r="D600" s="80">
        <v>395.49</v>
      </c>
      <c r="E600" s="208">
        <v>8.49</v>
      </c>
      <c r="F600" s="208">
        <v>6.94</v>
      </c>
      <c r="G600" s="152">
        <v>8.43</v>
      </c>
      <c r="H600" s="80">
        <v>650</v>
      </c>
      <c r="I600" s="208">
        <v>403.96</v>
      </c>
      <c r="J600" s="210">
        <v>4.6500000000000004</v>
      </c>
      <c r="K600" s="210">
        <v>4.4000000000000004</v>
      </c>
      <c r="L600" s="227">
        <v>3.97</v>
      </c>
      <c r="M600" s="80">
        <v>650</v>
      </c>
      <c r="N600" s="211">
        <v>387.48</v>
      </c>
      <c r="O600" s="210">
        <v>7.35</v>
      </c>
      <c r="P600" s="210">
        <v>6.35</v>
      </c>
      <c r="Q600" s="190">
        <v>6.03</v>
      </c>
      <c r="R600" s="80">
        <v>650</v>
      </c>
      <c r="S600" s="211">
        <v>424.74</v>
      </c>
      <c r="T600" s="211">
        <v>2.97</v>
      </c>
      <c r="U600" s="211">
        <v>3</v>
      </c>
      <c r="V600" s="236">
        <v>3.07</v>
      </c>
      <c r="W600" s="64"/>
      <c r="X600" s="129">
        <v>650</v>
      </c>
      <c r="Y600" s="151">
        <f t="shared" si="546"/>
        <v>0.79533333333333334</v>
      </c>
      <c r="Z600" s="100">
        <v>9.6440000000000001</v>
      </c>
      <c r="AA600" s="100">
        <v>4.5170000000000003</v>
      </c>
      <c r="AB600" s="100">
        <f t="shared" si="547"/>
        <v>4.3316666666666661</v>
      </c>
      <c r="AC600" s="100">
        <f t="shared" si="548"/>
        <v>34.244333333333337</v>
      </c>
      <c r="AD600" s="152">
        <f t="shared" si="549"/>
        <v>87.614831410491647</v>
      </c>
      <c r="AE600" s="129">
        <v>650</v>
      </c>
      <c r="AF600" s="100">
        <f t="shared" si="550"/>
        <v>0.43400000000000005</v>
      </c>
      <c r="AG600" s="100">
        <v>9.6440000000000001</v>
      </c>
      <c r="AH600" s="100">
        <v>4.5170000000000003</v>
      </c>
      <c r="AI600" s="100">
        <f t="shared" si="551"/>
        <v>4.6929999999999996</v>
      </c>
      <c r="AJ600" s="100">
        <f t="shared" si="552"/>
        <v>33.883000000000003</v>
      </c>
      <c r="AK600" s="152">
        <f t="shared" si="553"/>
        <v>93.921775671944999</v>
      </c>
      <c r="AL600" s="129">
        <v>650</v>
      </c>
      <c r="AM600" s="100">
        <f t="shared" si="554"/>
        <v>0.65766666666666673</v>
      </c>
      <c r="AN600" s="100">
        <v>9.6440000000000001</v>
      </c>
      <c r="AO600" s="100">
        <v>4.5170000000000003</v>
      </c>
      <c r="AP600" s="100">
        <f t="shared" si="555"/>
        <v>4.4693333333333332</v>
      </c>
      <c r="AQ600" s="100">
        <f t="shared" si="556"/>
        <v>34.106666666666669</v>
      </c>
      <c r="AR600" s="160">
        <f t="shared" si="557"/>
        <v>90.035941021866662</v>
      </c>
      <c r="AS600" s="129">
        <v>650</v>
      </c>
      <c r="AT600" s="100">
        <f t="shared" si="569"/>
        <v>0.30133333333333334</v>
      </c>
      <c r="AU600" s="100">
        <v>9.6440000000000001</v>
      </c>
      <c r="AV600" s="100">
        <v>4.5170000000000003</v>
      </c>
      <c r="AW600" s="100">
        <f t="shared" si="558"/>
        <v>4.8256666666666668</v>
      </c>
      <c r="AX600" s="100">
        <f t="shared" si="559"/>
        <v>33.750333333333337</v>
      </c>
      <c r="AY600" s="160">
        <f t="shared" si="560"/>
        <v>96.198714995131667</v>
      </c>
      <c r="AZ600" s="166"/>
      <c r="BA600" s="129">
        <v>650</v>
      </c>
      <c r="BB600" s="100">
        <v>103.506856070365</v>
      </c>
      <c r="BC600" s="167">
        <f>(BB613-BB614)/BB595</f>
        <v>0.68662118335123512</v>
      </c>
      <c r="BD600" s="167">
        <f>D600-BB611</f>
        <v>36.509999999999991</v>
      </c>
      <c r="BE600" s="164">
        <f>BB613-BB614</f>
        <v>71.069999999999993</v>
      </c>
      <c r="BF600" s="164">
        <f t="shared" si="568"/>
        <v>51.371886872097924</v>
      </c>
      <c r="BG600" s="174">
        <f t="shared" si="561"/>
        <v>35.273025755105657</v>
      </c>
      <c r="BH600" s="129">
        <v>650</v>
      </c>
      <c r="BI600" s="100">
        <v>103.506856070365</v>
      </c>
      <c r="BJ600" s="167">
        <f>(BI613-BI614)/BI595</f>
        <v>0.80207247279892424</v>
      </c>
      <c r="BK600" s="167">
        <f>I600-BI611</f>
        <v>32.94</v>
      </c>
      <c r="BL600" s="164">
        <f>BI613-BI614</f>
        <v>83.02</v>
      </c>
      <c r="BM600" s="164">
        <f t="shared" si="562"/>
        <v>39.677186220187906</v>
      </c>
      <c r="BN600" s="174">
        <f t="shared" si="563"/>
        <v>31.823978865329515</v>
      </c>
      <c r="BO600" s="129">
        <v>650</v>
      </c>
      <c r="BP600" s="180">
        <v>103.506856070365</v>
      </c>
      <c r="BQ600" s="167">
        <f>(BP613-BP614)/BP595</f>
        <v>0.67232261361210721</v>
      </c>
      <c r="BR600" s="167">
        <f>N600-BP611</f>
        <v>30.879999999999995</v>
      </c>
      <c r="BS600" s="164">
        <f>BP613-BP614</f>
        <v>69.59</v>
      </c>
      <c r="BT600" s="164">
        <f t="shared" si="564"/>
        <v>44.374191694208932</v>
      </c>
      <c r="BU600" s="174">
        <f t="shared" si="565"/>
        <v>29.833772536775207</v>
      </c>
      <c r="BV600" s="129">
        <v>650</v>
      </c>
      <c r="BW600" s="100">
        <v>103.506856070365</v>
      </c>
      <c r="BX600" s="167">
        <f>(BW613-BW614)/BW595</f>
        <v>1.0099814057624614</v>
      </c>
      <c r="BY600" s="167">
        <f>S600-BW611</f>
        <v>33.629999999999995</v>
      </c>
      <c r="BZ600" s="164">
        <f>BW613-BW614</f>
        <v>104.54</v>
      </c>
      <c r="CA600" s="164">
        <f t="shared" si="566"/>
        <v>32.169504495886734</v>
      </c>
      <c r="CB600" s="174">
        <f t="shared" si="567"/>
        <v>32.490601373437507</v>
      </c>
    </row>
    <row r="601" spans="1:80" ht="15.75">
      <c r="A601" s="64"/>
      <c r="B601" s="95" t="s">
        <v>42</v>
      </c>
      <c r="C601" s="80">
        <v>750</v>
      </c>
      <c r="D601" s="80">
        <v>393.75</v>
      </c>
      <c r="E601" s="208">
        <v>7.07</v>
      </c>
      <c r="F601" s="208">
        <v>8.7899999999999991</v>
      </c>
      <c r="G601" s="152">
        <v>8.81</v>
      </c>
      <c r="H601" s="80">
        <v>750</v>
      </c>
      <c r="I601" s="208">
        <v>402.52</v>
      </c>
      <c r="J601" s="210">
        <v>5.81</v>
      </c>
      <c r="K601" s="210">
        <v>4.3600000000000003</v>
      </c>
      <c r="L601" s="227">
        <v>5.26</v>
      </c>
      <c r="M601" s="80">
        <v>750</v>
      </c>
      <c r="N601" s="211">
        <v>386.08</v>
      </c>
      <c r="O601" s="80">
        <v>7.83</v>
      </c>
      <c r="P601" s="80">
        <v>7.16</v>
      </c>
      <c r="Q601" s="98">
        <v>9.39</v>
      </c>
      <c r="R601" s="80">
        <v>750</v>
      </c>
      <c r="S601" s="211">
        <v>422.63</v>
      </c>
      <c r="T601" s="211">
        <v>3.81</v>
      </c>
      <c r="U601" s="211">
        <v>4.42</v>
      </c>
      <c r="V601" s="236">
        <v>4.16</v>
      </c>
      <c r="W601" s="64"/>
      <c r="X601" s="129">
        <v>750</v>
      </c>
      <c r="Y601" s="151">
        <f t="shared" si="546"/>
        <v>0.82233333333333347</v>
      </c>
      <c r="Z601" s="100">
        <v>9.6440000000000001</v>
      </c>
      <c r="AA601" s="100">
        <v>4.5170000000000003</v>
      </c>
      <c r="AB601" s="100">
        <f t="shared" si="547"/>
        <v>4.304666666666666</v>
      </c>
      <c r="AC601" s="100">
        <f t="shared" si="548"/>
        <v>34.271333333333338</v>
      </c>
      <c r="AD601" s="152">
        <f t="shared" si="549"/>
        <v>116.01128215049998</v>
      </c>
      <c r="AE601" s="129">
        <v>750</v>
      </c>
      <c r="AF601" s="100">
        <f t="shared" si="550"/>
        <v>0.51433333333333331</v>
      </c>
      <c r="AG601" s="100">
        <v>9.6440000000000001</v>
      </c>
      <c r="AH601" s="100">
        <v>4.5170000000000003</v>
      </c>
      <c r="AI601" s="100">
        <f t="shared" si="551"/>
        <v>4.6126666666666667</v>
      </c>
      <c r="AJ601" s="100">
        <f t="shared" si="552"/>
        <v>33.963333333333338</v>
      </c>
      <c r="AK601" s="152">
        <f t="shared" si="553"/>
        <v>123.19471502250001</v>
      </c>
      <c r="AL601" s="129">
        <v>750</v>
      </c>
      <c r="AM601" s="100">
        <f t="shared" si="554"/>
        <v>0.81266666666666665</v>
      </c>
      <c r="AN601" s="100">
        <v>9.6440000000000001</v>
      </c>
      <c r="AO601" s="100">
        <v>4.5170000000000003</v>
      </c>
      <c r="AP601" s="100">
        <f t="shared" si="555"/>
        <v>4.3143333333333329</v>
      </c>
      <c r="AQ601" s="100">
        <f t="shared" si="556"/>
        <v>34.26166666666667</v>
      </c>
      <c r="AR601" s="160">
        <f t="shared" si="557"/>
        <v>116.239004030625</v>
      </c>
      <c r="AS601" s="129">
        <v>750</v>
      </c>
      <c r="AT601" s="100">
        <f t="shared" si="569"/>
        <v>0.41299999999999998</v>
      </c>
      <c r="AU601" s="100">
        <v>9.6440000000000001</v>
      </c>
      <c r="AV601" s="100">
        <v>4.5170000000000003</v>
      </c>
      <c r="AW601" s="100">
        <f t="shared" si="558"/>
        <v>4.7139999999999995</v>
      </c>
      <c r="AX601" s="100">
        <f t="shared" si="559"/>
        <v>33.862000000000002</v>
      </c>
      <c r="AY601" s="160">
        <f t="shared" si="560"/>
        <v>125.52547739849999</v>
      </c>
      <c r="AZ601" s="166"/>
      <c r="BA601" s="129">
        <v>750</v>
      </c>
      <c r="BB601" s="100">
        <v>103.506856070365</v>
      </c>
      <c r="BC601" s="167">
        <f>(BB613-BB614)/BB595</f>
        <v>0.68662118335123512</v>
      </c>
      <c r="BD601" s="167">
        <f>D601-BB611</f>
        <v>34.769999999999982</v>
      </c>
      <c r="BE601" s="164">
        <f>BB613-BB614</f>
        <v>71.069999999999993</v>
      </c>
      <c r="BF601" s="164">
        <f t="shared" si="568"/>
        <v>48.923596454200066</v>
      </c>
      <c r="BG601" s="174">
        <f t="shared" si="561"/>
        <v>33.591977691181143</v>
      </c>
      <c r="BH601" s="129">
        <v>750</v>
      </c>
      <c r="BI601" s="100">
        <v>103.506856070365</v>
      </c>
      <c r="BJ601" s="167">
        <f>(BI613-BI614)/BI595</f>
        <v>0.80207247279892424</v>
      </c>
      <c r="BK601" s="167">
        <f>I601-BI611</f>
        <v>31.5</v>
      </c>
      <c r="BL601" s="164">
        <f>BI613-BI614</f>
        <v>83.02</v>
      </c>
      <c r="BM601" s="164">
        <f t="shared" si="562"/>
        <v>37.94266441821248</v>
      </c>
      <c r="BN601" s="174">
        <f t="shared" si="563"/>
        <v>30.43276667449544</v>
      </c>
      <c r="BO601" s="129">
        <v>750</v>
      </c>
      <c r="BP601" s="180">
        <v>103.506856070365</v>
      </c>
      <c r="BQ601" s="167">
        <f>(BP613-BP614)/BP595</f>
        <v>0.67232261361210721</v>
      </c>
      <c r="BR601" s="167">
        <f>N601-BP611</f>
        <v>29.479999999999961</v>
      </c>
      <c r="BS601" s="164">
        <f>BP613-BP614</f>
        <v>69.59</v>
      </c>
      <c r="BT601" s="164">
        <f t="shared" si="564"/>
        <v>42.362408392010288</v>
      </c>
      <c r="BU601" s="174">
        <f t="shared" si="565"/>
        <v>28.48120512901982</v>
      </c>
      <c r="BV601" s="129">
        <v>750</v>
      </c>
      <c r="BW601" s="100">
        <v>103.506856070365</v>
      </c>
      <c r="BX601" s="167">
        <f>(BW613-BW614)/BW595</f>
        <v>1.0099814057624614</v>
      </c>
      <c r="BY601" s="167">
        <f>S601-BW611</f>
        <v>31.519999999999982</v>
      </c>
      <c r="BZ601" s="164">
        <f>BW613-BW614</f>
        <v>104.54</v>
      </c>
      <c r="CA601" s="164">
        <f t="shared" si="566"/>
        <v>30.151138320260166</v>
      </c>
      <c r="CB601" s="174">
        <f t="shared" si="567"/>
        <v>30.452089066034784</v>
      </c>
    </row>
    <row r="602" spans="1:80" ht="15.75">
      <c r="A602" s="64"/>
      <c r="B602" s="95" t="s">
        <v>42</v>
      </c>
      <c r="C602" s="80">
        <v>850</v>
      </c>
      <c r="D602" s="80">
        <v>392.17</v>
      </c>
      <c r="E602" s="208">
        <v>10.92</v>
      </c>
      <c r="F602" s="208">
        <v>8.91</v>
      </c>
      <c r="G602" s="152">
        <v>8.99</v>
      </c>
      <c r="H602" s="80">
        <v>850</v>
      </c>
      <c r="I602" s="208">
        <v>401.35</v>
      </c>
      <c r="J602" s="210">
        <v>4.8600000000000003</v>
      </c>
      <c r="K602" s="210">
        <v>5.08</v>
      </c>
      <c r="L602" s="227">
        <v>5.83</v>
      </c>
      <c r="M602" s="80">
        <v>850</v>
      </c>
      <c r="N602" s="211">
        <v>384.84</v>
      </c>
      <c r="O602" s="80">
        <v>8.34</v>
      </c>
      <c r="P602" s="80">
        <v>6.86</v>
      </c>
      <c r="Q602" s="98">
        <v>9.84</v>
      </c>
      <c r="R602" s="80">
        <v>850</v>
      </c>
      <c r="S602" s="211">
        <v>420.82</v>
      </c>
      <c r="T602" s="211">
        <v>3.34</v>
      </c>
      <c r="U602" s="211">
        <v>4.16</v>
      </c>
      <c r="V602" s="236">
        <v>4.55</v>
      </c>
      <c r="W602" s="64"/>
      <c r="X602" s="129">
        <v>850</v>
      </c>
      <c r="Y602" s="151">
        <f t="shared" si="546"/>
        <v>0.96066666666666678</v>
      </c>
      <c r="Z602" s="100">
        <v>9.6440000000000001</v>
      </c>
      <c r="AA602" s="100">
        <v>4.5170000000000003</v>
      </c>
      <c r="AB602" s="100">
        <f t="shared" si="547"/>
        <v>4.1663333333333332</v>
      </c>
      <c r="AC602" s="100">
        <f t="shared" si="548"/>
        <v>34.409666666666674</v>
      </c>
      <c r="AD602" s="152">
        <f t="shared" si="549"/>
        <v>144.80364755221169</v>
      </c>
      <c r="AE602" s="129">
        <v>850</v>
      </c>
      <c r="AF602" s="100">
        <f t="shared" si="550"/>
        <v>0.52566666666666673</v>
      </c>
      <c r="AG602" s="100">
        <v>9.6440000000000001</v>
      </c>
      <c r="AH602" s="100">
        <v>4.5170000000000003</v>
      </c>
      <c r="AI602" s="100">
        <f t="shared" si="551"/>
        <v>4.6013333333333328</v>
      </c>
      <c r="AJ602" s="100">
        <f t="shared" si="552"/>
        <v>33.974666666666671</v>
      </c>
      <c r="AK602" s="152">
        <f t="shared" si="553"/>
        <v>157.90065196658668</v>
      </c>
      <c r="AL602" s="129">
        <v>850</v>
      </c>
      <c r="AM602" s="100">
        <f t="shared" si="554"/>
        <v>0.83466666666666656</v>
      </c>
      <c r="AN602" s="100">
        <v>9.6440000000000001</v>
      </c>
      <c r="AO602" s="100">
        <v>4.5170000000000003</v>
      </c>
      <c r="AP602" s="100">
        <f t="shared" si="555"/>
        <v>4.2923333333333336</v>
      </c>
      <c r="AQ602" s="100">
        <f t="shared" si="556"/>
        <v>34.283666666666669</v>
      </c>
      <c r="AR602" s="160">
        <f t="shared" si="557"/>
        <v>148.63658810533167</v>
      </c>
      <c r="AS602" s="129">
        <v>850</v>
      </c>
      <c r="AT602" s="100">
        <f t="shared" si="569"/>
        <v>0.40166666666666667</v>
      </c>
      <c r="AU602" s="100">
        <v>9.6440000000000001</v>
      </c>
      <c r="AV602" s="100">
        <v>4.5170000000000003</v>
      </c>
      <c r="AW602" s="100">
        <f t="shared" si="558"/>
        <v>4.7253333333333334</v>
      </c>
      <c r="AX602" s="100">
        <f t="shared" si="559"/>
        <v>33.850666666666669</v>
      </c>
      <c r="AY602" s="160">
        <f t="shared" si="560"/>
        <v>161.56403795370667</v>
      </c>
      <c r="AZ602" s="166"/>
      <c r="BA602" s="129">
        <v>850</v>
      </c>
      <c r="BB602" s="100">
        <v>103.506856070365</v>
      </c>
      <c r="BC602" s="167">
        <f>(BB613-BB614)/BB595</f>
        <v>0.68662118335123512</v>
      </c>
      <c r="BD602" s="167">
        <f>D602-BB611</f>
        <v>33.19</v>
      </c>
      <c r="BE602" s="164">
        <f>BB613-BB614</f>
        <v>71.069999999999993</v>
      </c>
      <c r="BF602" s="164">
        <f t="shared" si="568"/>
        <v>46.700436189672153</v>
      </c>
      <c r="BG602" s="174">
        <f t="shared" si="561"/>
        <v>32.065508759571543</v>
      </c>
      <c r="BH602" s="129">
        <v>850</v>
      </c>
      <c r="BI602" s="100">
        <v>103.506856070365</v>
      </c>
      <c r="BJ602" s="167">
        <f>(BI613-BI614)/BI595</f>
        <v>0.80207247279892424</v>
      </c>
      <c r="BK602" s="167">
        <f>I602-BI611</f>
        <v>30.330000000000041</v>
      </c>
      <c r="BL602" s="164">
        <f>BI613-BI614</f>
        <v>83.02</v>
      </c>
      <c r="BM602" s="164">
        <f t="shared" si="562"/>
        <v>36.533365454107496</v>
      </c>
      <c r="BN602" s="174">
        <f t="shared" si="563"/>
        <v>29.302406769442793</v>
      </c>
      <c r="BO602" s="129">
        <v>850</v>
      </c>
      <c r="BP602" s="180">
        <v>103.506856070365</v>
      </c>
      <c r="BQ602" s="167">
        <f>(BP613-BP614)/BP595</f>
        <v>0.67232261361210721</v>
      </c>
      <c r="BR602" s="167">
        <f>N602-BP611</f>
        <v>28.239999999999952</v>
      </c>
      <c r="BS602" s="164">
        <f>BP613-BP614</f>
        <v>69.59</v>
      </c>
      <c r="BT602" s="164">
        <f t="shared" si="564"/>
        <v>40.580543181491521</v>
      </c>
      <c r="BU602" s="174">
        <f t="shared" si="565"/>
        <v>27.283216853579354</v>
      </c>
      <c r="BV602" s="129">
        <v>850</v>
      </c>
      <c r="BW602" s="100">
        <v>103.506856070365</v>
      </c>
      <c r="BX602" s="167">
        <f>(BW613-BW614)/BW595</f>
        <v>1.0099814057624614</v>
      </c>
      <c r="BY602" s="167">
        <f>S602-BW611</f>
        <v>29.70999999999998</v>
      </c>
      <c r="BZ602" s="164">
        <f>BW613-BW614</f>
        <v>104.54</v>
      </c>
      <c r="CA602" s="164">
        <f t="shared" si="566"/>
        <v>28.419743638798522</v>
      </c>
      <c r="CB602" s="174">
        <f t="shared" si="567"/>
        <v>28.703412631722504</v>
      </c>
    </row>
    <row r="603" spans="1:80" ht="15.75">
      <c r="A603" s="64"/>
      <c r="B603" s="95" t="s">
        <v>42</v>
      </c>
      <c r="C603" s="80">
        <v>950</v>
      </c>
      <c r="D603" s="80">
        <v>390.9</v>
      </c>
      <c r="E603" s="208">
        <v>7.63</v>
      </c>
      <c r="F603" s="208">
        <v>10.14</v>
      </c>
      <c r="G603" s="152">
        <v>9.43</v>
      </c>
      <c r="H603" s="80">
        <v>950</v>
      </c>
      <c r="I603" s="208">
        <v>400.31</v>
      </c>
      <c r="J603" s="210">
        <v>6.31</v>
      </c>
      <c r="K603" s="210">
        <v>5.51</v>
      </c>
      <c r="L603" s="227">
        <v>5.24</v>
      </c>
      <c r="M603" s="80">
        <v>950</v>
      </c>
      <c r="N603" s="211">
        <v>383.81</v>
      </c>
      <c r="O603" s="80">
        <v>8.86</v>
      </c>
      <c r="P603" s="80">
        <v>7.52</v>
      </c>
      <c r="Q603" s="98">
        <v>11.09</v>
      </c>
      <c r="R603" s="80">
        <v>950</v>
      </c>
      <c r="S603" s="211">
        <v>419.4</v>
      </c>
      <c r="T603" s="211">
        <v>4</v>
      </c>
      <c r="U603" s="211">
        <v>4.62</v>
      </c>
      <c r="V603" s="236">
        <v>4.74</v>
      </c>
      <c r="W603" s="64"/>
      <c r="X603" s="129">
        <v>950</v>
      </c>
      <c r="Y603" s="151">
        <f t="shared" si="546"/>
        <v>0.90666666666666662</v>
      </c>
      <c r="Z603" s="100">
        <v>9.6440000000000001</v>
      </c>
      <c r="AA603" s="100">
        <v>4.5170000000000003</v>
      </c>
      <c r="AB603" s="100">
        <f t="shared" si="547"/>
        <v>4.2203333333333335</v>
      </c>
      <c r="AC603" s="100">
        <f t="shared" si="548"/>
        <v>34.355666666666671</v>
      </c>
      <c r="AD603" s="152">
        <f t="shared" si="549"/>
        <v>182.93614223905166</v>
      </c>
      <c r="AE603" s="129">
        <v>950</v>
      </c>
      <c r="AF603" s="100">
        <f t="shared" si="550"/>
        <v>0.56866666666666676</v>
      </c>
      <c r="AG603" s="100">
        <v>9.6440000000000001</v>
      </c>
      <c r="AH603" s="100">
        <v>4.5170000000000003</v>
      </c>
      <c r="AI603" s="100">
        <f t="shared" si="551"/>
        <v>4.5583333333333327</v>
      </c>
      <c r="AJ603" s="100">
        <f t="shared" si="552"/>
        <v>34.01766666666667</v>
      </c>
      <c r="AK603" s="152">
        <f t="shared" si="553"/>
        <v>195.64330174929162</v>
      </c>
      <c r="AL603" s="129">
        <v>950</v>
      </c>
      <c r="AM603" s="100">
        <f t="shared" si="554"/>
        <v>0.91566666666666663</v>
      </c>
      <c r="AN603" s="100">
        <v>9.6440000000000001</v>
      </c>
      <c r="AO603" s="100">
        <v>4.5170000000000003</v>
      </c>
      <c r="AP603" s="100">
        <f t="shared" si="555"/>
        <v>4.2113333333333332</v>
      </c>
      <c r="AQ603" s="100">
        <f t="shared" si="556"/>
        <v>34.364666666666672</v>
      </c>
      <c r="AR603" s="160">
        <f t="shared" si="557"/>
        <v>182.59384564724667</v>
      </c>
      <c r="AS603" s="129">
        <v>950</v>
      </c>
      <c r="AT603" s="100">
        <f t="shared" si="569"/>
        <v>0.44533333333333341</v>
      </c>
      <c r="AU603" s="100">
        <v>9.6440000000000001</v>
      </c>
      <c r="AV603" s="100">
        <v>4.5170000000000003</v>
      </c>
      <c r="AW603" s="100">
        <f t="shared" si="558"/>
        <v>4.6816666666666666</v>
      </c>
      <c r="AX603" s="100">
        <f t="shared" si="559"/>
        <v>33.894333333333336</v>
      </c>
      <c r="AY603" s="160">
        <f t="shared" si="560"/>
        <v>200.20824884009164</v>
      </c>
      <c r="AZ603" s="166"/>
      <c r="BA603" s="129">
        <v>950</v>
      </c>
      <c r="BB603" s="100">
        <v>103.506856070365</v>
      </c>
      <c r="BC603" s="167">
        <f>(BB613-BB614)/BB595</f>
        <v>0.68662118335123512</v>
      </c>
      <c r="BD603" s="167">
        <f>D603-BB611</f>
        <v>31.919999999999959</v>
      </c>
      <c r="BE603" s="164">
        <f>BB613-BB614</f>
        <v>71.069999999999993</v>
      </c>
      <c r="BF603" s="164">
        <f t="shared" si="568"/>
        <v>44.913465597298384</v>
      </c>
      <c r="BG603" s="174">
        <f t="shared" si="561"/>
        <v>30.838536896822003</v>
      </c>
      <c r="BH603" s="129">
        <v>950</v>
      </c>
      <c r="BI603" s="100">
        <v>103.506856070365</v>
      </c>
      <c r="BJ603" s="167">
        <f>(BI613-BI614)/BI595</f>
        <v>0.80207247279892424</v>
      </c>
      <c r="BK603" s="167">
        <f>I603-BI611</f>
        <v>29.29000000000002</v>
      </c>
      <c r="BL603" s="164">
        <f>BI613-BI614</f>
        <v>83.02</v>
      </c>
      <c r="BM603" s="164">
        <f t="shared" si="562"/>
        <v>35.280655263791886</v>
      </c>
      <c r="BN603" s="174">
        <f t="shared" si="563"/>
        <v>28.297642409395941</v>
      </c>
      <c r="BO603" s="129">
        <v>950</v>
      </c>
      <c r="BP603" s="180">
        <v>103.506856070365</v>
      </c>
      <c r="BQ603" s="167">
        <f>(BP613-BP614)/BP595</f>
        <v>0.67232261361210721</v>
      </c>
      <c r="BR603" s="167">
        <f>N603-BP611</f>
        <v>27.20999999999998</v>
      </c>
      <c r="BS603" s="164">
        <f>BP613-BP614</f>
        <v>69.59</v>
      </c>
      <c r="BT603" s="164">
        <f t="shared" si="564"/>
        <v>39.100445466302595</v>
      </c>
      <c r="BU603" s="174">
        <f t="shared" si="565"/>
        <v>26.288113689302229</v>
      </c>
      <c r="BV603" s="129">
        <v>950</v>
      </c>
      <c r="BW603" s="100">
        <v>103.506856070365</v>
      </c>
      <c r="BX603" s="167">
        <f>(BW613-BW614)/BW595</f>
        <v>1.0099814057624614</v>
      </c>
      <c r="BY603" s="167">
        <f>S603-BW611</f>
        <v>28.289999999999964</v>
      </c>
      <c r="BZ603" s="164">
        <f>BW613-BW614</f>
        <v>104.54</v>
      </c>
      <c r="CA603" s="164">
        <f t="shared" si="566"/>
        <v>27.061411899751253</v>
      </c>
      <c r="CB603" s="174">
        <f t="shared" si="567"/>
        <v>27.331522832427773</v>
      </c>
    </row>
    <row r="604" spans="1:80" ht="15.75">
      <c r="A604" s="64"/>
      <c r="B604" s="95" t="s">
        <v>42</v>
      </c>
      <c r="C604" s="80">
        <v>1000</v>
      </c>
      <c r="D604" s="80">
        <v>390.07</v>
      </c>
      <c r="E604" s="208">
        <v>9.0500000000000007</v>
      </c>
      <c r="F604" s="208">
        <v>9.75</v>
      </c>
      <c r="G604" s="152">
        <v>9.74</v>
      </c>
      <c r="H604" s="80">
        <v>1000</v>
      </c>
      <c r="I604" s="208">
        <v>399.63</v>
      </c>
      <c r="J604" s="210">
        <v>6.38</v>
      </c>
      <c r="K604" s="210">
        <v>5.65</v>
      </c>
      <c r="L604" s="227">
        <v>6.04</v>
      </c>
      <c r="M604" s="80">
        <v>1000</v>
      </c>
      <c r="N604" s="80">
        <v>383.11</v>
      </c>
      <c r="O604" s="211">
        <v>9.0399999999999991</v>
      </c>
      <c r="P604" s="80">
        <v>8.15</v>
      </c>
      <c r="Q604" s="98">
        <v>9.52</v>
      </c>
      <c r="R604" s="80">
        <v>1000</v>
      </c>
      <c r="S604" s="211">
        <v>418.55</v>
      </c>
      <c r="T604" s="211">
        <v>5.12</v>
      </c>
      <c r="U604" s="211">
        <v>5.59</v>
      </c>
      <c r="V604" s="236">
        <v>5.14</v>
      </c>
      <c r="W604" s="64"/>
      <c r="X604" s="129">
        <v>1000</v>
      </c>
      <c r="Y604" s="151">
        <f t="shared" si="546"/>
        <v>0.95133333333333336</v>
      </c>
      <c r="Z604" s="100">
        <v>9.6440000000000001</v>
      </c>
      <c r="AA604" s="100">
        <v>4.5170000000000003</v>
      </c>
      <c r="AB604" s="100">
        <f t="shared" si="547"/>
        <v>4.1756666666666664</v>
      </c>
      <c r="AC604" s="100">
        <f t="shared" si="548"/>
        <v>34.400333333333336</v>
      </c>
      <c r="AD604" s="152">
        <f t="shared" si="549"/>
        <v>200.81476666066663</v>
      </c>
      <c r="AE604" s="129">
        <v>1000</v>
      </c>
      <c r="AF604" s="100">
        <f t="shared" si="550"/>
        <v>0.60233333333333339</v>
      </c>
      <c r="AG604" s="100">
        <v>9.6440000000000001</v>
      </c>
      <c r="AH604" s="100">
        <v>4.5170000000000003</v>
      </c>
      <c r="AI604" s="100">
        <f t="shared" si="551"/>
        <v>4.5246666666666666</v>
      </c>
      <c r="AJ604" s="100">
        <f t="shared" si="552"/>
        <v>34.051333333333339</v>
      </c>
      <c r="AK604" s="152">
        <f t="shared" si="553"/>
        <v>215.39116417866666</v>
      </c>
      <c r="AL604" s="129">
        <v>1000</v>
      </c>
      <c r="AM604" s="100">
        <f>AVERAGE(P604:Q604)/10</f>
        <v>0.88350000000000006</v>
      </c>
      <c r="AN604" s="100">
        <v>9.6440000000000001</v>
      </c>
      <c r="AO604" s="100">
        <v>4.5170000000000003</v>
      </c>
      <c r="AP604" s="100">
        <f t="shared" si="555"/>
        <v>4.2435</v>
      </c>
      <c r="AQ604" s="100">
        <f t="shared" si="556"/>
        <v>34.332500000000003</v>
      </c>
      <c r="AR604" s="160">
        <f t="shared" si="557"/>
        <v>203.67456932249996</v>
      </c>
      <c r="AS604" s="129">
        <v>1000</v>
      </c>
      <c r="AT604" s="100">
        <f t="shared" si="569"/>
        <v>0.52833333333333343</v>
      </c>
      <c r="AU604" s="100">
        <v>9.6440000000000001</v>
      </c>
      <c r="AV604" s="100">
        <v>4.5170000000000003</v>
      </c>
      <c r="AW604" s="100">
        <f t="shared" si="558"/>
        <v>4.5986666666666665</v>
      </c>
      <c r="AX604" s="100">
        <f t="shared" si="559"/>
        <v>33.977333333333341</v>
      </c>
      <c r="AY604" s="160">
        <f t="shared" si="560"/>
        <v>218.43810145066666</v>
      </c>
      <c r="AZ604" s="166"/>
      <c r="BA604" s="129">
        <v>1000</v>
      </c>
      <c r="BB604" s="100">
        <v>103.506856070365</v>
      </c>
      <c r="BC604" s="167">
        <f>(BB613-BB614)/BB595</f>
        <v>0.68662118335123512</v>
      </c>
      <c r="BD604" s="167">
        <f>D604-BB611</f>
        <v>31.089999999999975</v>
      </c>
      <c r="BE604" s="164">
        <f>BB613-BB614</f>
        <v>71.069999999999993</v>
      </c>
      <c r="BF604" s="164">
        <f t="shared" si="568"/>
        <v>43.745602926691959</v>
      </c>
      <c r="BG604" s="174">
        <f t="shared" si="561"/>
        <v>30.036657647938487</v>
      </c>
      <c r="BH604" s="129">
        <v>1000</v>
      </c>
      <c r="BI604" s="100">
        <v>103.506856070365</v>
      </c>
      <c r="BJ604" s="167">
        <f>(BI613-BI614)/BI595</f>
        <v>0.80207247279892424</v>
      </c>
      <c r="BK604" s="167">
        <f>I604-BI611</f>
        <v>28.610000000000014</v>
      </c>
      <c r="BL604" s="164">
        <f>BI613-BI614</f>
        <v>83.02</v>
      </c>
      <c r="BM604" s="164">
        <f t="shared" si="562"/>
        <v>34.461575523970147</v>
      </c>
      <c r="BN604" s="174">
        <f t="shared" si="563"/>
        <v>27.64068109705762</v>
      </c>
      <c r="BO604" s="129">
        <v>1000</v>
      </c>
      <c r="BP604" s="180">
        <v>103.506856070365</v>
      </c>
      <c r="BQ604" s="167">
        <f>(BP613-BP614)/BP595</f>
        <v>0.67232261361210721</v>
      </c>
      <c r="BR604" s="167">
        <f>N604-BP611</f>
        <v>26.509999999999991</v>
      </c>
      <c r="BS604" s="164">
        <f>BP613-BP614</f>
        <v>69.59</v>
      </c>
      <c r="BT604" s="164">
        <f t="shared" si="564"/>
        <v>38.094553815203319</v>
      </c>
      <c r="BU604" s="174">
        <f t="shared" si="565"/>
        <v>25.611829985424567</v>
      </c>
      <c r="BV604" s="129">
        <v>1000</v>
      </c>
      <c r="BW604" s="100">
        <v>103.506856070365</v>
      </c>
      <c r="BX604" s="167">
        <f>(BW613-BW614)/BW595</f>
        <v>1.0099814057624614</v>
      </c>
      <c r="BY604" s="167">
        <f>S604-BW611</f>
        <v>27.439999999999998</v>
      </c>
      <c r="BZ604" s="164">
        <f>BW613-BW614</f>
        <v>104.54</v>
      </c>
      <c r="CA604" s="164">
        <f t="shared" si="566"/>
        <v>26.248325999617368</v>
      </c>
      <c r="CB604" s="174">
        <f t="shared" si="567"/>
        <v>26.510321192004916</v>
      </c>
    </row>
    <row r="605" spans="1:80" ht="15.75">
      <c r="A605" s="64"/>
      <c r="B605" s="95" t="s">
        <v>42</v>
      </c>
      <c r="C605" s="80">
        <v>1350</v>
      </c>
      <c r="D605" s="80">
        <v>387.27</v>
      </c>
      <c r="E605" s="208">
        <v>8.69</v>
      </c>
      <c r="F605" s="208">
        <v>12.04</v>
      </c>
      <c r="G605" s="152">
        <v>10.47</v>
      </c>
      <c r="H605" s="80">
        <v>1350</v>
      </c>
      <c r="I605" s="210">
        <v>397.29</v>
      </c>
      <c r="J605" s="210">
        <v>7.86</v>
      </c>
      <c r="K605" s="210">
        <v>6.69</v>
      </c>
      <c r="L605" s="210">
        <v>6.84</v>
      </c>
      <c r="M605" s="80">
        <v>1350</v>
      </c>
      <c r="N605" s="211">
        <v>380.92</v>
      </c>
      <c r="O605" s="80">
        <v>10.53</v>
      </c>
      <c r="P605" s="80">
        <v>9.36</v>
      </c>
      <c r="Q605" s="236">
        <v>13</v>
      </c>
      <c r="R605" s="80">
        <v>1350</v>
      </c>
      <c r="S605" s="211">
        <v>416.03</v>
      </c>
      <c r="T605" s="211">
        <v>5.68</v>
      </c>
      <c r="U605" s="211">
        <v>5.99</v>
      </c>
      <c r="V605" s="236">
        <v>5.59</v>
      </c>
      <c r="W605" s="64"/>
      <c r="X605" s="129">
        <v>1350</v>
      </c>
      <c r="Y605" s="151">
        <f t="shared" si="546"/>
        <v>1.0399999999999998</v>
      </c>
      <c r="Z605" s="100">
        <v>9.6440000000000001</v>
      </c>
      <c r="AA605" s="100">
        <v>4.5170000000000003</v>
      </c>
      <c r="AB605" s="100">
        <f t="shared" si="547"/>
        <v>4.0869999999999997</v>
      </c>
      <c r="AC605" s="100">
        <f t="shared" si="548"/>
        <v>34.489000000000004</v>
      </c>
      <c r="AD605" s="152">
        <f t="shared" si="549"/>
        <v>359.13683286526498</v>
      </c>
      <c r="AE605" s="129">
        <v>1350</v>
      </c>
      <c r="AF605" s="100">
        <f t="shared" si="550"/>
        <v>0.71299999999999997</v>
      </c>
      <c r="AG605" s="100">
        <v>9.6440000000000001</v>
      </c>
      <c r="AH605" s="100">
        <v>4.5170000000000003</v>
      </c>
      <c r="AI605" s="100">
        <f t="shared" si="551"/>
        <v>4.4139999999999997</v>
      </c>
      <c r="AJ605" s="100">
        <f t="shared" si="552"/>
        <v>34.162000000000006</v>
      </c>
      <c r="AK605" s="152">
        <f t="shared" si="553"/>
        <v>384.19377655914002</v>
      </c>
      <c r="AL605" s="129">
        <v>1350</v>
      </c>
      <c r="AM605" s="100">
        <f t="shared" ref="AM605:AM610" si="570">AVERAGE(O605:Q605)/10</f>
        <v>1.0963333333333334</v>
      </c>
      <c r="AN605" s="100">
        <v>9.6440000000000001</v>
      </c>
      <c r="AO605" s="100">
        <v>4.5170000000000003</v>
      </c>
      <c r="AP605" s="100">
        <f t="shared" si="555"/>
        <v>4.0306666666666668</v>
      </c>
      <c r="AQ605" s="100">
        <f t="shared" si="556"/>
        <v>34.545333333333339</v>
      </c>
      <c r="AR605" s="160">
        <f t="shared" si="557"/>
        <v>354.76517371464007</v>
      </c>
      <c r="AS605" s="129">
        <v>1350</v>
      </c>
      <c r="AT605" s="100">
        <f t="shared" si="569"/>
        <v>0.57533333333333325</v>
      </c>
      <c r="AU605" s="100">
        <v>9.6440000000000001</v>
      </c>
      <c r="AV605" s="100">
        <v>4.5170000000000003</v>
      </c>
      <c r="AW605" s="100">
        <f t="shared" si="558"/>
        <v>4.5516666666666667</v>
      </c>
      <c r="AX605" s="100">
        <f t="shared" si="559"/>
        <v>34.024333333333338</v>
      </c>
      <c r="AY605" s="160">
        <f t="shared" si="560"/>
        <v>394.57974029242502</v>
      </c>
      <c r="AZ605" s="166"/>
      <c r="BA605" s="129">
        <v>1350</v>
      </c>
      <c r="BB605" s="100">
        <v>103.506856070365</v>
      </c>
      <c r="BC605" s="167">
        <f>(BB613-BB614)/BB595</f>
        <v>0.68662118335123512</v>
      </c>
      <c r="BD605" s="167">
        <f>D605-BB611</f>
        <v>28.289999999999964</v>
      </c>
      <c r="BE605" s="164">
        <f>BB613-BB614</f>
        <v>71.069999999999993</v>
      </c>
      <c r="BF605" s="164">
        <f t="shared" si="568"/>
        <v>39.805825242718399</v>
      </c>
      <c r="BG605" s="174">
        <f t="shared" si="561"/>
        <v>27.331522832427773</v>
      </c>
      <c r="BH605" s="129">
        <v>1350</v>
      </c>
      <c r="BI605" s="100">
        <v>103.506856070365</v>
      </c>
      <c r="BJ605" s="167">
        <f>(BI613-BI614)/BI595</f>
        <v>0.80207247279892424</v>
      </c>
      <c r="BK605" s="167">
        <f>I605-BI611</f>
        <v>26.270000000000039</v>
      </c>
      <c r="BL605" s="164">
        <f>BI613-BI614</f>
        <v>83.02</v>
      </c>
      <c r="BM605" s="164">
        <f t="shared" si="562"/>
        <v>31.642977595760108</v>
      </c>
      <c r="BN605" s="174">
        <f t="shared" si="563"/>
        <v>25.37996128695227</v>
      </c>
      <c r="BO605" s="129">
        <v>1350</v>
      </c>
      <c r="BP605" s="180">
        <v>103.506856070365</v>
      </c>
      <c r="BQ605" s="167">
        <f>(BP613-BP614)/BP595</f>
        <v>0.67232261361210721</v>
      </c>
      <c r="BR605" s="167">
        <f>N605-BP611</f>
        <v>24.319999999999993</v>
      </c>
      <c r="BS605" s="164">
        <f>BP613-BP614</f>
        <v>69.59</v>
      </c>
      <c r="BT605" s="164">
        <f t="shared" si="564"/>
        <v>34.947549935335523</v>
      </c>
      <c r="BU605" s="174">
        <f t="shared" si="565"/>
        <v>23.496028111864408</v>
      </c>
      <c r="BV605" s="129">
        <v>1350</v>
      </c>
      <c r="BW605" s="100">
        <v>103.506856070365</v>
      </c>
      <c r="BX605" s="167">
        <f>(BW613-BW614)/BW595</f>
        <v>1.0099814057624614</v>
      </c>
      <c r="BY605" s="167">
        <f>S605-BW611</f>
        <v>24.919999999999959</v>
      </c>
      <c r="BZ605" s="164">
        <f>BW613-BW614</f>
        <v>104.54</v>
      </c>
      <c r="CA605" s="164">
        <f t="shared" si="566"/>
        <v>23.837765448632062</v>
      </c>
      <c r="CB605" s="174">
        <f t="shared" si="567"/>
        <v>24.075699858045244</v>
      </c>
    </row>
    <row r="606" spans="1:80" ht="15.75">
      <c r="A606" s="64"/>
      <c r="B606" s="95" t="s">
        <v>42</v>
      </c>
      <c r="C606" s="80">
        <v>2500</v>
      </c>
      <c r="D606" s="80">
        <v>382.66</v>
      </c>
      <c r="E606" s="208">
        <v>13.16</v>
      </c>
      <c r="F606" s="208">
        <v>11.91</v>
      </c>
      <c r="G606" s="152">
        <v>14.72</v>
      </c>
      <c r="H606" s="80">
        <v>2500</v>
      </c>
      <c r="I606" s="210">
        <v>392.59</v>
      </c>
      <c r="J606" s="210">
        <v>11.74</v>
      </c>
      <c r="K606" s="210">
        <v>10.199999999999999</v>
      </c>
      <c r="L606" s="210">
        <v>10.210000000000001</v>
      </c>
      <c r="M606" s="80">
        <v>2500</v>
      </c>
      <c r="N606" s="211">
        <v>376.86</v>
      </c>
      <c r="O606" s="80">
        <v>17.2</v>
      </c>
      <c r="P606" s="80">
        <v>13.79</v>
      </c>
      <c r="Q606" s="98">
        <v>11.81</v>
      </c>
      <c r="R606" s="80">
        <v>2500</v>
      </c>
      <c r="S606" s="211">
        <v>411.41</v>
      </c>
      <c r="T606" s="211">
        <v>8.1999999999999993</v>
      </c>
      <c r="U606" s="211">
        <v>7.32</v>
      </c>
      <c r="V606" s="236">
        <v>8.17</v>
      </c>
      <c r="W606" s="64"/>
      <c r="X606" s="129">
        <v>2500</v>
      </c>
      <c r="Y606" s="151">
        <f t="shared" si="546"/>
        <v>1.3263333333333334</v>
      </c>
      <c r="Z606" s="100">
        <v>9.6440000000000001</v>
      </c>
      <c r="AA606" s="100">
        <v>4.5170000000000003</v>
      </c>
      <c r="AB606" s="100">
        <f t="shared" si="547"/>
        <v>3.8006666666666664</v>
      </c>
      <c r="AC606" s="100">
        <f t="shared" si="548"/>
        <v>34.775333333333336</v>
      </c>
      <c r="AD606" s="152">
        <f t="shared" si="549"/>
        <v>1154.8305713166665</v>
      </c>
      <c r="AE606" s="129">
        <v>2500</v>
      </c>
      <c r="AF606" s="100">
        <f t="shared" si="550"/>
        <v>1.0716666666666668</v>
      </c>
      <c r="AG606" s="100">
        <v>9.6440000000000001</v>
      </c>
      <c r="AH606" s="100">
        <v>4.5170000000000003</v>
      </c>
      <c r="AI606" s="100">
        <f t="shared" si="551"/>
        <v>4.0553333333333335</v>
      </c>
      <c r="AJ606" s="100">
        <f t="shared" si="552"/>
        <v>34.520666666666671</v>
      </c>
      <c r="AK606" s="152">
        <f t="shared" si="553"/>
        <v>1223.1871793166665</v>
      </c>
      <c r="AL606" s="129">
        <v>2500</v>
      </c>
      <c r="AM606" s="100">
        <f t="shared" si="570"/>
        <v>1.4266666666666665</v>
      </c>
      <c r="AN606" s="100">
        <v>9.6440000000000001</v>
      </c>
      <c r="AO606" s="100">
        <v>4.5170000000000003</v>
      </c>
      <c r="AP606" s="100">
        <f t="shared" si="555"/>
        <v>3.700333333333333</v>
      </c>
      <c r="AQ606" s="100">
        <f t="shared" si="556"/>
        <v>34.875666666666675</v>
      </c>
      <c r="AR606" s="160">
        <f t="shared" si="557"/>
        <v>1127.5882841291666</v>
      </c>
      <c r="AS606" s="129">
        <v>2500</v>
      </c>
      <c r="AT606" s="100">
        <f t="shared" si="569"/>
        <v>0.78966666666666652</v>
      </c>
      <c r="AU606" s="100">
        <v>9.6440000000000001</v>
      </c>
      <c r="AV606" s="100">
        <v>4.5170000000000003</v>
      </c>
      <c r="AW606" s="100">
        <f t="shared" si="558"/>
        <v>4.3373333333333335</v>
      </c>
      <c r="AX606" s="100">
        <f t="shared" si="559"/>
        <v>34.238666666666674</v>
      </c>
      <c r="AY606" s="160">
        <f t="shared" si="560"/>
        <v>1297.5581580666669</v>
      </c>
      <c r="AZ606" s="166"/>
      <c r="BA606" s="129">
        <v>2500</v>
      </c>
      <c r="BB606" s="100">
        <v>103.506856070365</v>
      </c>
      <c r="BC606" s="167">
        <f>(BB613-BB614)/BB595</f>
        <v>0.68662118335123512</v>
      </c>
      <c r="BD606" s="167">
        <f>D606-BB611</f>
        <v>23.680000000000007</v>
      </c>
      <c r="BE606" s="164">
        <f>BB613-BB614</f>
        <v>71.069999999999993</v>
      </c>
      <c r="BF606" s="164">
        <f t="shared" si="568"/>
        <v>33.319262698747728</v>
      </c>
      <c r="BG606" s="174">
        <f t="shared" si="561"/>
        <v>22.877711582604832</v>
      </c>
      <c r="BH606" s="129">
        <v>2500</v>
      </c>
      <c r="BI606" s="100">
        <v>103.506856070365</v>
      </c>
      <c r="BJ606" s="167">
        <f>(BI613-BI614)/BI595</f>
        <v>0.80207247279892424</v>
      </c>
      <c r="BK606" s="167">
        <f>I606-BI611</f>
        <v>21.569999999999993</v>
      </c>
      <c r="BL606" s="164">
        <f>BI613-BI614</f>
        <v>83.02</v>
      </c>
      <c r="BM606" s="164">
        <f t="shared" si="562"/>
        <v>25.98169115875692</v>
      </c>
      <c r="BN606" s="174">
        <f t="shared" si="563"/>
        <v>20.839199275202109</v>
      </c>
      <c r="BO606" s="129">
        <v>2500</v>
      </c>
      <c r="BP606" s="180">
        <v>103.506856070365</v>
      </c>
      <c r="BQ606" s="167">
        <f>(BP613-BP614)/BP595</f>
        <v>0.67232261361210721</v>
      </c>
      <c r="BR606" s="167">
        <f>N606-BP611</f>
        <v>20.259999999999991</v>
      </c>
      <c r="BS606" s="164">
        <f>BP613-BP614</f>
        <v>69.59</v>
      </c>
      <c r="BT606" s="164">
        <f t="shared" si="564"/>
        <v>29.113378358959608</v>
      </c>
      <c r="BU606" s="174">
        <f t="shared" si="565"/>
        <v>19.573582629373885</v>
      </c>
      <c r="BV606" s="129">
        <v>2500</v>
      </c>
      <c r="BW606" s="100">
        <v>103.506856070365</v>
      </c>
      <c r="BX606" s="167">
        <f>(BW613-BW614)/BW595</f>
        <v>1.0099814057624614</v>
      </c>
      <c r="BY606" s="167">
        <f>S606-BW611</f>
        <v>20.300000000000011</v>
      </c>
      <c r="BZ606" s="164">
        <f>BW613-BW614</f>
        <v>104.54</v>
      </c>
      <c r="CA606" s="164">
        <f t="shared" si="566"/>
        <v>19.418404438492452</v>
      </c>
      <c r="CB606" s="174">
        <f t="shared" si="567"/>
        <v>19.612227412452626</v>
      </c>
    </row>
    <row r="607" spans="1:80" ht="15.75">
      <c r="A607" s="64"/>
      <c r="B607" s="95" t="s">
        <v>42</v>
      </c>
      <c r="C607" s="80">
        <v>5000</v>
      </c>
      <c r="D607" s="80">
        <v>378.97</v>
      </c>
      <c r="E607" s="208">
        <v>18.010000000000002</v>
      </c>
      <c r="F607" s="208">
        <v>16.91</v>
      </c>
      <c r="G607" s="152">
        <v>20.03</v>
      </c>
      <c r="H607" s="80">
        <v>5000</v>
      </c>
      <c r="I607" s="210">
        <v>388.25</v>
      </c>
      <c r="J607" s="210">
        <v>17.48</v>
      </c>
      <c r="K607" s="210">
        <v>15.97</v>
      </c>
      <c r="L607" s="210">
        <v>16.91</v>
      </c>
      <c r="M607" s="80">
        <v>5000</v>
      </c>
      <c r="N607" s="211">
        <v>372.96</v>
      </c>
      <c r="O607" s="80">
        <v>18.93</v>
      </c>
      <c r="P607" s="80">
        <v>21.97</v>
      </c>
      <c r="Q607" s="98">
        <v>19.27</v>
      </c>
      <c r="R607" s="80">
        <v>5000</v>
      </c>
      <c r="S607" s="211">
        <v>407.21</v>
      </c>
      <c r="T607" s="211">
        <v>13.28</v>
      </c>
      <c r="U607" s="211">
        <v>12.54</v>
      </c>
      <c r="V607" s="236">
        <v>13.21</v>
      </c>
      <c r="W607" s="64"/>
      <c r="X607" s="129">
        <v>5000</v>
      </c>
      <c r="Y607" s="151">
        <f t="shared" si="546"/>
        <v>1.8316666666666666</v>
      </c>
      <c r="Z607" s="100">
        <v>9.6440000000000001</v>
      </c>
      <c r="AA607" s="100">
        <v>4.5170000000000003</v>
      </c>
      <c r="AB607" s="100">
        <f t="shared" si="547"/>
        <v>3.2953333333333337</v>
      </c>
      <c r="AC607" s="100">
        <f t="shared" si="548"/>
        <v>35.280666666666669</v>
      </c>
      <c r="AD607" s="152">
        <f t="shared" si="549"/>
        <v>4063.3414132666667</v>
      </c>
      <c r="AE607" s="129">
        <v>5000</v>
      </c>
      <c r="AF607" s="100">
        <f t="shared" si="550"/>
        <v>1.6786666666666665</v>
      </c>
      <c r="AG607" s="100">
        <v>9.6440000000000001</v>
      </c>
      <c r="AH607" s="100">
        <v>4.5170000000000003</v>
      </c>
      <c r="AI607" s="100">
        <f t="shared" si="551"/>
        <v>3.4483333333333333</v>
      </c>
      <c r="AJ607" s="100">
        <f t="shared" si="552"/>
        <v>35.12766666666667</v>
      </c>
      <c r="AK607" s="152">
        <f t="shared" si="553"/>
        <v>4233.5600409166664</v>
      </c>
      <c r="AL607" s="129">
        <v>5000</v>
      </c>
      <c r="AM607" s="100">
        <f t="shared" si="570"/>
        <v>2.0056666666666669</v>
      </c>
      <c r="AN607" s="100">
        <v>9.6440000000000001</v>
      </c>
      <c r="AO607" s="100">
        <v>4.5170000000000003</v>
      </c>
      <c r="AP607" s="100">
        <f t="shared" si="555"/>
        <v>3.1213333333333324</v>
      </c>
      <c r="AQ607" s="100">
        <f t="shared" si="556"/>
        <v>35.454666666666675</v>
      </c>
      <c r="AR607" s="160">
        <f t="shared" si="557"/>
        <v>3867.770859466666</v>
      </c>
      <c r="AS607" s="129">
        <v>5000</v>
      </c>
      <c r="AT607" s="100">
        <f t="shared" si="569"/>
        <v>1.3009999999999999</v>
      </c>
      <c r="AU607" s="100">
        <v>9.6440000000000001</v>
      </c>
      <c r="AV607" s="100">
        <v>4.5170000000000003</v>
      </c>
      <c r="AW607" s="100">
        <f t="shared" si="558"/>
        <v>3.8259999999999996</v>
      </c>
      <c r="AX607" s="100">
        <f t="shared" si="559"/>
        <v>34.750000000000007</v>
      </c>
      <c r="AY607" s="160">
        <f t="shared" si="560"/>
        <v>4646.7248250000002</v>
      </c>
      <c r="AZ607" s="166"/>
      <c r="BA607" s="129">
        <v>5000</v>
      </c>
      <c r="BB607" s="100">
        <v>103.506856070365</v>
      </c>
      <c r="BC607" s="167">
        <f>(BB613-BB614)/BB595</f>
        <v>0.68662118335123512</v>
      </c>
      <c r="BD607" s="167">
        <f>D607-BB611</f>
        <v>19.990000000000009</v>
      </c>
      <c r="BE607" s="164">
        <f>BB613-BB614</f>
        <v>71.069999999999993</v>
      </c>
      <c r="BF607" s="164">
        <f t="shared" si="568"/>
        <v>28.127198536654021</v>
      </c>
      <c r="BG607" s="174">
        <f t="shared" si="561"/>
        <v>19.312730343592513</v>
      </c>
      <c r="BH607" s="129">
        <v>5000</v>
      </c>
      <c r="BI607" s="100">
        <v>103.506856070365</v>
      </c>
      <c r="BJ607" s="167">
        <f>(BI613-BI614)/BI595</f>
        <v>0.80207247279892424</v>
      </c>
      <c r="BK607" s="167">
        <f>I607-BI611</f>
        <v>17.230000000000018</v>
      </c>
      <c r="BL607" s="164">
        <f>BI613-BI614</f>
        <v>83.02</v>
      </c>
      <c r="BM607" s="164">
        <f t="shared" si="562"/>
        <v>20.754035172247672</v>
      </c>
      <c r="BN607" s="174">
        <f t="shared" si="563"/>
        <v>16.64624031116054</v>
      </c>
      <c r="BO607" s="129">
        <v>5000</v>
      </c>
      <c r="BP607" s="180">
        <v>103.506856070365</v>
      </c>
      <c r="BQ607" s="167">
        <f>(BP613-BP614)/BP595</f>
        <v>0.67232261361210721</v>
      </c>
      <c r="BR607" s="167">
        <f>N607-BP611</f>
        <v>16.359999999999957</v>
      </c>
      <c r="BS607" s="164">
        <f>BP613-BP614</f>
        <v>69.59</v>
      </c>
      <c r="BT607" s="164">
        <f t="shared" si="564"/>
        <v>23.509124874263481</v>
      </c>
      <c r="BU607" s="174">
        <f t="shared" si="565"/>
        <v>15.805716279198226</v>
      </c>
      <c r="BV607" s="129">
        <v>5000</v>
      </c>
      <c r="BW607" s="100">
        <v>103.506856070365</v>
      </c>
      <c r="BX607" s="167">
        <f>(BW613-BW614)/BW595</f>
        <v>1.0099814057624614</v>
      </c>
      <c r="BY607" s="167">
        <f>S607-BW611</f>
        <v>16.099999999999966</v>
      </c>
      <c r="BZ607" s="164">
        <f>BW613-BW614</f>
        <v>104.54</v>
      </c>
      <c r="CA607" s="164">
        <f t="shared" si="566"/>
        <v>15.400803520183629</v>
      </c>
      <c r="CB607" s="174">
        <f t="shared" si="567"/>
        <v>15.554525189186526</v>
      </c>
    </row>
    <row r="608" spans="1:80" ht="15.75">
      <c r="A608" s="64"/>
      <c r="B608" s="95" t="s">
        <v>42</v>
      </c>
      <c r="C608" s="80">
        <v>7000</v>
      </c>
      <c r="D608" s="80">
        <v>377.35</v>
      </c>
      <c r="E608" s="208">
        <v>20.96</v>
      </c>
      <c r="F608" s="208">
        <v>18.41</v>
      </c>
      <c r="G608" s="152">
        <v>18.829999999999998</v>
      </c>
      <c r="H608" s="80">
        <v>7000</v>
      </c>
      <c r="I608" s="210">
        <v>386.53</v>
      </c>
      <c r="J608" s="210">
        <v>17.739999999999998</v>
      </c>
      <c r="K608" s="210">
        <v>18.399999999999999</v>
      </c>
      <c r="L608" s="210">
        <v>18.53</v>
      </c>
      <c r="M608" s="80">
        <v>7000</v>
      </c>
      <c r="N608" s="211">
        <v>371.17</v>
      </c>
      <c r="O608" s="80">
        <v>19.66</v>
      </c>
      <c r="P608" s="80">
        <v>24.83</v>
      </c>
      <c r="Q608" s="98">
        <v>18.96</v>
      </c>
      <c r="R608" s="80">
        <v>7000</v>
      </c>
      <c r="S608" s="211">
        <v>405.37</v>
      </c>
      <c r="T608" s="211">
        <v>13.62</v>
      </c>
      <c r="U608" s="211">
        <v>12.93</v>
      </c>
      <c r="V608" s="236">
        <v>13.48</v>
      </c>
      <c r="W608" s="64"/>
      <c r="X608" s="129">
        <v>7000</v>
      </c>
      <c r="Y608" s="151">
        <f t="shared" si="546"/>
        <v>1.9400000000000002</v>
      </c>
      <c r="Z608" s="100">
        <v>9.6440000000000001</v>
      </c>
      <c r="AA608" s="100">
        <v>4.5170000000000003</v>
      </c>
      <c r="AB608" s="100">
        <f t="shared" si="547"/>
        <v>3.1869999999999994</v>
      </c>
      <c r="AC608" s="100">
        <f t="shared" si="548"/>
        <v>35.389000000000003</v>
      </c>
      <c r="AD608" s="152">
        <f t="shared" si="549"/>
        <v>7725.9804649859989</v>
      </c>
      <c r="AE608" s="129">
        <v>7000</v>
      </c>
      <c r="AF608" s="100">
        <f t="shared" si="550"/>
        <v>1.8223333333333334</v>
      </c>
      <c r="AG608" s="100">
        <v>9.6440000000000001</v>
      </c>
      <c r="AH608" s="100">
        <v>4.5170000000000003</v>
      </c>
      <c r="AI608" s="100">
        <f t="shared" si="551"/>
        <v>3.304666666666666</v>
      </c>
      <c r="AJ608" s="100">
        <f t="shared" si="552"/>
        <v>35.271333333333338</v>
      </c>
      <c r="AK608" s="152">
        <f t="shared" si="553"/>
        <v>7984.5930895546653</v>
      </c>
      <c r="AL608" s="129">
        <v>7000</v>
      </c>
      <c r="AM608" s="100">
        <f t="shared" si="570"/>
        <v>2.1149999999999998</v>
      </c>
      <c r="AN608" s="100">
        <v>9.6440000000000001</v>
      </c>
      <c r="AO608" s="100">
        <v>4.5170000000000003</v>
      </c>
      <c r="AP608" s="100">
        <f t="shared" si="555"/>
        <v>3.0120000000000005</v>
      </c>
      <c r="AQ608" s="100">
        <f t="shared" si="556"/>
        <v>35.564000000000007</v>
      </c>
      <c r="AR608" s="160">
        <f t="shared" si="557"/>
        <v>7337.8498455360022</v>
      </c>
      <c r="AS608" s="129">
        <v>7000</v>
      </c>
      <c r="AT608" s="100">
        <f t="shared" si="569"/>
        <v>1.3343333333333334</v>
      </c>
      <c r="AU608" s="100">
        <v>9.6440000000000001</v>
      </c>
      <c r="AV608" s="100">
        <v>4.5170000000000003</v>
      </c>
      <c r="AW608" s="100">
        <f t="shared" si="558"/>
        <v>3.7926666666666664</v>
      </c>
      <c r="AX608" s="100">
        <f t="shared" si="559"/>
        <v>34.783333333333339</v>
      </c>
      <c r="AY608" s="160">
        <f t="shared" si="560"/>
        <v>9036.8926820666657</v>
      </c>
      <c r="AZ608" s="166"/>
      <c r="BA608" s="129">
        <v>7000</v>
      </c>
      <c r="BB608" s="100">
        <v>103.506856070365</v>
      </c>
      <c r="BC608" s="167">
        <f>(BB613-BB614)/BB595</f>
        <v>0.68662118335123512</v>
      </c>
      <c r="BD608" s="167">
        <f>D608-BB611</f>
        <v>18.370000000000005</v>
      </c>
      <c r="BE608" s="164">
        <f>BB613-BB614</f>
        <v>71.069999999999993</v>
      </c>
      <c r="BF608" s="164">
        <f t="shared" si="568"/>
        <v>25.8477557337836</v>
      </c>
      <c r="BG608" s="174">
        <f t="shared" si="561"/>
        <v>17.747616628904169</v>
      </c>
      <c r="BH608" s="129">
        <v>7000</v>
      </c>
      <c r="BI608" s="100">
        <v>103.506856070365</v>
      </c>
      <c r="BJ608" s="167">
        <f>(BI613-BI614)/BI595</f>
        <v>0.80207247279892424</v>
      </c>
      <c r="BK608" s="167">
        <f>I608-BI611</f>
        <v>15.509999999999991</v>
      </c>
      <c r="BL608" s="164">
        <f>BI613-BI614</f>
        <v>83.02</v>
      </c>
      <c r="BM608" s="164">
        <f t="shared" si="562"/>
        <v>18.682245242110323</v>
      </c>
      <c r="BN608" s="174">
        <f t="shared" si="563"/>
        <v>14.984514638775364</v>
      </c>
      <c r="BO608" s="129">
        <v>7000</v>
      </c>
      <c r="BP608" s="180">
        <v>103.506856070365</v>
      </c>
      <c r="BQ608" s="167">
        <f>(BP613-BP614)/BP595</f>
        <v>0.67232261361210721</v>
      </c>
      <c r="BR608" s="167">
        <f>N608-BP611</f>
        <v>14.569999999999993</v>
      </c>
      <c r="BS608" s="164">
        <f>BP613-BP614</f>
        <v>69.59</v>
      </c>
      <c r="BT608" s="164">
        <f t="shared" si="564"/>
        <v>20.936916223595333</v>
      </c>
      <c r="BU608" s="174">
        <f t="shared" si="565"/>
        <v>14.076362236425343</v>
      </c>
      <c r="BV608" s="129">
        <v>7000</v>
      </c>
      <c r="BW608" s="100">
        <v>103.506856070365</v>
      </c>
      <c r="BX608" s="167">
        <f>(BW613-BW614)/BW595</f>
        <v>1.0099814057624614</v>
      </c>
      <c r="BY608" s="167">
        <f>S608-BW611</f>
        <v>14.259999999999991</v>
      </c>
      <c r="BZ608" s="164">
        <f>BW613-BW614</f>
        <v>104.54</v>
      </c>
      <c r="CA608" s="164">
        <f t="shared" si="566"/>
        <v>13.640711689305521</v>
      </c>
      <c r="CB608" s="174">
        <f t="shared" si="567"/>
        <v>13.77686516756523</v>
      </c>
    </row>
    <row r="609" spans="1:80" ht="15.75">
      <c r="A609" s="64"/>
      <c r="B609" s="95" t="s">
        <v>42</v>
      </c>
      <c r="C609" s="80">
        <v>9000</v>
      </c>
      <c r="D609" s="80">
        <v>376.35</v>
      </c>
      <c r="E609" s="189">
        <v>20.93</v>
      </c>
      <c r="F609" s="189">
        <v>20.23</v>
      </c>
      <c r="G609" s="190">
        <v>23.1</v>
      </c>
      <c r="H609" s="80">
        <v>9000</v>
      </c>
      <c r="I609" s="210">
        <v>385.43</v>
      </c>
      <c r="J609" s="210">
        <v>20.329999999999998</v>
      </c>
      <c r="K609" s="210">
        <v>19.989999999999998</v>
      </c>
      <c r="L609" s="210">
        <v>20.3</v>
      </c>
      <c r="M609" s="80">
        <v>9000</v>
      </c>
      <c r="N609" s="211">
        <v>369.84</v>
      </c>
      <c r="O609" s="211">
        <v>27.55</v>
      </c>
      <c r="P609" s="80">
        <v>21.69</v>
      </c>
      <c r="Q609" s="98">
        <v>21.35</v>
      </c>
      <c r="R609" s="80">
        <v>9000</v>
      </c>
      <c r="S609" s="211">
        <v>404.1</v>
      </c>
      <c r="T609" s="211">
        <v>14.47</v>
      </c>
      <c r="U609" s="211">
        <v>15.37</v>
      </c>
      <c r="V609" s="236">
        <v>15.35</v>
      </c>
      <c r="W609" s="64"/>
      <c r="X609" s="129">
        <v>9000</v>
      </c>
      <c r="Y609" s="151">
        <f t="shared" si="546"/>
        <v>2.1419999999999999</v>
      </c>
      <c r="Z609" s="100">
        <v>9.6440000000000001</v>
      </c>
      <c r="AA609" s="100">
        <v>4.5170000000000003</v>
      </c>
      <c r="AB609" s="100">
        <f t="shared" si="547"/>
        <v>2.9849999999999994</v>
      </c>
      <c r="AC609" s="100">
        <f t="shared" si="548"/>
        <v>35.591000000000008</v>
      </c>
      <c r="AD609" s="152">
        <f t="shared" si="549"/>
        <v>12030.307169129997</v>
      </c>
      <c r="AE609" s="129">
        <v>9000</v>
      </c>
      <c r="AF609" s="100">
        <f t="shared" si="550"/>
        <v>2.0206666666666662</v>
      </c>
      <c r="AG609" s="100">
        <v>9.6440000000000001</v>
      </c>
      <c r="AH609" s="100">
        <v>4.5170000000000003</v>
      </c>
      <c r="AI609" s="100">
        <f t="shared" si="551"/>
        <v>3.1063333333333336</v>
      </c>
      <c r="AJ609" s="100">
        <f t="shared" si="552"/>
        <v>35.469666666666669</v>
      </c>
      <c r="AK609" s="152">
        <f t="shared" si="553"/>
        <v>12476.631676122</v>
      </c>
      <c r="AL609" s="129">
        <v>9000</v>
      </c>
      <c r="AM609" s="100">
        <f t="shared" si="570"/>
        <v>2.3530000000000002</v>
      </c>
      <c r="AN609" s="100">
        <v>9.6440000000000001</v>
      </c>
      <c r="AO609" s="100">
        <v>4.5170000000000003</v>
      </c>
      <c r="AP609" s="100">
        <f t="shared" si="555"/>
        <v>2.7739999999999991</v>
      </c>
      <c r="AQ609" s="100">
        <f t="shared" si="556"/>
        <v>35.802000000000007</v>
      </c>
      <c r="AR609" s="160">
        <f t="shared" si="557"/>
        <v>11246.203434023997</v>
      </c>
      <c r="AS609" s="129">
        <v>9000</v>
      </c>
      <c r="AT609" s="100">
        <f t="shared" si="569"/>
        <v>1.5063333333333333</v>
      </c>
      <c r="AU609" s="100">
        <v>9.6440000000000001</v>
      </c>
      <c r="AV609" s="100">
        <v>4.5170000000000003</v>
      </c>
      <c r="AW609" s="100">
        <f t="shared" si="558"/>
        <v>3.6206666666666667</v>
      </c>
      <c r="AX609" s="100">
        <f t="shared" si="559"/>
        <v>34.955333333333336</v>
      </c>
      <c r="AY609" s="160">
        <f t="shared" si="560"/>
        <v>14331.583618343999</v>
      </c>
      <c r="AZ609" s="166"/>
      <c r="BA609" s="129">
        <v>9000</v>
      </c>
      <c r="BB609" s="100">
        <v>103.506856070365</v>
      </c>
      <c r="BC609" s="167">
        <f>(BB613-BB614)/BB595</f>
        <v>0.68662118335123512</v>
      </c>
      <c r="BD609" s="167">
        <f>D609-BB611</f>
        <v>17.370000000000005</v>
      </c>
      <c r="BE609" s="164">
        <f>BB613-BB614</f>
        <v>71.069999999999993</v>
      </c>
      <c r="BF609" s="164">
        <f t="shared" si="568"/>
        <v>24.440692275221622</v>
      </c>
      <c r="BG609" s="174">
        <f t="shared" si="561"/>
        <v>16.781497051936061</v>
      </c>
      <c r="BH609" s="129">
        <v>9000</v>
      </c>
      <c r="BI609" s="100">
        <v>103.506856070365</v>
      </c>
      <c r="BJ609" s="167">
        <f>(BI613-BI614)/BI595</f>
        <v>0.80207247279892424</v>
      </c>
      <c r="BK609" s="167">
        <f>I609-BI611</f>
        <v>14.410000000000025</v>
      </c>
      <c r="BL609" s="164">
        <f>BI613-BI614</f>
        <v>83.02</v>
      </c>
      <c r="BM609" s="164">
        <f t="shared" si="562"/>
        <v>17.357263310045802</v>
      </c>
      <c r="BN609" s="174">
        <f t="shared" si="563"/>
        <v>13.921783104110478</v>
      </c>
      <c r="BO609" s="129">
        <v>9000</v>
      </c>
      <c r="BP609" s="180">
        <v>103.506856070365</v>
      </c>
      <c r="BQ609" s="167">
        <f>(BP613-BP614)/BP595</f>
        <v>0.67232261361210721</v>
      </c>
      <c r="BR609" s="167">
        <f>N609-BP611</f>
        <v>13.239999999999952</v>
      </c>
      <c r="BS609" s="164">
        <f>BP613-BP614</f>
        <v>69.59</v>
      </c>
      <c r="BT609" s="164">
        <f t="shared" si="564"/>
        <v>19.025722086506612</v>
      </c>
      <c r="BU609" s="174">
        <f t="shared" si="565"/>
        <v>12.79142319905772</v>
      </c>
      <c r="BV609" s="129">
        <v>9000</v>
      </c>
      <c r="BW609" s="100">
        <v>103.506856070365</v>
      </c>
      <c r="BX609" s="167">
        <f>(BW613-BW614)/BW595</f>
        <v>1.0099814057624614</v>
      </c>
      <c r="BY609" s="167">
        <f>S609-BW611</f>
        <v>12.990000000000009</v>
      </c>
      <c r="BZ609" s="164">
        <f>BW613-BW614</f>
        <v>104.54</v>
      </c>
      <c r="CA609" s="164">
        <f t="shared" si="566"/>
        <v>12.42586569734074</v>
      </c>
      <c r="CB609" s="174">
        <f t="shared" si="567"/>
        <v>12.549893304815749</v>
      </c>
    </row>
    <row r="610" spans="1:80" ht="15.75">
      <c r="A610" s="64"/>
      <c r="B610" s="102" t="s">
        <v>42</v>
      </c>
      <c r="C610" s="104">
        <v>10000</v>
      </c>
      <c r="D610" s="104">
        <v>375.73</v>
      </c>
      <c r="E610" s="220">
        <v>21.26</v>
      </c>
      <c r="F610" s="220">
        <v>24.97</v>
      </c>
      <c r="G610" s="221">
        <v>21.01</v>
      </c>
      <c r="H610" s="104">
        <v>10000</v>
      </c>
      <c r="I610" s="210">
        <v>384.39</v>
      </c>
      <c r="J610" s="210">
        <v>21.21</v>
      </c>
      <c r="K610" s="210">
        <v>20.84</v>
      </c>
      <c r="L610" s="210">
        <v>21.05</v>
      </c>
      <c r="M610" s="104">
        <v>10000</v>
      </c>
      <c r="N610" s="211">
        <v>369.13</v>
      </c>
      <c r="O610" s="211">
        <v>21.99</v>
      </c>
      <c r="P610" s="80">
        <v>22.34</v>
      </c>
      <c r="Q610" s="98">
        <v>26.73</v>
      </c>
      <c r="R610" s="104">
        <v>10000</v>
      </c>
      <c r="S610" s="234">
        <v>403.29</v>
      </c>
      <c r="T610" s="234">
        <v>16.29</v>
      </c>
      <c r="U610" s="234">
        <v>15.88</v>
      </c>
      <c r="V610" s="248">
        <v>15.08</v>
      </c>
      <c r="W610" s="64"/>
      <c r="X610" s="137">
        <v>10000</v>
      </c>
      <c r="Y610" s="153">
        <f t="shared" si="546"/>
        <v>2.2413333333333338</v>
      </c>
      <c r="Z610" s="105">
        <v>9.6440000000000001</v>
      </c>
      <c r="AA610" s="105">
        <v>4.5170000000000003</v>
      </c>
      <c r="AB610" s="105">
        <f t="shared" si="547"/>
        <v>2.8856666666666655</v>
      </c>
      <c r="AC610" s="105">
        <f t="shared" si="548"/>
        <v>35.690333333333342</v>
      </c>
      <c r="AD610" s="154">
        <f t="shared" si="549"/>
        <v>14398.058650066661</v>
      </c>
      <c r="AE610" s="137">
        <v>10000</v>
      </c>
      <c r="AF610" s="105">
        <f t="shared" si="550"/>
        <v>2.1033333333333331</v>
      </c>
      <c r="AG610" s="105">
        <v>9.6440000000000001</v>
      </c>
      <c r="AH610" s="105">
        <v>4.5170000000000003</v>
      </c>
      <c r="AI610" s="105">
        <f t="shared" si="551"/>
        <v>3.0236666666666672</v>
      </c>
      <c r="AJ610" s="105">
        <f t="shared" si="552"/>
        <v>35.552333333333337</v>
      </c>
      <c r="AK610" s="154">
        <f t="shared" si="553"/>
        <v>15028.27705006667</v>
      </c>
      <c r="AL610" s="137">
        <v>10000</v>
      </c>
      <c r="AM610" s="105">
        <f t="shared" si="570"/>
        <v>2.3686666666666669</v>
      </c>
      <c r="AN610" s="105">
        <v>9.6440000000000001</v>
      </c>
      <c r="AO610" s="105">
        <v>4.5170000000000003</v>
      </c>
      <c r="AP610" s="105">
        <f t="shared" si="555"/>
        <v>2.7583333333333329</v>
      </c>
      <c r="AQ610" s="105">
        <f t="shared" si="556"/>
        <v>35.817666666666675</v>
      </c>
      <c r="AR610" s="161">
        <f t="shared" si="557"/>
        <v>13811.829531666666</v>
      </c>
      <c r="AS610" s="137">
        <v>10000</v>
      </c>
      <c r="AT610" s="105">
        <f t="shared" si="569"/>
        <v>1.575</v>
      </c>
      <c r="AU610" s="105">
        <v>9.6440000000000001</v>
      </c>
      <c r="AV610" s="105">
        <v>4.5170000000000003</v>
      </c>
      <c r="AW610" s="105">
        <f t="shared" si="558"/>
        <v>3.5519999999999996</v>
      </c>
      <c r="AX610" s="105">
        <f t="shared" si="559"/>
        <v>35.024000000000008</v>
      </c>
      <c r="AY610" s="161">
        <f t="shared" si="560"/>
        <v>17391.8536704</v>
      </c>
      <c r="AZ610" s="166"/>
      <c r="BA610" s="137">
        <v>10000</v>
      </c>
      <c r="BB610" s="105">
        <v>103.506856070365</v>
      </c>
      <c r="BC610" s="167">
        <f>(BB613-BB614)/BB595</f>
        <v>0.68662118335123512</v>
      </c>
      <c r="BD610" s="167">
        <f>D610-BB611</f>
        <v>16.75</v>
      </c>
      <c r="BE610" s="165">
        <f>BB613-BB614</f>
        <v>71.069999999999993</v>
      </c>
      <c r="BF610" s="165">
        <f t="shared" si="568"/>
        <v>23.568312930913187</v>
      </c>
      <c r="BG610" s="175">
        <f t="shared" si="561"/>
        <v>16.182502914215828</v>
      </c>
      <c r="BH610" s="137">
        <v>10000</v>
      </c>
      <c r="BI610" s="105">
        <v>103.506856070365</v>
      </c>
      <c r="BJ610" s="167">
        <f>(BI613-BI614)/BI595</f>
        <v>0.80207247279892424</v>
      </c>
      <c r="BK610" s="167">
        <f>I610-BI611</f>
        <v>13.370000000000005</v>
      </c>
      <c r="BL610" s="165">
        <f>BI613-BI614</f>
        <v>83.02</v>
      </c>
      <c r="BM610" s="165">
        <f t="shared" si="562"/>
        <v>16.104553119730191</v>
      </c>
      <c r="BN610" s="175">
        <f t="shared" si="563"/>
        <v>12.917018744063624</v>
      </c>
      <c r="BO610" s="137">
        <v>10000</v>
      </c>
      <c r="BP610" s="181">
        <v>103.506856070365</v>
      </c>
      <c r="BQ610" s="167">
        <f>(BP613-BP614)/BP595</f>
        <v>0.67232261361210721</v>
      </c>
      <c r="BR610" s="167">
        <f>N610-BP611</f>
        <v>12.529999999999973</v>
      </c>
      <c r="BS610" s="165">
        <f>BP613-BP614</f>
        <v>69.59</v>
      </c>
      <c r="BT610" s="165">
        <f t="shared" si="564"/>
        <v>18.005460554677356</v>
      </c>
      <c r="BU610" s="175">
        <f t="shared" si="565"/>
        <v>12.105478299410381</v>
      </c>
      <c r="BV610" s="137">
        <v>10000</v>
      </c>
      <c r="BW610" s="105">
        <v>103.506856070365</v>
      </c>
      <c r="BX610" s="167">
        <f>(BW613-BW614)/BW595</f>
        <v>1.0099814057624614</v>
      </c>
      <c r="BY610" s="167">
        <f>S610-BW611</f>
        <v>12.180000000000007</v>
      </c>
      <c r="BZ610" s="165">
        <f>BW613-BW614</f>
        <v>104.54</v>
      </c>
      <c r="CA610" s="165">
        <f t="shared" si="566"/>
        <v>11.651042663095472</v>
      </c>
      <c r="CB610" s="175">
        <f t="shared" si="567"/>
        <v>11.767336447471576</v>
      </c>
    </row>
    <row r="611" spans="1:80" ht="30">
      <c r="A611" s="81"/>
      <c r="B611" s="81"/>
      <c r="C611" s="80"/>
      <c r="D611" s="80"/>
      <c r="E611" s="81"/>
      <c r="F611" s="81"/>
      <c r="G611" s="81"/>
      <c r="H611" s="81"/>
      <c r="I611" s="81"/>
      <c r="J611" s="81"/>
      <c r="K611" s="81"/>
      <c r="L611" s="81"/>
      <c r="M611" s="81"/>
      <c r="N611" s="226"/>
      <c r="O611" s="80"/>
      <c r="P611" s="80"/>
      <c r="Q611" s="80"/>
      <c r="R611" s="81"/>
      <c r="S611" s="226"/>
      <c r="T611" s="81"/>
      <c r="U611" s="81"/>
      <c r="V611" s="81"/>
      <c r="AZ611" s="328" t="s">
        <v>46</v>
      </c>
      <c r="BA611" s="268" t="s">
        <v>47</v>
      </c>
      <c r="BB611" s="82">
        <f>BB612+BB613</f>
        <v>358.98</v>
      </c>
      <c r="BC611" s="80"/>
      <c r="BD611" s="80"/>
      <c r="BE611" s="80"/>
      <c r="BF611" s="80"/>
      <c r="BG611" s="80"/>
      <c r="BH611" s="108" t="s">
        <v>47</v>
      </c>
      <c r="BI611" s="238">
        <f>BI612+BI613</f>
        <v>371.02</v>
      </c>
      <c r="BJ611" s="80"/>
      <c r="BK611" s="86"/>
      <c r="BL611" s="86"/>
      <c r="BM611" s="86"/>
      <c r="BN611" s="86"/>
      <c r="BO611" s="108" t="s">
        <v>47</v>
      </c>
      <c r="BP611" s="162">
        <f>BP612+BP613</f>
        <v>356.6</v>
      </c>
      <c r="BQ611" s="81"/>
      <c r="BR611" s="80"/>
      <c r="BS611" s="80"/>
      <c r="BT611" s="80"/>
      <c r="BU611" s="80"/>
      <c r="BV611" s="108" t="s">
        <v>47</v>
      </c>
      <c r="BW611" s="162">
        <f>BW612+BW613</f>
        <v>391.11</v>
      </c>
      <c r="BX611" s="81"/>
      <c r="BY611" s="81"/>
      <c r="BZ611" s="81"/>
      <c r="CA611" s="81"/>
      <c r="CB611" s="81"/>
    </row>
    <row r="612" spans="1:80" ht="15">
      <c r="A612" s="81"/>
      <c r="B612" s="81"/>
      <c r="C612" s="80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0"/>
      <c r="P612" s="80"/>
      <c r="Q612" s="80"/>
      <c r="R612" s="81"/>
      <c r="S612" s="81"/>
      <c r="T612" s="81"/>
      <c r="U612" s="81"/>
      <c r="V612" s="81"/>
      <c r="AZ612" s="328"/>
      <c r="BA612" s="269" t="s">
        <v>48</v>
      </c>
      <c r="BB612" s="86">
        <v>214.97</v>
      </c>
      <c r="BC612" s="80"/>
      <c r="BD612" s="80"/>
      <c r="BE612" s="80"/>
      <c r="BF612" s="80"/>
      <c r="BG612" s="80"/>
      <c r="BH612" s="80" t="s">
        <v>48</v>
      </c>
      <c r="BI612" s="235">
        <v>214.89</v>
      </c>
      <c r="BJ612" s="80"/>
      <c r="BK612" s="86"/>
      <c r="BL612" s="86"/>
      <c r="BM612" s="86"/>
      <c r="BN612" s="86"/>
      <c r="BO612" s="80" t="s">
        <v>48</v>
      </c>
      <c r="BP612" s="80">
        <v>214.79</v>
      </c>
      <c r="BQ612" s="81"/>
      <c r="BR612" s="80"/>
      <c r="BS612" s="80"/>
      <c r="BT612" s="100"/>
      <c r="BU612" s="100"/>
      <c r="BV612" s="80" t="s">
        <v>48</v>
      </c>
      <c r="BW612" s="80">
        <v>214.55</v>
      </c>
      <c r="BX612" s="81"/>
      <c r="BY612" s="81"/>
      <c r="BZ612" s="81"/>
      <c r="CA612" s="81"/>
      <c r="CB612" s="81"/>
    </row>
    <row r="613" spans="1:80" ht="18.75">
      <c r="A613" s="252" t="s">
        <v>162</v>
      </c>
      <c r="B613" s="253"/>
      <c r="C613" s="211"/>
      <c r="D613" s="211"/>
      <c r="E613" s="81"/>
      <c r="F613" s="81"/>
      <c r="G613" s="81"/>
      <c r="H613" s="81"/>
      <c r="I613" s="81"/>
      <c r="J613" s="81"/>
      <c r="K613" s="81"/>
      <c r="L613" s="81"/>
      <c r="M613" s="80"/>
      <c r="N613" s="81"/>
      <c r="O613" s="80"/>
      <c r="P613" s="80"/>
      <c r="Q613" s="80"/>
      <c r="R613" s="81"/>
      <c r="S613" s="81"/>
      <c r="T613" s="81"/>
      <c r="U613" s="81"/>
      <c r="V613" s="81"/>
      <c r="AZ613" s="328"/>
      <c r="BA613" s="269" t="s">
        <v>50</v>
      </c>
      <c r="BB613" s="86">
        <v>144.01</v>
      </c>
      <c r="BC613" s="80"/>
      <c r="BD613" s="80"/>
      <c r="BE613" s="80"/>
      <c r="BF613" s="80"/>
      <c r="BG613" s="80"/>
      <c r="BH613" s="80" t="s">
        <v>50</v>
      </c>
      <c r="BI613" s="86">
        <v>156.13</v>
      </c>
      <c r="BJ613" s="80"/>
      <c r="BK613" s="86"/>
      <c r="BL613" s="86"/>
      <c r="BM613" s="86"/>
      <c r="BN613" s="86"/>
      <c r="BO613" s="80" t="s">
        <v>50</v>
      </c>
      <c r="BP613" s="80">
        <v>141.81</v>
      </c>
      <c r="BQ613" s="81"/>
      <c r="BR613" s="80"/>
      <c r="BS613" s="80"/>
      <c r="BT613" s="100"/>
      <c r="BU613" s="100"/>
      <c r="BV613" s="80" t="s">
        <v>50</v>
      </c>
      <c r="BW613" s="80">
        <v>176.56</v>
      </c>
      <c r="BX613" s="81"/>
      <c r="BY613" s="81"/>
      <c r="BZ613" s="81"/>
      <c r="CA613" s="81"/>
      <c r="CB613" s="81"/>
    </row>
    <row r="614" spans="1:80" ht="18.75">
      <c r="A614" s="337" t="s">
        <v>163</v>
      </c>
      <c r="B614" s="337"/>
      <c r="C614" s="337"/>
      <c r="D614" s="337"/>
      <c r="E614" s="81"/>
      <c r="F614" s="81"/>
      <c r="G614" s="81"/>
      <c r="H614" s="81"/>
      <c r="I614" s="81"/>
      <c r="J614" s="81"/>
      <c r="K614" s="81"/>
      <c r="L614" s="81"/>
      <c r="M614" s="80"/>
      <c r="N614" s="81"/>
      <c r="O614" s="80"/>
      <c r="P614" s="80"/>
      <c r="Q614" s="80"/>
      <c r="R614" s="81"/>
      <c r="S614" s="81"/>
      <c r="T614" s="81"/>
      <c r="U614" s="81"/>
      <c r="V614" s="81"/>
      <c r="AZ614" s="328"/>
      <c r="BA614" s="269" t="s">
        <v>52</v>
      </c>
      <c r="BB614" s="86">
        <v>72.94</v>
      </c>
      <c r="BC614" s="80"/>
      <c r="BD614" s="81"/>
      <c r="BE614" s="81"/>
      <c r="BF614" s="81"/>
      <c r="BG614" s="81"/>
      <c r="BH614" s="80" t="s">
        <v>52</v>
      </c>
      <c r="BI614" s="86">
        <v>73.11</v>
      </c>
      <c r="BJ614" s="80"/>
      <c r="BK614" s="81"/>
      <c r="BL614" s="81"/>
      <c r="BM614" s="81"/>
      <c r="BN614" s="81"/>
      <c r="BO614" s="80" t="s">
        <v>52</v>
      </c>
      <c r="BP614" s="80">
        <v>72.22</v>
      </c>
      <c r="BQ614" s="81"/>
      <c r="BR614" s="81"/>
      <c r="BS614" s="81"/>
      <c r="BT614" s="81"/>
      <c r="BU614" s="81"/>
      <c r="BV614" s="80" t="s">
        <v>52</v>
      </c>
      <c r="BW614" s="80">
        <v>72.02</v>
      </c>
      <c r="BX614" s="81"/>
      <c r="BY614" s="81"/>
      <c r="BZ614" s="81"/>
      <c r="CA614" s="81"/>
      <c r="CB614" s="81"/>
    </row>
    <row r="615" spans="1:80" ht="18.75">
      <c r="A615" s="61" t="s">
        <v>170</v>
      </c>
      <c r="B615" s="79"/>
      <c r="C615" s="211"/>
      <c r="D615" s="211"/>
      <c r="E615" s="80"/>
      <c r="F615" s="211"/>
      <c r="G615" s="81"/>
      <c r="H615" s="81"/>
      <c r="I615" s="81"/>
      <c r="J615" s="81"/>
      <c r="K615" s="81"/>
      <c r="L615" s="81"/>
      <c r="M615" s="81"/>
      <c r="N615" s="81"/>
      <c r="O615" s="80"/>
      <c r="P615" s="80"/>
      <c r="Q615" s="80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0"/>
      <c r="AF615" s="80"/>
      <c r="AG615" s="80"/>
      <c r="AH615" s="80"/>
      <c r="AI615" s="80"/>
      <c r="AJ615" s="80"/>
      <c r="AK615" s="80"/>
      <c r="AL615" s="81"/>
      <c r="AM615" s="81"/>
      <c r="AN615" s="80"/>
      <c r="AO615" s="80"/>
      <c r="AP615" s="81"/>
      <c r="AQ615" s="81"/>
      <c r="AR615" s="81"/>
      <c r="AS615" s="81"/>
      <c r="AT615" s="81"/>
      <c r="AU615" s="81"/>
      <c r="AV615" s="81"/>
      <c r="AW615" s="81"/>
      <c r="AX615" s="81"/>
      <c r="AY615" s="81"/>
      <c r="BA615" s="81"/>
      <c r="BB615" s="81"/>
      <c r="BC615" s="80"/>
      <c r="BD615" s="81"/>
      <c r="BE615" s="81"/>
      <c r="BF615" s="81"/>
      <c r="BG615" s="81"/>
      <c r="BH615" s="81"/>
      <c r="BI615" s="81"/>
      <c r="BJ615" s="80"/>
      <c r="BK615" s="81"/>
      <c r="BL615" s="81"/>
      <c r="BM615" s="81"/>
      <c r="BN615" s="81"/>
      <c r="BO615" s="81"/>
      <c r="BP615" s="81"/>
      <c r="BQ615" s="81"/>
      <c r="BR615" s="81"/>
      <c r="BS615" s="81"/>
      <c r="BT615" s="81"/>
      <c r="BU615" s="81"/>
      <c r="BV615" s="81"/>
      <c r="BW615" s="81"/>
      <c r="BX615" s="81"/>
      <c r="BY615" s="81"/>
      <c r="BZ615" s="81"/>
      <c r="CA615" s="81"/>
      <c r="CB615" s="81"/>
    </row>
    <row r="616" spans="1:80" ht="18.75" customHeight="1">
      <c r="A616" s="318" t="s">
        <v>171</v>
      </c>
      <c r="B616" s="318"/>
      <c r="C616" s="318"/>
      <c r="D616" s="318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34"/>
      <c r="P616" s="134"/>
      <c r="Q616" s="134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34"/>
      <c r="AF616" s="134"/>
      <c r="AG616" s="134"/>
      <c r="AH616" s="134"/>
      <c r="AI616" s="134"/>
      <c r="AJ616" s="134"/>
      <c r="AK616" s="134"/>
      <c r="AL616" s="113"/>
      <c r="AM616" s="113"/>
      <c r="AN616" s="134"/>
      <c r="AO616" s="134"/>
      <c r="AP616" s="113"/>
      <c r="AQ616" s="113"/>
      <c r="AR616" s="113"/>
      <c r="AS616" s="113"/>
      <c r="AT616" s="113"/>
      <c r="AU616" s="113"/>
      <c r="AV616" s="113"/>
      <c r="AW616" s="113"/>
      <c r="AX616" s="113"/>
      <c r="AY616" s="113"/>
      <c r="AZ616" s="112"/>
      <c r="BA616" s="113"/>
      <c r="BB616" s="113"/>
      <c r="BC616" s="134"/>
      <c r="BD616" s="113"/>
      <c r="BE616" s="113"/>
      <c r="BF616" s="113"/>
      <c r="BG616" s="113"/>
      <c r="BH616" s="113"/>
      <c r="BI616" s="113"/>
      <c r="BJ616" s="134"/>
      <c r="BK616" s="113"/>
      <c r="BL616" s="113"/>
      <c r="BM616" s="113"/>
      <c r="BN616" s="113"/>
      <c r="BO616" s="113"/>
      <c r="BP616" s="113"/>
      <c r="BQ616" s="113"/>
      <c r="BR616" s="113"/>
      <c r="BS616" s="113"/>
      <c r="BT616" s="113"/>
      <c r="BU616" s="113"/>
      <c r="BV616" s="113"/>
      <c r="BW616" s="113"/>
      <c r="BX616" s="113"/>
      <c r="BY616" s="113"/>
      <c r="BZ616" s="113"/>
      <c r="CA616" s="113"/>
      <c r="CB616" s="113"/>
    </row>
    <row r="617" spans="1:80" ht="15">
      <c r="A617" s="81"/>
      <c r="B617" s="81"/>
      <c r="C617" s="80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0"/>
      <c r="P617" s="80"/>
      <c r="Q617" s="80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0"/>
      <c r="AF617" s="80"/>
      <c r="AG617" s="80"/>
      <c r="AH617" s="80"/>
      <c r="AI617" s="80"/>
      <c r="AJ617" s="80"/>
      <c r="AK617" s="80"/>
      <c r="AL617" s="81"/>
      <c r="AM617" s="81"/>
      <c r="AN617" s="80"/>
      <c r="AO617" s="80"/>
      <c r="AP617" s="81"/>
      <c r="AQ617" s="81"/>
      <c r="AR617" s="81"/>
      <c r="AS617" s="81"/>
      <c r="AT617" s="81"/>
      <c r="AU617" s="81"/>
      <c r="AV617" s="81"/>
      <c r="AW617" s="81"/>
      <c r="AX617" s="81"/>
      <c r="AY617" s="81"/>
      <c r="BA617" s="81"/>
      <c r="BB617" s="81"/>
      <c r="BC617" s="80"/>
      <c r="BD617" s="81"/>
      <c r="BE617" s="81"/>
      <c r="BF617" s="81"/>
      <c r="BG617" s="81"/>
      <c r="BH617" s="81"/>
      <c r="BI617" s="81"/>
      <c r="BJ617" s="80"/>
      <c r="BK617" s="81"/>
      <c r="BL617" s="81"/>
      <c r="BM617" s="81"/>
      <c r="BN617" s="81"/>
      <c r="BO617" s="81"/>
      <c r="BP617" s="81"/>
      <c r="BQ617" s="81"/>
      <c r="BR617" s="81"/>
      <c r="BS617" s="81"/>
      <c r="BT617" s="81"/>
      <c r="BU617" s="81"/>
      <c r="BV617" s="81"/>
      <c r="BW617" s="81"/>
      <c r="BX617" s="81"/>
      <c r="BY617" s="81"/>
      <c r="BZ617" s="81"/>
      <c r="CA617" s="81"/>
      <c r="CB617" s="81"/>
    </row>
    <row r="618" spans="1:80" ht="15" customHeight="1">
      <c r="A618" s="82" t="s">
        <v>10</v>
      </c>
      <c r="B618" s="83" t="s">
        <v>11</v>
      </c>
      <c r="C618" s="84" t="s">
        <v>12</v>
      </c>
      <c r="D618" s="85" t="s">
        <v>13</v>
      </c>
      <c r="E618" s="335" t="s">
        <v>144</v>
      </c>
      <c r="F618" s="86"/>
      <c r="G618" s="87"/>
      <c r="H618" s="83" t="s">
        <v>11</v>
      </c>
      <c r="I618" s="85" t="s">
        <v>12</v>
      </c>
      <c r="J618" s="85" t="s">
        <v>13</v>
      </c>
      <c r="K618" s="335" t="s">
        <v>144</v>
      </c>
      <c r="L618" s="86"/>
      <c r="M618" s="130" t="s">
        <v>11</v>
      </c>
      <c r="N618" s="85" t="s">
        <v>12</v>
      </c>
      <c r="O618" s="84" t="s">
        <v>13</v>
      </c>
      <c r="P618" s="335" t="s">
        <v>144</v>
      </c>
      <c r="Q618" s="80"/>
      <c r="R618" s="130" t="s">
        <v>11</v>
      </c>
      <c r="S618" s="85" t="s">
        <v>12</v>
      </c>
      <c r="T618" s="85" t="s">
        <v>13</v>
      </c>
      <c r="U618" s="335" t="s">
        <v>144</v>
      </c>
      <c r="V618" s="86"/>
      <c r="W618" s="82" t="s">
        <v>15</v>
      </c>
      <c r="X618" s="83" t="s">
        <v>11</v>
      </c>
      <c r="Y618" s="84" t="s">
        <v>12</v>
      </c>
      <c r="Z618" s="85" t="s">
        <v>13</v>
      </c>
      <c r="AA618" s="86"/>
      <c r="AB618" s="86"/>
      <c r="AC618" s="86"/>
      <c r="AD618" s="87"/>
      <c r="AE618" s="83" t="s">
        <v>11</v>
      </c>
      <c r="AF618" s="85" t="s">
        <v>12</v>
      </c>
      <c r="AG618" s="85" t="s">
        <v>13</v>
      </c>
      <c r="AH618" s="86"/>
      <c r="AI618" s="86"/>
      <c r="AJ618" s="86"/>
      <c r="AK618" s="87"/>
      <c r="AL618" s="130" t="s">
        <v>11</v>
      </c>
      <c r="AM618" s="85" t="s">
        <v>12</v>
      </c>
      <c r="AN618" s="84" t="s">
        <v>13</v>
      </c>
      <c r="AO618" s="86"/>
      <c r="AP618" s="86"/>
      <c r="AQ618" s="86"/>
      <c r="AR618" s="157"/>
      <c r="AS618" s="130" t="s">
        <v>11</v>
      </c>
      <c r="AT618" s="85" t="s">
        <v>12</v>
      </c>
      <c r="AU618" s="85" t="s">
        <v>13</v>
      </c>
      <c r="AV618" s="86"/>
      <c r="AW618" s="86"/>
      <c r="AX618" s="86"/>
      <c r="AY618" s="157"/>
      <c r="AZ618" s="73" t="s">
        <v>16</v>
      </c>
      <c r="BA618" s="83" t="s">
        <v>11</v>
      </c>
      <c r="BB618" s="84" t="s">
        <v>12</v>
      </c>
      <c r="BC618" s="85" t="s">
        <v>13</v>
      </c>
      <c r="BD618" s="86"/>
      <c r="BE618" s="86"/>
      <c r="BF618" s="86"/>
      <c r="BG618" s="86"/>
      <c r="BH618" s="83" t="s">
        <v>11</v>
      </c>
      <c r="BI618" s="85" t="s">
        <v>12</v>
      </c>
      <c r="BJ618" s="85" t="s">
        <v>13</v>
      </c>
      <c r="BK618" s="86"/>
      <c r="BL618" s="86"/>
      <c r="BM618" s="86"/>
      <c r="BN618" s="86"/>
      <c r="BO618" s="130" t="s">
        <v>11</v>
      </c>
      <c r="BP618" s="85" t="s">
        <v>12</v>
      </c>
      <c r="BQ618" s="84" t="s">
        <v>13</v>
      </c>
      <c r="BR618" s="81"/>
      <c r="BS618" s="86"/>
      <c r="BT618" s="86"/>
      <c r="BU618" s="86"/>
      <c r="BV618" s="130" t="s">
        <v>11</v>
      </c>
      <c r="BW618" s="85" t="s">
        <v>12</v>
      </c>
      <c r="BX618" s="85" t="s">
        <v>13</v>
      </c>
      <c r="BY618" s="80"/>
      <c r="BZ618" s="80"/>
      <c r="CA618" s="80"/>
      <c r="CB618" s="87"/>
    </row>
    <row r="619" spans="1:80" ht="15">
      <c r="A619" s="82"/>
      <c r="B619" s="88"/>
      <c r="C619" s="262" t="s">
        <v>145</v>
      </c>
      <c r="D619" s="90" t="s">
        <v>20</v>
      </c>
      <c r="E619" s="336"/>
      <c r="F619" s="250">
        <v>218.52</v>
      </c>
      <c r="G619" s="87"/>
      <c r="H619" s="88"/>
      <c r="I619" s="89" t="s">
        <v>147</v>
      </c>
      <c r="J619" s="90" t="s">
        <v>20</v>
      </c>
      <c r="K619" s="336"/>
      <c r="L619" s="250">
        <v>183.67</v>
      </c>
      <c r="M619" s="88"/>
      <c r="N619" s="89" t="s">
        <v>76</v>
      </c>
      <c r="O619" s="135" t="s">
        <v>20</v>
      </c>
      <c r="P619" s="336"/>
      <c r="Q619" s="250">
        <v>167.58</v>
      </c>
      <c r="R619" s="88"/>
      <c r="S619" s="89" t="s">
        <v>172</v>
      </c>
      <c r="T619" s="90" t="s">
        <v>19</v>
      </c>
      <c r="U619" s="336"/>
      <c r="V619" s="250">
        <v>145.97999999999999</v>
      </c>
      <c r="W619" s="249"/>
      <c r="X619" s="88"/>
      <c r="Y619" s="262" t="s">
        <v>145</v>
      </c>
      <c r="Z619" s="90" t="s">
        <v>20</v>
      </c>
      <c r="AA619" s="86"/>
      <c r="AB619" s="86"/>
      <c r="AC619" s="86"/>
      <c r="AD619" s="87"/>
      <c r="AE619" s="88"/>
      <c r="AF619" s="89" t="s">
        <v>147</v>
      </c>
      <c r="AG619" s="90" t="s">
        <v>20</v>
      </c>
      <c r="AH619" s="86"/>
      <c r="AI619" s="86"/>
      <c r="AJ619" s="86"/>
      <c r="AK619" s="87"/>
      <c r="AL619" s="88"/>
      <c r="AM619" s="89" t="s">
        <v>76</v>
      </c>
      <c r="AN619" s="135" t="s">
        <v>20</v>
      </c>
      <c r="AO619" s="86"/>
      <c r="AP619" s="86"/>
      <c r="AQ619" s="86"/>
      <c r="AR619" s="157"/>
      <c r="AS619" s="88"/>
      <c r="AT619" s="89" t="s">
        <v>172</v>
      </c>
      <c r="AU619" s="90" t="s">
        <v>19</v>
      </c>
      <c r="AV619" s="331"/>
      <c r="AW619" s="331"/>
      <c r="AX619" s="86"/>
      <c r="AY619" s="157"/>
      <c r="AZ619" s="73"/>
      <c r="BA619" s="88"/>
      <c r="BB619" s="262" t="s">
        <v>145</v>
      </c>
      <c r="BC619" s="90" t="s">
        <v>20</v>
      </c>
      <c r="BD619" s="86"/>
      <c r="BE619" s="86"/>
      <c r="BF619" s="86"/>
      <c r="BG619" s="87"/>
      <c r="BH619" s="88"/>
      <c r="BI619" s="89" t="s">
        <v>147</v>
      </c>
      <c r="BJ619" s="90" t="s">
        <v>20</v>
      </c>
      <c r="BK619" s="86"/>
      <c r="BL619" s="86"/>
      <c r="BM619" s="86"/>
      <c r="BN619" s="87"/>
      <c r="BO619" s="88"/>
      <c r="BP619" s="89" t="s">
        <v>76</v>
      </c>
      <c r="BQ619" s="135" t="s">
        <v>20</v>
      </c>
      <c r="BR619" s="86"/>
      <c r="BS619" s="86"/>
      <c r="BT619" s="86"/>
      <c r="BU619" s="157"/>
      <c r="BV619" s="88"/>
      <c r="BW619" s="89" t="s">
        <v>172</v>
      </c>
      <c r="BX619" s="90" t="s">
        <v>19</v>
      </c>
      <c r="BY619" s="331"/>
      <c r="BZ619" s="331"/>
      <c r="CA619" s="86"/>
      <c r="CB619" s="157"/>
    </row>
    <row r="620" spans="1:80" ht="47.25">
      <c r="A620" s="64"/>
      <c r="B620" s="91" t="s">
        <v>26</v>
      </c>
      <c r="C620" s="94" t="s">
        <v>27</v>
      </c>
      <c r="D620" s="93" t="s">
        <v>56</v>
      </c>
      <c r="E620" s="321" t="s">
        <v>29</v>
      </c>
      <c r="F620" s="321"/>
      <c r="G620" s="322"/>
      <c r="H620" s="94" t="s">
        <v>27</v>
      </c>
      <c r="I620" s="93" t="s">
        <v>56</v>
      </c>
      <c r="J620" s="321" t="s">
        <v>29</v>
      </c>
      <c r="K620" s="321"/>
      <c r="L620" s="322"/>
      <c r="M620" s="94" t="s">
        <v>27</v>
      </c>
      <c r="N620" s="93" t="s">
        <v>56</v>
      </c>
      <c r="O620" s="333" t="s">
        <v>29</v>
      </c>
      <c r="P620" s="333"/>
      <c r="Q620" s="334"/>
      <c r="R620" s="94" t="s">
        <v>27</v>
      </c>
      <c r="S620" s="93" t="s">
        <v>56</v>
      </c>
      <c r="T620" s="333" t="s">
        <v>29</v>
      </c>
      <c r="U620" s="333"/>
      <c r="V620" s="334"/>
      <c r="W620" s="64"/>
      <c r="X620" s="94" t="s">
        <v>27</v>
      </c>
      <c r="Y620" s="148" t="s">
        <v>30</v>
      </c>
      <c r="Z620" s="149" t="s">
        <v>31</v>
      </c>
      <c r="AA620" s="149" t="s">
        <v>32</v>
      </c>
      <c r="AB620" s="149" t="s">
        <v>33</v>
      </c>
      <c r="AC620" s="149" t="s">
        <v>34</v>
      </c>
      <c r="AD620" s="150" t="s">
        <v>35</v>
      </c>
      <c r="AE620" s="94" t="s">
        <v>27</v>
      </c>
      <c r="AF620" s="149" t="s">
        <v>30</v>
      </c>
      <c r="AG620" s="149" t="s">
        <v>31</v>
      </c>
      <c r="AH620" s="149" t="s">
        <v>32</v>
      </c>
      <c r="AI620" s="149" t="s">
        <v>33</v>
      </c>
      <c r="AJ620" s="149" t="s">
        <v>34</v>
      </c>
      <c r="AK620" s="150" t="s">
        <v>35</v>
      </c>
      <c r="AL620" s="94" t="s">
        <v>27</v>
      </c>
      <c r="AM620" s="149" t="s">
        <v>30</v>
      </c>
      <c r="AN620" s="149" t="s">
        <v>31</v>
      </c>
      <c r="AO620" s="149" t="s">
        <v>32</v>
      </c>
      <c r="AP620" s="149" t="s">
        <v>33</v>
      </c>
      <c r="AQ620" s="149" t="s">
        <v>34</v>
      </c>
      <c r="AR620" s="158" t="s">
        <v>35</v>
      </c>
      <c r="AS620" s="94" t="s">
        <v>27</v>
      </c>
      <c r="AT620" s="149" t="s">
        <v>30</v>
      </c>
      <c r="AU620" s="159" t="s">
        <v>31</v>
      </c>
      <c r="AV620" s="159" t="s">
        <v>32</v>
      </c>
      <c r="AW620" s="149" t="s">
        <v>33</v>
      </c>
      <c r="AX620" s="149" t="s">
        <v>34</v>
      </c>
      <c r="AY620" s="158" t="s">
        <v>35</v>
      </c>
      <c r="AZ620" s="166"/>
      <c r="BA620" s="163" t="s">
        <v>27</v>
      </c>
      <c r="BB620" s="149" t="s">
        <v>24</v>
      </c>
      <c r="BC620" s="149" t="s">
        <v>36</v>
      </c>
      <c r="BD620" s="149" t="s">
        <v>37</v>
      </c>
      <c r="BE620" s="149" t="s">
        <v>38</v>
      </c>
      <c r="BF620" s="173" t="s">
        <v>39</v>
      </c>
      <c r="BG620" s="173" t="s">
        <v>40</v>
      </c>
      <c r="BH620" s="163" t="s">
        <v>27</v>
      </c>
      <c r="BI620" s="149" t="s">
        <v>24</v>
      </c>
      <c r="BJ620" s="149" t="s">
        <v>36</v>
      </c>
      <c r="BK620" s="149" t="s">
        <v>37</v>
      </c>
      <c r="BL620" s="149" t="s">
        <v>38</v>
      </c>
      <c r="BM620" s="173" t="s">
        <v>39</v>
      </c>
      <c r="BN620" s="173" t="s">
        <v>40</v>
      </c>
      <c r="BO620" s="163" t="s">
        <v>27</v>
      </c>
      <c r="BP620" s="149" t="s">
        <v>24</v>
      </c>
      <c r="BQ620" s="149" t="s">
        <v>36</v>
      </c>
      <c r="BR620" s="149" t="s">
        <v>37</v>
      </c>
      <c r="BS620" s="149" t="s">
        <v>38</v>
      </c>
      <c r="BT620" s="173" t="s">
        <v>39</v>
      </c>
      <c r="BU620" s="173" t="s">
        <v>40</v>
      </c>
      <c r="BV620" s="163" t="s">
        <v>27</v>
      </c>
      <c r="BW620" s="149" t="s">
        <v>24</v>
      </c>
      <c r="BX620" s="149" t="s">
        <v>36</v>
      </c>
      <c r="BY620" s="149" t="s">
        <v>37</v>
      </c>
      <c r="BZ620" s="149" t="s">
        <v>38</v>
      </c>
      <c r="CA620" s="173" t="s">
        <v>39</v>
      </c>
      <c r="CB620" s="173" t="s">
        <v>40</v>
      </c>
    </row>
    <row r="621" spans="1:80" ht="15.75">
      <c r="A621" s="64"/>
      <c r="B621" s="95" t="s">
        <v>41</v>
      </c>
      <c r="C621" s="80">
        <v>0</v>
      </c>
      <c r="D621" s="263">
        <f>255.18+215.06-37.86</f>
        <v>432.38</v>
      </c>
      <c r="E621" s="189">
        <v>1.92</v>
      </c>
      <c r="F621" s="189">
        <v>3.09</v>
      </c>
      <c r="G621" s="190">
        <v>1.43</v>
      </c>
      <c r="H621" s="80">
        <v>0</v>
      </c>
      <c r="I621" s="259">
        <f>238.95+214.9-37.77</f>
        <v>416.08000000000004</v>
      </c>
      <c r="J621" s="210">
        <v>2.88</v>
      </c>
      <c r="K621" s="210">
        <v>1.73</v>
      </c>
      <c r="L621" s="227">
        <v>1.49</v>
      </c>
      <c r="M621" s="80">
        <v>0</v>
      </c>
      <c r="N621" s="267">
        <f>250.34+214.79-37.78</f>
        <v>427.35</v>
      </c>
      <c r="O621" s="210">
        <v>2.3199999999999998</v>
      </c>
      <c r="P621" s="210">
        <v>2.57</v>
      </c>
      <c r="Q621" s="190">
        <v>1.45</v>
      </c>
      <c r="R621" s="80">
        <v>0</v>
      </c>
      <c r="S621" s="261">
        <f>225.48+214.54-37.63</f>
        <v>402.39</v>
      </c>
      <c r="T621" s="210">
        <v>7.32</v>
      </c>
      <c r="U621" s="210">
        <v>5.12</v>
      </c>
      <c r="V621" s="190">
        <v>5.59</v>
      </c>
      <c r="W621" s="64"/>
      <c r="X621" s="129">
        <v>0</v>
      </c>
      <c r="Y621" s="151">
        <f t="shared" ref="Y621:Y636" si="571">AVERAGE(E621:G621)/10</f>
        <v>0.21466666666666664</v>
      </c>
      <c r="Z621" s="100">
        <v>9.6440000000000001</v>
      </c>
      <c r="AA621" s="100">
        <v>4.5170000000000003</v>
      </c>
      <c r="AB621" s="100">
        <f t="shared" ref="AB621:AB636" si="572">Z621-(AA621+Y621)</f>
        <v>4.9123333333333328</v>
      </c>
      <c r="AC621" s="100">
        <f t="shared" ref="AC621:AC636" si="573">3*Z621+AA621+Y621</f>
        <v>33.663666666666671</v>
      </c>
      <c r="AD621" s="152">
        <f t="shared" ref="AD621:AD636" si="574">1.398*(10^-6)*(X621^2)*AB621*AC621</f>
        <v>0</v>
      </c>
      <c r="AE621" s="129">
        <v>0</v>
      </c>
      <c r="AF621" s="100">
        <f t="shared" ref="AF621:AF636" si="575">AVERAGE(J621:L621)/10</f>
        <v>0.20333333333333331</v>
      </c>
      <c r="AG621" s="100">
        <v>9.6440000000000001</v>
      </c>
      <c r="AH621" s="100">
        <v>4.5170000000000003</v>
      </c>
      <c r="AI621" s="100">
        <f t="shared" ref="AI621:AI636" si="576">AG621-(AH621+AF621)</f>
        <v>4.9236666666666666</v>
      </c>
      <c r="AJ621" s="100">
        <f t="shared" ref="AJ621:AJ636" si="577">3*AG621+AH621+AF621</f>
        <v>33.652333333333338</v>
      </c>
      <c r="AK621" s="152">
        <f t="shared" ref="AK621:AK636" si="578">1.398*(10^-6)*(AE621^2)*AI621*AJ621</f>
        <v>0</v>
      </c>
      <c r="AL621" s="129">
        <v>0</v>
      </c>
      <c r="AM621" s="100">
        <f t="shared" ref="AM621:AM629" si="579">AVERAGE(O621:Q621)/10</f>
        <v>0.21133333333333332</v>
      </c>
      <c r="AN621" s="100">
        <v>9.6440000000000001</v>
      </c>
      <c r="AO621" s="100">
        <v>4.5170000000000003</v>
      </c>
      <c r="AP621" s="100">
        <f t="shared" ref="AP621:AP636" si="580">AN621-(AO621+AM621)</f>
        <v>4.9156666666666666</v>
      </c>
      <c r="AQ621" s="100">
        <f t="shared" ref="AQ621:AQ636" si="581">3*AN621+AO621+AM621</f>
        <v>33.660333333333341</v>
      </c>
      <c r="AR621" s="160">
        <f t="shared" ref="AR621:AR636" si="582">1.398*(10^-6)*(AL621^2)*AP621*AQ621</f>
        <v>0</v>
      </c>
      <c r="AS621" s="129">
        <v>0</v>
      </c>
      <c r="AT621" s="100">
        <f>AVERAGE(T621:V621)/10</f>
        <v>0.60100000000000009</v>
      </c>
      <c r="AU621" s="100">
        <v>9.6440000000000001</v>
      </c>
      <c r="AV621" s="100">
        <v>4.5170000000000003</v>
      </c>
      <c r="AW621" s="100">
        <f t="shared" ref="AW621:AW636" si="583">AU621-(AV621+AT621)</f>
        <v>4.5259999999999998</v>
      </c>
      <c r="AX621" s="100">
        <f t="shared" ref="AX621:AX636" si="584">3*AU621+AV621+AT621</f>
        <v>34.050000000000004</v>
      </c>
      <c r="AY621" s="160">
        <f t="shared" ref="AY621:AY636" si="585">1.398*(10^-6)*(AS621^2)*AW621*AX621</f>
        <v>0</v>
      </c>
      <c r="AZ621" s="166"/>
      <c r="BA621" s="129">
        <v>0</v>
      </c>
      <c r="BB621" s="100">
        <v>103.506856070365</v>
      </c>
      <c r="BC621" s="167">
        <f>(BB639-BB640)/BB621</f>
        <v>0.81888295343816941</v>
      </c>
      <c r="BD621" s="167">
        <f>D621-BB637</f>
        <v>59.079999999999984</v>
      </c>
      <c r="BE621" s="164">
        <f>BB639-BB640</f>
        <v>84.76</v>
      </c>
      <c r="BF621" s="164">
        <f t="shared" ref="BF621:BF636" si="586">BD621/BE621*100</f>
        <v>69.702689948088704</v>
      </c>
      <c r="BG621" s="174">
        <f t="shared" ref="BG621:BG636" si="587">BF621*BC621</f>
        <v>57.078344607275881</v>
      </c>
      <c r="BH621" s="129">
        <v>0</v>
      </c>
      <c r="BI621" s="100">
        <v>103.506856070365</v>
      </c>
      <c r="BJ621" s="167">
        <f>(BI639-BI640)/BI621</f>
        <v>0.5883668223735784</v>
      </c>
      <c r="BK621" s="167">
        <f>I621-BI637</f>
        <v>67.330000000000041</v>
      </c>
      <c r="BL621" s="164">
        <f>BI639-BI640</f>
        <v>60.899999999999991</v>
      </c>
      <c r="BM621" s="164">
        <f t="shared" ref="BM621:BM636" si="588">BK621/BL621*100</f>
        <v>110.5582922824303</v>
      </c>
      <c r="BN621" s="174">
        <f t="shared" ref="BN621:BN636" si="589">BM621*BJ621</f>
        <v>65.048831117262836</v>
      </c>
      <c r="BO621" s="129">
        <v>0</v>
      </c>
      <c r="BP621" s="180">
        <v>103.506856070365</v>
      </c>
      <c r="BQ621" s="167">
        <f>(BP639-BP640)/BP621</f>
        <v>0.82709496984239828</v>
      </c>
      <c r="BR621" s="167">
        <f>N621-BP637</f>
        <v>55.210000000000036</v>
      </c>
      <c r="BS621" s="164">
        <f>BP639-BP640</f>
        <v>85.61</v>
      </c>
      <c r="BT621" s="164">
        <f t="shared" ref="BT621:BT636" si="590">BR621/BS621*100</f>
        <v>64.490129657750302</v>
      </c>
      <c r="BU621" s="174">
        <f t="shared" ref="BU621:BU636" si="591">BT621*BQ621</f>
        <v>53.339461844409342</v>
      </c>
      <c r="BV621" s="129">
        <v>0</v>
      </c>
      <c r="BW621" s="100">
        <v>103.506856070365</v>
      </c>
      <c r="BX621" s="167">
        <f>(BW639-BW640)/BW621</f>
        <v>0.55619504046054047</v>
      </c>
      <c r="BY621" s="167">
        <f>S621-BW637</f>
        <v>58.860000000000014</v>
      </c>
      <c r="BZ621" s="164">
        <f>BW639-BW640</f>
        <v>57.570000000000007</v>
      </c>
      <c r="CA621" s="164">
        <f t="shared" ref="CA621:CA636" si="592">BY621/BZ621*100</f>
        <v>102.24075039082857</v>
      </c>
      <c r="CB621" s="174">
        <f t="shared" ref="CB621:CB636" si="593">CA621*BX621</f>
        <v>56.865798300342917</v>
      </c>
    </row>
    <row r="622" spans="1:80" ht="15.75">
      <c r="A622" s="64"/>
      <c r="B622" s="95" t="s">
        <v>42</v>
      </c>
      <c r="C622" s="80">
        <v>300</v>
      </c>
      <c r="D622" s="114">
        <v>420.53</v>
      </c>
      <c r="E622" s="189">
        <v>4.12</v>
      </c>
      <c r="F622" s="189">
        <v>1.27</v>
      </c>
      <c r="G622" s="190">
        <v>1.71</v>
      </c>
      <c r="H622" s="80">
        <v>300</v>
      </c>
      <c r="I622" s="189">
        <v>395.69</v>
      </c>
      <c r="J622" s="189">
        <v>3.75</v>
      </c>
      <c r="K622" s="210">
        <v>4.87</v>
      </c>
      <c r="L622" s="210">
        <v>3.6</v>
      </c>
      <c r="M622" s="80">
        <v>300</v>
      </c>
      <c r="N622" s="211">
        <v>414.42</v>
      </c>
      <c r="O622" s="210">
        <v>3.51</v>
      </c>
      <c r="P622" s="210">
        <v>3.9</v>
      </c>
      <c r="Q622" s="190">
        <v>1.73</v>
      </c>
      <c r="R622" s="80">
        <v>300</v>
      </c>
      <c r="S622" s="211">
        <v>384.12</v>
      </c>
      <c r="T622" s="210">
        <v>9.43</v>
      </c>
      <c r="U622" s="210">
        <v>6.6</v>
      </c>
      <c r="V622" s="190">
        <v>8.5299999999999994</v>
      </c>
      <c r="W622" s="64"/>
      <c r="X622" s="129">
        <v>300</v>
      </c>
      <c r="Y622" s="151">
        <f t="shared" si="571"/>
        <v>0.23666666666666666</v>
      </c>
      <c r="Z622" s="100">
        <v>9.6440000000000001</v>
      </c>
      <c r="AA622" s="100">
        <v>4.5170000000000003</v>
      </c>
      <c r="AB622" s="100">
        <f t="shared" si="572"/>
        <v>4.8903333333333334</v>
      </c>
      <c r="AC622" s="100">
        <f t="shared" si="573"/>
        <v>33.68566666666667</v>
      </c>
      <c r="AD622" s="152">
        <f t="shared" si="574"/>
        <v>20.726849313060001</v>
      </c>
      <c r="AE622" s="129">
        <v>300</v>
      </c>
      <c r="AF622" s="100">
        <f t="shared" si="575"/>
        <v>0.40733333333333333</v>
      </c>
      <c r="AG622" s="100">
        <v>9.6440000000000001</v>
      </c>
      <c r="AH622" s="100">
        <v>4.5170000000000003</v>
      </c>
      <c r="AI622" s="100">
        <f t="shared" si="576"/>
        <v>4.7196666666666669</v>
      </c>
      <c r="AJ622" s="100">
        <f t="shared" si="577"/>
        <v>33.856333333333339</v>
      </c>
      <c r="AK622" s="152">
        <f t="shared" si="578"/>
        <v>20.104854284580004</v>
      </c>
      <c r="AL622" s="129">
        <v>300</v>
      </c>
      <c r="AM622" s="100">
        <f t="shared" si="579"/>
        <v>0.3046666666666667</v>
      </c>
      <c r="AN622" s="100">
        <v>9.6440000000000001</v>
      </c>
      <c r="AO622" s="100">
        <v>4.5170000000000003</v>
      </c>
      <c r="AP622" s="100">
        <f t="shared" si="580"/>
        <v>4.8223333333333329</v>
      </c>
      <c r="AQ622" s="100">
        <f t="shared" si="581"/>
        <v>33.753666666666675</v>
      </c>
      <c r="AR622" s="160">
        <f t="shared" si="582"/>
        <v>20.47990156026</v>
      </c>
      <c r="AS622" s="129">
        <v>300</v>
      </c>
      <c r="AT622" s="100">
        <f>AVERAGE(T622:V622)/10</f>
        <v>0.81866666666666676</v>
      </c>
      <c r="AU622" s="100">
        <v>9.6440000000000001</v>
      </c>
      <c r="AV622" s="100">
        <v>4.5170000000000003</v>
      </c>
      <c r="AW622" s="100">
        <f t="shared" si="583"/>
        <v>4.3083333333333327</v>
      </c>
      <c r="AX622" s="100">
        <f t="shared" si="584"/>
        <v>34.26766666666667</v>
      </c>
      <c r="AY622" s="160">
        <f t="shared" si="585"/>
        <v>18.575628274499998</v>
      </c>
      <c r="AZ622" s="166"/>
      <c r="BA622" s="129">
        <v>300</v>
      </c>
      <c r="BB622" s="100">
        <v>103.506856070365</v>
      </c>
      <c r="BC622" s="167">
        <f>(BB639-BB640)/BB621</f>
        <v>0.81888295343816941</v>
      </c>
      <c r="BD622" s="167">
        <f>D622-BB637</f>
        <v>47.229999999999961</v>
      </c>
      <c r="BE622" s="164">
        <f>BB639-BB640</f>
        <v>84.76</v>
      </c>
      <c r="BF622" s="164">
        <f t="shared" si="586"/>
        <v>55.722038697498768</v>
      </c>
      <c r="BG622" s="174">
        <f t="shared" si="587"/>
        <v>45.629827620203756</v>
      </c>
      <c r="BH622" s="129">
        <v>300</v>
      </c>
      <c r="BI622" s="100">
        <v>103.506856070365</v>
      </c>
      <c r="BJ622" s="167">
        <f>(BI639-BI640)/BI621</f>
        <v>0.5883668223735784</v>
      </c>
      <c r="BK622" s="167">
        <f>I622-BI637</f>
        <v>46.94</v>
      </c>
      <c r="BL622" s="164">
        <f>BI639-BI640</f>
        <v>60.899999999999991</v>
      </c>
      <c r="BM622" s="164">
        <f t="shared" si="588"/>
        <v>77.077175697865357</v>
      </c>
      <c r="BN622" s="174">
        <f t="shared" si="589"/>
        <v>45.34965294288304</v>
      </c>
      <c r="BO622" s="129">
        <v>300</v>
      </c>
      <c r="BP622" s="180">
        <v>103.506856070365</v>
      </c>
      <c r="BQ622" s="167">
        <f>(BP639-BP640)/BP621</f>
        <v>0.82709496984239828</v>
      </c>
      <c r="BR622" s="167">
        <f>N622-BP637</f>
        <v>42.28000000000003</v>
      </c>
      <c r="BS622" s="164">
        <f>BP639-BP640</f>
        <v>85.61</v>
      </c>
      <c r="BT622" s="164">
        <f t="shared" si="590"/>
        <v>49.386753883892105</v>
      </c>
      <c r="BU622" s="174">
        <f t="shared" si="591"/>
        <v>40.847535714211688</v>
      </c>
      <c r="BV622" s="129">
        <v>300</v>
      </c>
      <c r="BW622" s="100">
        <v>103.506856070365</v>
      </c>
      <c r="BX622" s="167">
        <f>(BW639-BW640)/BW621</f>
        <v>0.55619504046054047</v>
      </c>
      <c r="BY622" s="167">
        <f>S622-BW637</f>
        <v>40.590000000000032</v>
      </c>
      <c r="BZ622" s="164">
        <f>BW639-BW640</f>
        <v>57.570000000000007</v>
      </c>
      <c r="CA622" s="164">
        <f t="shared" si="592"/>
        <v>70.505471599791605</v>
      </c>
      <c r="CB622" s="174">
        <f t="shared" si="593"/>
        <v>39.214793629135578</v>
      </c>
    </row>
    <row r="623" spans="1:80" ht="15.75">
      <c r="A623" s="64"/>
      <c r="B623" s="95" t="s">
        <v>42</v>
      </c>
      <c r="C623" s="80">
        <v>350</v>
      </c>
      <c r="D623" s="80">
        <v>418.95</v>
      </c>
      <c r="E623" s="189">
        <v>3.19</v>
      </c>
      <c r="F623" s="189">
        <v>1.98</v>
      </c>
      <c r="G623" s="190">
        <v>1.5</v>
      </c>
      <c r="H623" s="80">
        <v>350</v>
      </c>
      <c r="I623" s="189">
        <v>394.18</v>
      </c>
      <c r="J623" s="210">
        <v>3.64</v>
      </c>
      <c r="K623" s="210">
        <v>3.33</v>
      </c>
      <c r="L623" s="227">
        <v>4.8</v>
      </c>
      <c r="M623" s="80">
        <v>350</v>
      </c>
      <c r="N623" s="211">
        <v>412.71</v>
      </c>
      <c r="O623" s="210">
        <v>3.08</v>
      </c>
      <c r="P623" s="210">
        <v>3.49</v>
      </c>
      <c r="Q623" s="190">
        <v>1.93</v>
      </c>
      <c r="R623" s="80">
        <v>350</v>
      </c>
      <c r="S623" s="211">
        <v>382.61</v>
      </c>
      <c r="T623" s="210">
        <v>8.11</v>
      </c>
      <c r="U623" s="210">
        <v>9.16</v>
      </c>
      <c r="V623" s="190">
        <v>7.43</v>
      </c>
      <c r="W623" s="64"/>
      <c r="X623" s="129">
        <v>350</v>
      </c>
      <c r="Y623" s="151">
        <f t="shared" si="571"/>
        <v>0.22233333333333333</v>
      </c>
      <c r="Z623" s="100">
        <v>9.6440000000000001</v>
      </c>
      <c r="AA623" s="100">
        <v>4.5170000000000003</v>
      </c>
      <c r="AB623" s="100">
        <f t="shared" si="572"/>
        <v>4.9046666666666665</v>
      </c>
      <c r="AC623" s="100">
        <f t="shared" si="573"/>
        <v>33.671333333333337</v>
      </c>
      <c r="AD623" s="152">
        <f t="shared" si="574"/>
        <v>28.282192323886665</v>
      </c>
      <c r="AE623" s="129">
        <v>350</v>
      </c>
      <c r="AF623" s="100">
        <f t="shared" si="575"/>
        <v>0.39233333333333331</v>
      </c>
      <c r="AG623" s="100">
        <v>9.6440000000000001</v>
      </c>
      <c r="AH623" s="100">
        <v>4.5170000000000003</v>
      </c>
      <c r="AI623" s="100">
        <f t="shared" si="576"/>
        <v>4.7346666666666666</v>
      </c>
      <c r="AJ623" s="100">
        <f t="shared" si="577"/>
        <v>33.841333333333338</v>
      </c>
      <c r="AK623" s="152">
        <f t="shared" si="578"/>
        <v>27.439749019386664</v>
      </c>
      <c r="AL623" s="129">
        <v>350</v>
      </c>
      <c r="AM623" s="100">
        <f t="shared" si="579"/>
        <v>0.28333333333333333</v>
      </c>
      <c r="AN623" s="100">
        <v>9.6440000000000001</v>
      </c>
      <c r="AO623" s="100">
        <v>4.5170000000000003</v>
      </c>
      <c r="AP623" s="100">
        <f t="shared" si="580"/>
        <v>4.8436666666666666</v>
      </c>
      <c r="AQ623" s="100">
        <f t="shared" si="581"/>
        <v>33.732333333333337</v>
      </c>
      <c r="AR623" s="160">
        <f t="shared" si="582"/>
        <v>27.981042518531662</v>
      </c>
      <c r="AS623" s="129">
        <v>350</v>
      </c>
      <c r="AT623" s="100">
        <f>AVERAGE(T623:V623)/10</f>
        <v>0.82333333333333325</v>
      </c>
      <c r="AU623" s="100">
        <v>9.6440000000000001</v>
      </c>
      <c r="AV623" s="100">
        <v>4.5170000000000003</v>
      </c>
      <c r="AW623" s="100">
        <f t="shared" si="583"/>
        <v>4.3036666666666665</v>
      </c>
      <c r="AX623" s="100">
        <f t="shared" si="584"/>
        <v>34.272333333333336</v>
      </c>
      <c r="AY623" s="160">
        <f t="shared" si="585"/>
        <v>25.259547111131663</v>
      </c>
      <c r="AZ623" s="166"/>
      <c r="BA623" s="129">
        <v>350</v>
      </c>
      <c r="BB623" s="100">
        <v>103.506856070365</v>
      </c>
      <c r="BC623" s="167">
        <f>(BB639-BB640)/BB621</f>
        <v>0.81888295343816941</v>
      </c>
      <c r="BD623" s="167">
        <f>D623-BB637</f>
        <v>45.649999999999977</v>
      </c>
      <c r="BE623" s="164">
        <f>BB639-BB640</f>
        <v>84.76</v>
      </c>
      <c r="BF623" s="164">
        <f t="shared" si="586"/>
        <v>53.857951864086807</v>
      </c>
      <c r="BG623" s="174">
        <f t="shared" si="587"/>
        <v>44.10335868859417</v>
      </c>
      <c r="BH623" s="129">
        <v>350</v>
      </c>
      <c r="BI623" s="100">
        <v>103.506856070365</v>
      </c>
      <c r="BJ623" s="167">
        <f>(BI639-BI640)/BI621</f>
        <v>0.5883668223735784</v>
      </c>
      <c r="BK623" s="167">
        <f>I623-BI637</f>
        <v>45.430000000000007</v>
      </c>
      <c r="BL623" s="164">
        <f>BI639-BI640</f>
        <v>60.899999999999991</v>
      </c>
      <c r="BM623" s="164">
        <f t="shared" si="588"/>
        <v>74.597701149425305</v>
      </c>
      <c r="BN623" s="174">
        <f t="shared" si="589"/>
        <v>43.890812381661206</v>
      </c>
      <c r="BO623" s="129">
        <v>350</v>
      </c>
      <c r="BP623" s="180">
        <v>103.506856070365</v>
      </c>
      <c r="BQ623" s="167">
        <f>(BP639-BP640)/BP621</f>
        <v>0.82709496984239828</v>
      </c>
      <c r="BR623" s="167">
        <f>N623-BP637</f>
        <v>40.569999999999993</v>
      </c>
      <c r="BS623" s="164">
        <f>BP639-BP640</f>
        <v>85.61</v>
      </c>
      <c r="BT623" s="164">
        <f t="shared" si="590"/>
        <v>47.389323677140517</v>
      </c>
      <c r="BU623" s="174">
        <f t="shared" si="591"/>
        <v>39.195471237596188</v>
      </c>
      <c r="BV623" s="129">
        <v>350</v>
      </c>
      <c r="BW623" s="100">
        <v>103.506856070365</v>
      </c>
      <c r="BX623" s="167">
        <f>(BW639-BW640)/BW621</f>
        <v>0.55619504046054047</v>
      </c>
      <c r="BY623" s="167">
        <f>S623-BW637</f>
        <v>39.080000000000041</v>
      </c>
      <c r="BZ623" s="164">
        <f>BW639-BW640</f>
        <v>57.570000000000007</v>
      </c>
      <c r="CA623" s="164">
        <f t="shared" si="592"/>
        <v>67.882577731457417</v>
      </c>
      <c r="CB623" s="174">
        <f t="shared" si="593"/>
        <v>37.755953067913744</v>
      </c>
    </row>
    <row r="624" spans="1:80" ht="15.75">
      <c r="A624" s="64"/>
      <c r="B624" s="95" t="s">
        <v>42</v>
      </c>
      <c r="C624" s="80">
        <v>450</v>
      </c>
      <c r="D624" s="80">
        <v>414.39</v>
      </c>
      <c r="E624" s="189">
        <v>3.75</v>
      </c>
      <c r="F624" s="189">
        <v>3.37</v>
      </c>
      <c r="G624" s="190">
        <v>2.37</v>
      </c>
      <c r="H624" s="80">
        <v>450</v>
      </c>
      <c r="I624" s="208">
        <v>389.33</v>
      </c>
      <c r="J624" s="210">
        <v>5.75</v>
      </c>
      <c r="K624" s="210">
        <v>3.93</v>
      </c>
      <c r="L624" s="227">
        <v>4.07</v>
      </c>
      <c r="M624" s="80">
        <v>450</v>
      </c>
      <c r="N624" s="211">
        <v>409.31</v>
      </c>
      <c r="O624" s="210">
        <v>3.43</v>
      </c>
      <c r="P624" s="210">
        <v>4.24</v>
      </c>
      <c r="Q624" s="190">
        <v>4.6500000000000004</v>
      </c>
      <c r="R624" s="80">
        <v>450</v>
      </c>
      <c r="S624" s="211">
        <v>379.5</v>
      </c>
      <c r="T624" s="210">
        <v>8.8800000000000008</v>
      </c>
      <c r="U624" s="210">
        <v>10.17</v>
      </c>
      <c r="V624" s="190">
        <v>8.01</v>
      </c>
      <c r="W624" s="64"/>
      <c r="X624" s="129">
        <v>450</v>
      </c>
      <c r="Y624" s="151">
        <f t="shared" si="571"/>
        <v>0.31633333333333336</v>
      </c>
      <c r="Z624" s="100">
        <v>9.6440000000000001</v>
      </c>
      <c r="AA624" s="100">
        <v>4.5170000000000003</v>
      </c>
      <c r="AB624" s="100">
        <f t="shared" si="572"/>
        <v>4.8106666666666662</v>
      </c>
      <c r="AC624" s="100">
        <f t="shared" si="573"/>
        <v>33.765333333333338</v>
      </c>
      <c r="AD624" s="152">
        <f t="shared" si="574"/>
        <v>45.98418629375999</v>
      </c>
      <c r="AE624" s="129">
        <v>450</v>
      </c>
      <c r="AF624" s="100">
        <f t="shared" si="575"/>
        <v>0.45833333333333331</v>
      </c>
      <c r="AG624" s="100">
        <v>9.6440000000000001</v>
      </c>
      <c r="AH624" s="100">
        <v>4.5170000000000003</v>
      </c>
      <c r="AI624" s="100">
        <f t="shared" si="576"/>
        <v>4.6686666666666667</v>
      </c>
      <c r="AJ624" s="100">
        <f t="shared" si="577"/>
        <v>33.907333333333341</v>
      </c>
      <c r="AK624" s="152">
        <f t="shared" si="578"/>
        <v>44.814515133059999</v>
      </c>
      <c r="AL624" s="129">
        <v>450</v>
      </c>
      <c r="AM624" s="100">
        <f t="shared" si="579"/>
        <v>0.41066666666666662</v>
      </c>
      <c r="AN624" s="100">
        <v>9.6440000000000001</v>
      </c>
      <c r="AO624" s="100">
        <v>4.5170000000000003</v>
      </c>
      <c r="AP624" s="100">
        <f t="shared" si="580"/>
        <v>4.716333333333333</v>
      </c>
      <c r="AQ624" s="100">
        <f t="shared" si="581"/>
        <v>33.859666666666669</v>
      </c>
      <c r="AR624" s="160">
        <f t="shared" si="582"/>
        <v>45.208424179304991</v>
      </c>
      <c r="AS624" s="129">
        <v>450</v>
      </c>
      <c r="AT624" s="100">
        <f>AVERAGE(T624:V624)/10</f>
        <v>0.90200000000000014</v>
      </c>
      <c r="AU624" s="100">
        <v>9.6440000000000001</v>
      </c>
      <c r="AV624" s="100">
        <v>4.5170000000000003</v>
      </c>
      <c r="AW624" s="100">
        <f t="shared" si="583"/>
        <v>4.2249999999999996</v>
      </c>
      <c r="AX624" s="100">
        <f t="shared" si="584"/>
        <v>34.351000000000006</v>
      </c>
      <c r="AY624" s="160">
        <f t="shared" si="585"/>
        <v>41.086419557624993</v>
      </c>
      <c r="AZ624" s="166"/>
      <c r="BA624" s="129">
        <v>450</v>
      </c>
      <c r="BB624" s="100">
        <v>103.506856070365</v>
      </c>
      <c r="BC624" s="167">
        <f>(BB639-BB640)/BB621</f>
        <v>0.81888295343816941</v>
      </c>
      <c r="BD624" s="167">
        <f>D624-BB637</f>
        <v>41.089999999999975</v>
      </c>
      <c r="BE624" s="164">
        <f>BB639-BB640</f>
        <v>84.76</v>
      </c>
      <c r="BF624" s="164">
        <f t="shared" si="586"/>
        <v>48.478055686644609</v>
      </c>
      <c r="BG624" s="174">
        <f t="shared" si="587"/>
        <v>39.697853417619584</v>
      </c>
      <c r="BH624" s="129">
        <v>450</v>
      </c>
      <c r="BI624" s="100">
        <v>103.506856070365</v>
      </c>
      <c r="BJ624" s="167">
        <f>(BI639-BI640)/BI621</f>
        <v>0.5883668223735784</v>
      </c>
      <c r="BK624" s="167">
        <f>I624-BI637</f>
        <v>40.579999999999984</v>
      </c>
      <c r="BL624" s="164">
        <f>BI639-BI640</f>
        <v>60.899999999999991</v>
      </c>
      <c r="BM624" s="164">
        <f t="shared" si="588"/>
        <v>66.633825944170752</v>
      </c>
      <c r="BN624" s="174">
        <f t="shared" si="589"/>
        <v>39.205132433365854</v>
      </c>
      <c r="BO624" s="129">
        <v>450</v>
      </c>
      <c r="BP624" s="180">
        <v>103.506856070365</v>
      </c>
      <c r="BQ624" s="167">
        <f>(BP639-BP640)/BP621</f>
        <v>0.82709496984239828</v>
      </c>
      <c r="BR624" s="167">
        <f>N624-BP637</f>
        <v>37.170000000000016</v>
      </c>
      <c r="BS624" s="164">
        <f>BP639-BP640</f>
        <v>85.61</v>
      </c>
      <c r="BT624" s="164">
        <f t="shared" si="590"/>
        <v>43.417825020441555</v>
      </c>
      <c r="BU624" s="174">
        <f t="shared" si="591"/>
        <v>35.910664675904634</v>
      </c>
      <c r="BV624" s="129">
        <v>450</v>
      </c>
      <c r="BW624" s="100">
        <v>103.506856070365</v>
      </c>
      <c r="BX624" s="167">
        <f>(BW639-BW640)/BW621</f>
        <v>0.55619504046054047</v>
      </c>
      <c r="BY624" s="167">
        <f>S624-BW637</f>
        <v>35.970000000000027</v>
      </c>
      <c r="BZ624" s="164">
        <f>BW639-BW640</f>
        <v>57.570000000000007</v>
      </c>
      <c r="CA624" s="164">
        <f t="shared" si="592"/>
        <v>62.480458572173049</v>
      </c>
      <c r="CB624" s="174">
        <f t="shared" si="593"/>
        <v>34.751321183542913</v>
      </c>
    </row>
    <row r="625" spans="1:80" ht="15.75">
      <c r="A625" s="64"/>
      <c r="B625" s="95" t="s">
        <v>42</v>
      </c>
      <c r="C625" s="80">
        <v>550</v>
      </c>
      <c r="D625" s="80">
        <v>411.71</v>
      </c>
      <c r="E625" s="208">
        <v>3.92</v>
      </c>
      <c r="F625" s="208">
        <v>4.05</v>
      </c>
      <c r="G625" s="152">
        <v>2.63</v>
      </c>
      <c r="H625" s="80">
        <v>550</v>
      </c>
      <c r="I625" s="208">
        <v>386.12</v>
      </c>
      <c r="J625" s="210">
        <v>3.44</v>
      </c>
      <c r="K625" s="210">
        <v>5.78</v>
      </c>
      <c r="L625" s="227">
        <v>4.75</v>
      </c>
      <c r="M625" s="80">
        <v>550</v>
      </c>
      <c r="N625" s="211">
        <v>406.98</v>
      </c>
      <c r="O625" s="210">
        <v>3.07</v>
      </c>
      <c r="P625" s="210">
        <v>4.68</v>
      </c>
      <c r="Q625" s="190">
        <v>5.04</v>
      </c>
      <c r="R625" s="80">
        <v>550</v>
      </c>
      <c r="S625" s="211">
        <v>377.15</v>
      </c>
      <c r="T625" s="210">
        <v>8.61</v>
      </c>
      <c r="U625" s="210">
        <v>9.9</v>
      </c>
      <c r="V625" s="210">
        <v>9.08</v>
      </c>
      <c r="W625" s="64"/>
      <c r="X625" s="129">
        <v>550</v>
      </c>
      <c r="Y625" s="151">
        <f t="shared" si="571"/>
        <v>0.35333333333333333</v>
      </c>
      <c r="Z625" s="100">
        <v>9.6440000000000001</v>
      </c>
      <c r="AA625" s="100">
        <v>4.5170000000000003</v>
      </c>
      <c r="AB625" s="100">
        <f t="shared" si="572"/>
        <v>4.7736666666666663</v>
      </c>
      <c r="AC625" s="100">
        <f t="shared" si="573"/>
        <v>33.802333333333337</v>
      </c>
      <c r="AD625" s="152">
        <f t="shared" si="574"/>
        <v>68.238790496451657</v>
      </c>
      <c r="AE625" s="129">
        <v>550</v>
      </c>
      <c r="AF625" s="100">
        <f t="shared" si="575"/>
        <v>0.46566666666666673</v>
      </c>
      <c r="AG625" s="100">
        <v>9.6440000000000001</v>
      </c>
      <c r="AH625" s="100">
        <v>4.5170000000000003</v>
      </c>
      <c r="AI625" s="100">
        <f t="shared" si="576"/>
        <v>4.6613333333333333</v>
      </c>
      <c r="AJ625" s="100">
        <f t="shared" si="577"/>
        <v>33.914666666666669</v>
      </c>
      <c r="AK625" s="152">
        <f t="shared" si="578"/>
        <v>66.854441317546659</v>
      </c>
      <c r="AL625" s="129">
        <v>550</v>
      </c>
      <c r="AM625" s="100">
        <f t="shared" si="579"/>
        <v>0.42633333333333329</v>
      </c>
      <c r="AN625" s="100">
        <v>9.6440000000000001</v>
      </c>
      <c r="AO625" s="100">
        <v>4.5170000000000003</v>
      </c>
      <c r="AP625" s="100">
        <f t="shared" si="580"/>
        <v>4.7006666666666668</v>
      </c>
      <c r="AQ625" s="100">
        <f t="shared" si="581"/>
        <v>33.875333333333337</v>
      </c>
      <c r="AR625" s="160">
        <f t="shared" si="582"/>
        <v>67.340383195726659</v>
      </c>
      <c r="AS625" s="129">
        <v>550</v>
      </c>
      <c r="AT625" s="100">
        <f t="shared" ref="AT625:AT636" si="594">AVERAGE(T625:V625)/10</f>
        <v>0.91966666666666652</v>
      </c>
      <c r="AU625" s="100">
        <v>9.6440000000000001</v>
      </c>
      <c r="AV625" s="100">
        <v>4.5170000000000003</v>
      </c>
      <c r="AW625" s="100">
        <f t="shared" si="583"/>
        <v>4.2073333333333336</v>
      </c>
      <c r="AX625" s="100">
        <f t="shared" si="584"/>
        <v>34.36866666666667</v>
      </c>
      <c r="AY625" s="160">
        <f t="shared" si="585"/>
        <v>61.150801758126661</v>
      </c>
      <c r="AZ625" s="166"/>
      <c r="BA625" s="129">
        <v>550</v>
      </c>
      <c r="BB625" s="100">
        <v>103.506856070365</v>
      </c>
      <c r="BC625" s="167">
        <f>(BB639-BB640)/BB621</f>
        <v>0.81888295343816941</v>
      </c>
      <c r="BD625" s="167">
        <f>D625-BB637</f>
        <v>38.409999999999968</v>
      </c>
      <c r="BE625" s="164">
        <f>BB639-BB640</f>
        <v>84.76</v>
      </c>
      <c r="BF625" s="164">
        <f t="shared" si="586"/>
        <v>45.316186880604022</v>
      </c>
      <c r="BG625" s="174">
        <f t="shared" si="587"/>
        <v>37.10865295134505</v>
      </c>
      <c r="BH625" s="129">
        <v>550</v>
      </c>
      <c r="BI625" s="100">
        <v>103.506856070365</v>
      </c>
      <c r="BJ625" s="167">
        <f>(BI639-BI640)/BI621</f>
        <v>0.5883668223735784</v>
      </c>
      <c r="BK625" s="167">
        <f>I625-BI637</f>
        <v>37.370000000000005</v>
      </c>
      <c r="BL625" s="164">
        <f>BI639-BI640</f>
        <v>60.899999999999991</v>
      </c>
      <c r="BM625" s="164">
        <f t="shared" si="588"/>
        <v>61.362889983579649</v>
      </c>
      <c r="BN625" s="174">
        <f t="shared" si="589"/>
        <v>36.103888591298244</v>
      </c>
      <c r="BO625" s="129">
        <v>550</v>
      </c>
      <c r="BP625" s="180">
        <v>103.506856070365</v>
      </c>
      <c r="BQ625" s="167">
        <f>(BP639-BP640)/BP621</f>
        <v>0.82709496984239828</v>
      </c>
      <c r="BR625" s="167">
        <f>N625-BP637</f>
        <v>34.840000000000032</v>
      </c>
      <c r="BS625" s="164">
        <f>BP639-BP640</f>
        <v>85.61</v>
      </c>
      <c r="BT625" s="164">
        <f t="shared" si="590"/>
        <v>40.696180352762568</v>
      </c>
      <c r="BU625" s="174">
        <f t="shared" si="591"/>
        <v>33.659606061568958</v>
      </c>
      <c r="BV625" s="129">
        <v>550</v>
      </c>
      <c r="BW625" s="100">
        <v>103.506856070365</v>
      </c>
      <c r="BX625" s="167">
        <f>(BW639-BW640)/BW621</f>
        <v>0.55619504046054047</v>
      </c>
      <c r="BY625" s="167">
        <f>S625-BW637</f>
        <v>33.620000000000005</v>
      </c>
      <c r="BZ625" s="164">
        <f>BW639-BW640</f>
        <v>57.570000000000007</v>
      </c>
      <c r="CA625" s="164">
        <f t="shared" si="592"/>
        <v>58.398471426089984</v>
      </c>
      <c r="CB625" s="174">
        <f t="shared" si="593"/>
        <v>32.480940177667833</v>
      </c>
    </row>
    <row r="626" spans="1:80" ht="15.75">
      <c r="A626" s="64"/>
      <c r="B626" s="95" t="s">
        <v>42</v>
      </c>
      <c r="C626" s="80">
        <v>650</v>
      </c>
      <c r="D626" s="80">
        <v>410.01</v>
      </c>
      <c r="E626" s="208">
        <v>4.5599999999999996</v>
      </c>
      <c r="F626" s="208">
        <v>4.71</v>
      </c>
      <c r="G626" s="152">
        <v>3.28</v>
      </c>
      <c r="H626" s="80">
        <v>650</v>
      </c>
      <c r="I626" s="208">
        <v>383.94</v>
      </c>
      <c r="J626" s="210">
        <v>7.72</v>
      </c>
      <c r="K626" s="210">
        <v>5.35</v>
      </c>
      <c r="L626" s="227">
        <v>4.6399999999999997</v>
      </c>
      <c r="M626" s="80">
        <v>650</v>
      </c>
      <c r="N626" s="211">
        <v>405.36</v>
      </c>
      <c r="O626" s="210">
        <v>5.78</v>
      </c>
      <c r="P626" s="210">
        <v>6.04</v>
      </c>
      <c r="Q626" s="190">
        <v>4.09</v>
      </c>
      <c r="R626" s="80">
        <v>650</v>
      </c>
      <c r="S626" s="211">
        <v>375.4</v>
      </c>
      <c r="T626" s="211">
        <v>9.89</v>
      </c>
      <c r="U626" s="211">
        <v>10.31</v>
      </c>
      <c r="V626" s="236">
        <v>10.8</v>
      </c>
      <c r="W626" s="64"/>
      <c r="X626" s="129">
        <v>650</v>
      </c>
      <c r="Y626" s="151">
        <f t="shared" si="571"/>
        <v>0.41833333333333328</v>
      </c>
      <c r="Z626" s="100">
        <v>9.6440000000000001</v>
      </c>
      <c r="AA626" s="100">
        <v>4.5170000000000003</v>
      </c>
      <c r="AB626" s="100">
        <f t="shared" si="572"/>
        <v>4.7086666666666668</v>
      </c>
      <c r="AC626" s="100">
        <f t="shared" si="573"/>
        <v>33.867333333333342</v>
      </c>
      <c r="AD626" s="152">
        <f t="shared" si="574"/>
        <v>94.191743137006682</v>
      </c>
      <c r="AE626" s="129">
        <v>650</v>
      </c>
      <c r="AF626" s="100">
        <f t="shared" si="575"/>
        <v>0.59033333333333338</v>
      </c>
      <c r="AG626" s="100">
        <v>9.6440000000000001</v>
      </c>
      <c r="AH626" s="100">
        <v>4.5170000000000003</v>
      </c>
      <c r="AI626" s="100">
        <f t="shared" si="576"/>
        <v>4.5366666666666662</v>
      </c>
      <c r="AJ626" s="100">
        <f t="shared" si="577"/>
        <v>34.039333333333339</v>
      </c>
      <c r="AK626" s="152">
        <f t="shared" si="578"/>
        <v>91.211962690766669</v>
      </c>
      <c r="AL626" s="129">
        <v>650</v>
      </c>
      <c r="AM626" s="100">
        <f t="shared" si="579"/>
        <v>0.53033333333333332</v>
      </c>
      <c r="AN626" s="100">
        <v>9.6440000000000001</v>
      </c>
      <c r="AO626" s="100">
        <v>4.5170000000000003</v>
      </c>
      <c r="AP626" s="100">
        <f t="shared" si="580"/>
        <v>4.5966666666666667</v>
      </c>
      <c r="AQ626" s="100">
        <f t="shared" si="581"/>
        <v>33.979333333333336</v>
      </c>
      <c r="AR626" s="160">
        <f t="shared" si="582"/>
        <v>92.255390187566661</v>
      </c>
      <c r="AS626" s="129">
        <v>650</v>
      </c>
      <c r="AT626" s="100">
        <f t="shared" si="594"/>
        <v>1.0333333333333334</v>
      </c>
      <c r="AU626" s="100">
        <v>9.6440000000000001</v>
      </c>
      <c r="AV626" s="100">
        <v>4.5170000000000003</v>
      </c>
      <c r="AW626" s="100">
        <f t="shared" si="583"/>
        <v>4.0936666666666666</v>
      </c>
      <c r="AX626" s="100">
        <f t="shared" si="584"/>
        <v>34.482333333333337</v>
      </c>
      <c r="AY626" s="160">
        <f t="shared" si="585"/>
        <v>83.37637460973167</v>
      </c>
      <c r="AZ626" s="166"/>
      <c r="BA626" s="129">
        <v>650</v>
      </c>
      <c r="BB626" s="100">
        <v>103.506856070365</v>
      </c>
      <c r="BC626" s="167">
        <f>(BB639-BB640)/BB621</f>
        <v>0.81888295343816941</v>
      </c>
      <c r="BD626" s="167">
        <f>D626-BB637</f>
        <v>36.70999999999998</v>
      </c>
      <c r="BE626" s="164">
        <f>BB639-BB640</f>
        <v>84.76</v>
      </c>
      <c r="BF626" s="164">
        <f t="shared" si="586"/>
        <v>43.3105238319962</v>
      </c>
      <c r="BG626" s="174">
        <f t="shared" si="587"/>
        <v>35.466249670499273</v>
      </c>
      <c r="BH626" s="129">
        <v>650</v>
      </c>
      <c r="BI626" s="100">
        <v>103.506856070365</v>
      </c>
      <c r="BJ626" s="167">
        <f>(BI639-BI640)/BI621</f>
        <v>0.5883668223735784</v>
      </c>
      <c r="BK626" s="167">
        <f>I626-BI637</f>
        <v>35.19</v>
      </c>
      <c r="BL626" s="164">
        <f>BI639-BI640</f>
        <v>60.899999999999991</v>
      </c>
      <c r="BM626" s="164">
        <f t="shared" si="588"/>
        <v>57.783251231527103</v>
      </c>
      <c r="BN626" s="174">
        <f t="shared" si="589"/>
        <v>33.997747913507766</v>
      </c>
      <c r="BO626" s="129">
        <v>650</v>
      </c>
      <c r="BP626" s="180">
        <v>103.506856070365</v>
      </c>
      <c r="BQ626" s="167">
        <f>(BP639-BP640)/BP621</f>
        <v>0.82709496984239828</v>
      </c>
      <c r="BR626" s="167">
        <f>N626-BP637</f>
        <v>33.220000000000027</v>
      </c>
      <c r="BS626" s="164">
        <f>BP639-BP640</f>
        <v>85.61</v>
      </c>
      <c r="BT626" s="164">
        <f t="shared" si="590"/>
        <v>38.803878051629518</v>
      </c>
      <c r="BU626" s="174">
        <f t="shared" si="591"/>
        <v>32.094492346880614</v>
      </c>
      <c r="BV626" s="129">
        <v>650</v>
      </c>
      <c r="BW626" s="100">
        <v>103.506856070365</v>
      </c>
      <c r="BX626" s="167">
        <f>(BW639-BW640)/BW621</f>
        <v>0.55619504046054047</v>
      </c>
      <c r="BY626" s="167">
        <f>S626-BW637</f>
        <v>31.870000000000005</v>
      </c>
      <c r="BZ626" s="164">
        <f>BW639-BW640</f>
        <v>57.570000000000007</v>
      </c>
      <c r="CA626" s="164">
        <f t="shared" si="592"/>
        <v>55.358693764113255</v>
      </c>
      <c r="CB626" s="174">
        <f t="shared" si="593"/>
        <v>30.790230917973641</v>
      </c>
    </row>
    <row r="627" spans="1:80" ht="15.75">
      <c r="A627" s="64"/>
      <c r="B627" s="95" t="s">
        <v>42</v>
      </c>
      <c r="C627" s="80">
        <v>750</v>
      </c>
      <c r="D627" s="80">
        <v>408.69</v>
      </c>
      <c r="E627" s="208">
        <v>4.24</v>
      </c>
      <c r="F627" s="208">
        <v>3.11</v>
      </c>
      <c r="G627" s="152">
        <v>3.33</v>
      </c>
      <c r="H627" s="80">
        <v>750</v>
      </c>
      <c r="I627" s="208">
        <v>382.26</v>
      </c>
      <c r="J627" s="210">
        <v>6.44</v>
      </c>
      <c r="K627" s="210">
        <v>5.4</v>
      </c>
      <c r="L627" s="227">
        <v>4.17</v>
      </c>
      <c r="M627" s="80">
        <v>750</v>
      </c>
      <c r="N627" s="211">
        <v>404.02</v>
      </c>
      <c r="O627" s="80">
        <v>4.51</v>
      </c>
      <c r="P627" s="80">
        <v>4.18</v>
      </c>
      <c r="Q627" s="98">
        <v>5.88</v>
      </c>
      <c r="R627" s="80">
        <v>750</v>
      </c>
      <c r="S627" s="211">
        <v>373.93</v>
      </c>
      <c r="T627" s="211">
        <v>10.46</v>
      </c>
      <c r="U627" s="211">
        <v>10.52</v>
      </c>
      <c r="V627" s="236">
        <v>10.75</v>
      </c>
      <c r="W627" s="64"/>
      <c r="X627" s="129">
        <v>750</v>
      </c>
      <c r="Y627" s="151">
        <f t="shared" si="571"/>
        <v>0.35599999999999998</v>
      </c>
      <c r="Z627" s="100">
        <v>9.6440000000000001</v>
      </c>
      <c r="AA627" s="100">
        <v>4.5170000000000003</v>
      </c>
      <c r="AB627" s="100">
        <f t="shared" si="572"/>
        <v>4.7709999999999999</v>
      </c>
      <c r="AC627" s="100">
        <f t="shared" si="573"/>
        <v>33.805000000000007</v>
      </c>
      <c r="AD627" s="152">
        <f t="shared" si="574"/>
        <v>126.82943420062502</v>
      </c>
      <c r="AE627" s="129">
        <v>750</v>
      </c>
      <c r="AF627" s="100">
        <f t="shared" si="575"/>
        <v>0.53366666666666662</v>
      </c>
      <c r="AG627" s="100">
        <v>9.6440000000000001</v>
      </c>
      <c r="AH627" s="100">
        <v>4.5170000000000003</v>
      </c>
      <c r="AI627" s="100">
        <f t="shared" si="576"/>
        <v>4.5933333333333328</v>
      </c>
      <c r="AJ627" s="100">
        <f t="shared" si="577"/>
        <v>33.982666666666674</v>
      </c>
      <c r="AK627" s="152">
        <f t="shared" si="578"/>
        <v>122.74819556999999</v>
      </c>
      <c r="AL627" s="129">
        <v>750</v>
      </c>
      <c r="AM627" s="100">
        <f t="shared" si="579"/>
        <v>0.48566666666666664</v>
      </c>
      <c r="AN627" s="100">
        <v>9.6440000000000001</v>
      </c>
      <c r="AO627" s="100">
        <v>4.5170000000000003</v>
      </c>
      <c r="AP627" s="100">
        <f t="shared" si="580"/>
        <v>4.6413333333333329</v>
      </c>
      <c r="AQ627" s="100">
        <f t="shared" si="581"/>
        <v>33.934666666666672</v>
      </c>
      <c r="AR627" s="160">
        <f t="shared" si="582"/>
        <v>123.855713538</v>
      </c>
      <c r="AS627" s="129">
        <v>750</v>
      </c>
      <c r="AT627" s="100">
        <f t="shared" si="594"/>
        <v>1.0576666666666665</v>
      </c>
      <c r="AU627" s="100">
        <v>9.6440000000000001</v>
      </c>
      <c r="AV627" s="100">
        <v>4.5170000000000003</v>
      </c>
      <c r="AW627" s="100">
        <f t="shared" si="583"/>
        <v>4.0693333333333328</v>
      </c>
      <c r="AX627" s="100">
        <f t="shared" si="584"/>
        <v>34.506666666666675</v>
      </c>
      <c r="AY627" s="160">
        <f t="shared" si="585"/>
        <v>110.42209248</v>
      </c>
      <c r="AZ627" s="166"/>
      <c r="BA627" s="129">
        <v>750</v>
      </c>
      <c r="BB627" s="100">
        <v>103.506856070365</v>
      </c>
      <c r="BC627" s="167">
        <f>(BB639-BB640)/BB621</f>
        <v>0.81888295343816941</v>
      </c>
      <c r="BD627" s="167">
        <f>D627-BB637</f>
        <v>35.389999999999986</v>
      </c>
      <c r="BE627" s="164">
        <f>BB639-BB640</f>
        <v>84.76</v>
      </c>
      <c r="BF627" s="164">
        <f t="shared" si="586"/>
        <v>41.753185464841884</v>
      </c>
      <c r="BG627" s="174">
        <f t="shared" si="587"/>
        <v>34.190971828901368</v>
      </c>
      <c r="BH627" s="129">
        <v>750</v>
      </c>
      <c r="BI627" s="100">
        <v>103.506856070365</v>
      </c>
      <c r="BJ627" s="167">
        <f>(BI639-BI640)/BI621</f>
        <v>0.5883668223735784</v>
      </c>
      <c r="BK627" s="167">
        <f>I627-BI637</f>
        <v>33.509999999999991</v>
      </c>
      <c r="BL627" s="164">
        <f>BI639-BI640</f>
        <v>60.899999999999991</v>
      </c>
      <c r="BM627" s="164">
        <f t="shared" si="588"/>
        <v>55.024630541871907</v>
      </c>
      <c r="BN627" s="174">
        <f t="shared" si="589"/>
        <v>32.374667024201322</v>
      </c>
      <c r="BO627" s="129">
        <v>750</v>
      </c>
      <c r="BP627" s="180">
        <v>103.506856070365</v>
      </c>
      <c r="BQ627" s="167">
        <f>(BP639-BP640)/BP621</f>
        <v>0.82709496984239828</v>
      </c>
      <c r="BR627" s="167">
        <f>N627-BP637</f>
        <v>31.879999999999995</v>
      </c>
      <c r="BS627" s="164">
        <f>BP639-BP640</f>
        <v>85.61</v>
      </c>
      <c r="BT627" s="164">
        <f t="shared" si="590"/>
        <v>37.238640345754</v>
      </c>
      <c r="BU627" s="174">
        <f t="shared" si="591"/>
        <v>30.799892113743319</v>
      </c>
      <c r="BV627" s="129">
        <v>750</v>
      </c>
      <c r="BW627" s="100">
        <v>103.506856070365</v>
      </c>
      <c r="BX627" s="167">
        <f>(BW639-BW640)/BW621</f>
        <v>0.55619504046054047</v>
      </c>
      <c r="BY627" s="167">
        <f>S627-BW637</f>
        <v>30.400000000000034</v>
      </c>
      <c r="BZ627" s="164">
        <f>BW639-BW640</f>
        <v>57.570000000000007</v>
      </c>
      <c r="CA627" s="164">
        <f t="shared" si="592"/>
        <v>52.805280528052855</v>
      </c>
      <c r="CB627" s="174">
        <f t="shared" si="593"/>
        <v>29.370035139830549</v>
      </c>
    </row>
    <row r="628" spans="1:80" ht="15.75">
      <c r="A628" s="64"/>
      <c r="B628" s="95" t="s">
        <v>42</v>
      </c>
      <c r="C628" s="80">
        <v>850</v>
      </c>
      <c r="D628" s="80">
        <v>407.79</v>
      </c>
      <c r="E628" s="208">
        <v>5.17</v>
      </c>
      <c r="F628" s="208">
        <v>5.85</v>
      </c>
      <c r="G628" s="152">
        <v>3.46</v>
      </c>
      <c r="H628" s="80">
        <v>850</v>
      </c>
      <c r="I628" s="208">
        <v>381.12</v>
      </c>
      <c r="J628" s="210">
        <v>8</v>
      </c>
      <c r="K628" s="210">
        <v>6.08</v>
      </c>
      <c r="L628" s="227">
        <v>5.51</v>
      </c>
      <c r="M628" s="80">
        <v>850</v>
      </c>
      <c r="N628" s="211">
        <v>403.07</v>
      </c>
      <c r="O628" s="80">
        <v>7.17</v>
      </c>
      <c r="P628" s="80">
        <v>6.89</v>
      </c>
      <c r="Q628" s="98">
        <v>4.6500000000000004</v>
      </c>
      <c r="R628" s="80">
        <v>850</v>
      </c>
      <c r="S628" s="211">
        <v>372.84</v>
      </c>
      <c r="T628" s="211">
        <v>11.47</v>
      </c>
      <c r="U628" s="211">
        <v>11.42</v>
      </c>
      <c r="V628" s="236">
        <v>11.26</v>
      </c>
      <c r="W628" s="64"/>
      <c r="X628" s="129">
        <v>850</v>
      </c>
      <c r="Y628" s="151">
        <f t="shared" si="571"/>
        <v>0.48266666666666669</v>
      </c>
      <c r="Z628" s="100">
        <v>9.6440000000000001</v>
      </c>
      <c r="AA628" s="100">
        <v>4.5170000000000003</v>
      </c>
      <c r="AB628" s="100">
        <f t="shared" si="572"/>
        <v>4.644333333333333</v>
      </c>
      <c r="AC628" s="100">
        <f t="shared" si="573"/>
        <v>33.931666666666672</v>
      </c>
      <c r="AD628" s="152">
        <f t="shared" si="574"/>
        <v>159.17453770949169</v>
      </c>
      <c r="AE628" s="129">
        <v>850</v>
      </c>
      <c r="AF628" s="100">
        <f t="shared" si="575"/>
        <v>0.65300000000000002</v>
      </c>
      <c r="AG628" s="100">
        <v>9.6440000000000001</v>
      </c>
      <c r="AH628" s="100">
        <v>4.5170000000000003</v>
      </c>
      <c r="AI628" s="100">
        <f t="shared" si="576"/>
        <v>4.4740000000000002</v>
      </c>
      <c r="AJ628" s="100">
        <f t="shared" si="577"/>
        <v>34.102000000000004</v>
      </c>
      <c r="AK628" s="152">
        <f t="shared" si="578"/>
        <v>154.10646295914</v>
      </c>
      <c r="AL628" s="129">
        <v>850</v>
      </c>
      <c r="AM628" s="100">
        <f t="shared" si="579"/>
        <v>0.6236666666666667</v>
      </c>
      <c r="AN628" s="100">
        <v>9.6440000000000001</v>
      </c>
      <c r="AO628" s="100">
        <v>4.5170000000000003</v>
      </c>
      <c r="AP628" s="100">
        <f t="shared" si="580"/>
        <v>4.503333333333333</v>
      </c>
      <c r="AQ628" s="100">
        <f t="shared" si="581"/>
        <v>34.07266666666667</v>
      </c>
      <c r="AR628" s="160">
        <f t="shared" si="582"/>
        <v>154.98342054276665</v>
      </c>
      <c r="AS628" s="129">
        <v>850</v>
      </c>
      <c r="AT628" s="100">
        <f t="shared" si="594"/>
        <v>1.1383333333333332</v>
      </c>
      <c r="AU628" s="100">
        <v>9.6440000000000001</v>
      </c>
      <c r="AV628" s="100">
        <v>4.5170000000000003</v>
      </c>
      <c r="AW628" s="100">
        <f t="shared" si="583"/>
        <v>3.988666666666667</v>
      </c>
      <c r="AX628" s="100">
        <f t="shared" si="584"/>
        <v>34.587333333333341</v>
      </c>
      <c r="AY628" s="160">
        <f t="shared" si="585"/>
        <v>139.34450464500671</v>
      </c>
      <c r="AZ628" s="166"/>
      <c r="BA628" s="129">
        <v>850</v>
      </c>
      <c r="BB628" s="100">
        <v>103.506856070365</v>
      </c>
      <c r="BC628" s="167">
        <f>(BB639-BB640)/BB621</f>
        <v>0.81888295343816941</v>
      </c>
      <c r="BD628" s="167">
        <f>D628-BB637</f>
        <v>34.490000000000009</v>
      </c>
      <c r="BE628" s="164">
        <f>BB639-BB640</f>
        <v>84.76</v>
      </c>
      <c r="BF628" s="164">
        <f t="shared" si="586"/>
        <v>40.69136385087306</v>
      </c>
      <c r="BG628" s="174">
        <f t="shared" si="587"/>
        <v>33.321464209630093</v>
      </c>
      <c r="BH628" s="129">
        <v>850</v>
      </c>
      <c r="BI628" s="100">
        <v>103.506856070365</v>
      </c>
      <c r="BJ628" s="167">
        <f>(BI639-BI640)/BI621</f>
        <v>0.5883668223735784</v>
      </c>
      <c r="BK628" s="167">
        <f>I628-BI637</f>
        <v>32.370000000000005</v>
      </c>
      <c r="BL628" s="164">
        <f>BI639-BI640</f>
        <v>60.899999999999991</v>
      </c>
      <c r="BM628" s="164">
        <f t="shared" si="588"/>
        <v>53.152709359605922</v>
      </c>
      <c r="BN628" s="174">
        <f t="shared" si="589"/>
        <v>31.273290706457697</v>
      </c>
      <c r="BO628" s="129">
        <v>850</v>
      </c>
      <c r="BP628" s="180">
        <v>103.506856070365</v>
      </c>
      <c r="BQ628" s="167">
        <f>(BP639-BP640)/BP621</f>
        <v>0.82709496984239828</v>
      </c>
      <c r="BR628" s="167">
        <f>N628-BP637</f>
        <v>30.930000000000007</v>
      </c>
      <c r="BS628" s="164">
        <f>BP639-BP640</f>
        <v>85.61</v>
      </c>
      <c r="BT628" s="164">
        <f t="shared" si="590"/>
        <v>36.128956897558709</v>
      </c>
      <c r="BU628" s="174">
        <f t="shared" si="591"/>
        <v>29.882078515623629</v>
      </c>
      <c r="BV628" s="129">
        <v>850</v>
      </c>
      <c r="BW628" s="100">
        <v>103.506856070365</v>
      </c>
      <c r="BX628" s="167">
        <f>(BW639-BW640)/BW621</f>
        <v>0.55619504046054047</v>
      </c>
      <c r="BY628" s="167">
        <f>S628-BW637</f>
        <v>29.310000000000002</v>
      </c>
      <c r="BZ628" s="164">
        <f>BW639-BW640</f>
        <v>57.570000000000007</v>
      </c>
      <c r="CA628" s="164">
        <f t="shared" si="592"/>
        <v>50.911933298593013</v>
      </c>
      <c r="CB628" s="174">
        <f t="shared" si="593"/>
        <v>28.316964800935278</v>
      </c>
    </row>
    <row r="629" spans="1:80" ht="15.75">
      <c r="A629" s="64"/>
      <c r="B629" s="95" t="s">
        <v>42</v>
      </c>
      <c r="C629" s="80">
        <v>950</v>
      </c>
      <c r="D629" s="80">
        <v>407.07</v>
      </c>
      <c r="E629" s="208">
        <v>4.32</v>
      </c>
      <c r="F629" s="208">
        <v>5.51</v>
      </c>
      <c r="G629" s="152">
        <v>6.14</v>
      </c>
      <c r="H629" s="80">
        <v>950</v>
      </c>
      <c r="I629" s="208">
        <v>380.26</v>
      </c>
      <c r="J629" s="210">
        <v>7.13</v>
      </c>
      <c r="K629" s="210">
        <v>6.01</v>
      </c>
      <c r="L629" s="227">
        <v>5.56</v>
      </c>
      <c r="M629" s="80">
        <v>950</v>
      </c>
      <c r="N629" s="211">
        <v>402.25</v>
      </c>
      <c r="O629" s="80">
        <v>6.99</v>
      </c>
      <c r="P629" s="80">
        <v>7.83</v>
      </c>
      <c r="Q629" s="98">
        <v>5.03</v>
      </c>
      <c r="R629" s="80">
        <v>950</v>
      </c>
      <c r="S629" s="211">
        <v>372.02</v>
      </c>
      <c r="T629" s="211">
        <v>12.01</v>
      </c>
      <c r="U629" s="211">
        <v>10.18</v>
      </c>
      <c r="V629" s="236">
        <v>11.59</v>
      </c>
      <c r="W629" s="64"/>
      <c r="X629" s="129">
        <v>950</v>
      </c>
      <c r="Y629" s="151">
        <f t="shared" si="571"/>
        <v>0.53233333333333333</v>
      </c>
      <c r="Z629" s="100">
        <v>9.6440000000000001</v>
      </c>
      <c r="AA629" s="100">
        <v>4.5170000000000003</v>
      </c>
      <c r="AB629" s="100">
        <f t="shared" si="572"/>
        <v>4.5946666666666669</v>
      </c>
      <c r="AC629" s="100">
        <f t="shared" si="573"/>
        <v>33.981333333333339</v>
      </c>
      <c r="AD629" s="152">
        <f t="shared" si="574"/>
        <v>196.9920987047467</v>
      </c>
      <c r="AE629" s="129">
        <v>950</v>
      </c>
      <c r="AF629" s="100">
        <f t="shared" si="575"/>
        <v>0.62333333333333329</v>
      </c>
      <c r="AG629" s="100">
        <v>9.6440000000000001</v>
      </c>
      <c r="AH629" s="100">
        <v>4.5170000000000003</v>
      </c>
      <c r="AI629" s="100">
        <f t="shared" si="576"/>
        <v>4.5036666666666667</v>
      </c>
      <c r="AJ629" s="100">
        <f t="shared" si="577"/>
        <v>34.07233333333334</v>
      </c>
      <c r="AK629" s="152">
        <f t="shared" si="578"/>
        <v>193.60764266205166</v>
      </c>
      <c r="AL629" s="129">
        <v>950</v>
      </c>
      <c r="AM629" s="100">
        <f t="shared" si="579"/>
        <v>0.66166666666666674</v>
      </c>
      <c r="AN629" s="100">
        <v>9.6440000000000001</v>
      </c>
      <c r="AO629" s="100">
        <v>4.5170000000000003</v>
      </c>
      <c r="AP629" s="100">
        <f t="shared" si="580"/>
        <v>4.4653333333333327</v>
      </c>
      <c r="AQ629" s="100">
        <f t="shared" si="581"/>
        <v>34.110666666666674</v>
      </c>
      <c r="AR629" s="160">
        <f t="shared" si="582"/>
        <v>192.17570084722664</v>
      </c>
      <c r="AS629" s="129">
        <v>950</v>
      </c>
      <c r="AT629" s="100">
        <f t="shared" si="594"/>
        <v>1.1259999999999999</v>
      </c>
      <c r="AU629" s="100">
        <v>9.6440000000000001</v>
      </c>
      <c r="AV629" s="100">
        <v>4.5170000000000003</v>
      </c>
      <c r="AW629" s="100">
        <f t="shared" si="583"/>
        <v>4.0009999999999994</v>
      </c>
      <c r="AX629" s="100">
        <f t="shared" si="584"/>
        <v>34.575000000000003</v>
      </c>
      <c r="AY629" s="160">
        <f t="shared" si="585"/>
        <v>174.53604160462496</v>
      </c>
      <c r="AZ629" s="166"/>
      <c r="BA629" s="129">
        <v>950</v>
      </c>
      <c r="BB629" s="100">
        <v>103.506856070365</v>
      </c>
      <c r="BC629" s="167">
        <f>(BB639-BB640)/BB621</f>
        <v>0.81888295343816941</v>
      </c>
      <c r="BD629" s="167">
        <f>D629-BB637</f>
        <v>33.769999999999982</v>
      </c>
      <c r="BE629" s="164">
        <f>BB639-BB640</f>
        <v>84.76</v>
      </c>
      <c r="BF629" s="164">
        <f t="shared" si="586"/>
        <v>39.841906559697946</v>
      </c>
      <c r="BG629" s="174">
        <f t="shared" si="587"/>
        <v>32.625858114213031</v>
      </c>
      <c r="BH629" s="129">
        <v>950</v>
      </c>
      <c r="BI629" s="100">
        <v>103.506856070365</v>
      </c>
      <c r="BJ629" s="167">
        <f>(BI639-BI640)/BI621</f>
        <v>0.5883668223735784</v>
      </c>
      <c r="BK629" s="167">
        <f>I629-BI637</f>
        <v>31.509999999999991</v>
      </c>
      <c r="BL629" s="164">
        <f>BI639-BI640</f>
        <v>60.899999999999991</v>
      </c>
      <c r="BM629" s="164">
        <f t="shared" si="588"/>
        <v>51.740558292282422</v>
      </c>
      <c r="BN629" s="174">
        <f t="shared" si="589"/>
        <v>30.44242787026511</v>
      </c>
      <c r="BO629" s="129">
        <v>950</v>
      </c>
      <c r="BP629" s="180">
        <v>103.506856070365</v>
      </c>
      <c r="BQ629" s="167">
        <f>(BP639-BP640)/BP621</f>
        <v>0.82709496984239828</v>
      </c>
      <c r="BR629" s="167">
        <f>N629-BP637</f>
        <v>30.110000000000014</v>
      </c>
      <c r="BS629" s="164">
        <f>BP639-BP640</f>
        <v>85.61</v>
      </c>
      <c r="BT629" s="164">
        <f t="shared" si="590"/>
        <v>35.171124868590134</v>
      </c>
      <c r="BU629" s="174">
        <f t="shared" si="591"/>
        <v>29.08986046250978</v>
      </c>
      <c r="BV629" s="129">
        <v>950</v>
      </c>
      <c r="BW629" s="100">
        <v>103.506856070365</v>
      </c>
      <c r="BX629" s="167">
        <f>(BW639-BW640)/BW621</f>
        <v>0.55619504046054047</v>
      </c>
      <c r="BY629" s="167">
        <f>S629-BW637</f>
        <v>28.490000000000009</v>
      </c>
      <c r="BZ629" s="164">
        <f>BW639-BW640</f>
        <v>57.570000000000007</v>
      </c>
      <c r="CA629" s="164">
        <f t="shared" si="592"/>
        <v>49.487580336981075</v>
      </c>
      <c r="CB629" s="174">
        <f t="shared" si="593"/>
        <v>27.524746747821435</v>
      </c>
    </row>
    <row r="630" spans="1:80" ht="15.75">
      <c r="A630" s="64"/>
      <c r="B630" s="95" t="s">
        <v>42</v>
      </c>
      <c r="C630" s="80">
        <v>1000</v>
      </c>
      <c r="D630" s="80">
        <v>406.54</v>
      </c>
      <c r="E630" s="208">
        <v>4.75</v>
      </c>
      <c r="F630" s="208">
        <v>5.54</v>
      </c>
      <c r="G630" s="152">
        <v>6.32</v>
      </c>
      <c r="H630" s="80">
        <v>1000</v>
      </c>
      <c r="I630" s="208">
        <v>379.69</v>
      </c>
      <c r="J630" s="210">
        <v>6.46</v>
      </c>
      <c r="K630" s="210">
        <v>6.83</v>
      </c>
      <c r="L630" s="227">
        <v>7.61</v>
      </c>
      <c r="M630" s="80">
        <v>1000</v>
      </c>
      <c r="N630" s="80">
        <v>401.68</v>
      </c>
      <c r="O630" s="211">
        <v>6.15</v>
      </c>
      <c r="P630" s="80">
        <v>7.97</v>
      </c>
      <c r="Q630" s="98">
        <v>5.03</v>
      </c>
      <c r="R630" s="80">
        <v>1000</v>
      </c>
      <c r="S630" s="211">
        <v>371.38</v>
      </c>
      <c r="T630" s="211">
        <v>10.33</v>
      </c>
      <c r="U630" s="211">
        <v>12.29</v>
      </c>
      <c r="V630" s="236">
        <v>12.24</v>
      </c>
      <c r="W630" s="64"/>
      <c r="X630" s="129">
        <v>1000</v>
      </c>
      <c r="Y630" s="151">
        <f t="shared" si="571"/>
        <v>0.55366666666666664</v>
      </c>
      <c r="Z630" s="100">
        <v>9.6440000000000001</v>
      </c>
      <c r="AA630" s="100">
        <v>4.5170000000000003</v>
      </c>
      <c r="AB630" s="100">
        <f t="shared" si="572"/>
        <v>4.5733333333333333</v>
      </c>
      <c r="AC630" s="100">
        <f t="shared" si="573"/>
        <v>34.00266666666667</v>
      </c>
      <c r="AD630" s="152">
        <f t="shared" si="574"/>
        <v>217.39672938666664</v>
      </c>
      <c r="AE630" s="129">
        <v>1000</v>
      </c>
      <c r="AF630" s="100">
        <f t="shared" si="575"/>
        <v>0.69666666666666655</v>
      </c>
      <c r="AG630" s="100">
        <v>9.6440000000000001</v>
      </c>
      <c r="AH630" s="100">
        <v>4.5170000000000003</v>
      </c>
      <c r="AI630" s="100">
        <f t="shared" si="576"/>
        <v>4.4303333333333335</v>
      </c>
      <c r="AJ630" s="100">
        <f t="shared" si="577"/>
        <v>34.145666666666671</v>
      </c>
      <c r="AK630" s="152">
        <f t="shared" si="578"/>
        <v>211.48480594066666</v>
      </c>
      <c r="AL630" s="129">
        <v>1000</v>
      </c>
      <c r="AM630" s="100">
        <f>AVERAGE(P630:Q630)/10</f>
        <v>0.65</v>
      </c>
      <c r="AN630" s="100">
        <v>9.6440000000000001</v>
      </c>
      <c r="AO630" s="100">
        <v>4.5170000000000003</v>
      </c>
      <c r="AP630" s="100">
        <f t="shared" si="580"/>
        <v>4.4769999999999994</v>
      </c>
      <c r="AQ630" s="100">
        <f t="shared" si="581"/>
        <v>34.099000000000004</v>
      </c>
      <c r="AR630" s="160">
        <f t="shared" si="582"/>
        <v>213.42038975399993</v>
      </c>
      <c r="AS630" s="129">
        <v>1000</v>
      </c>
      <c r="AT630" s="100">
        <f t="shared" si="594"/>
        <v>1.1619999999999999</v>
      </c>
      <c r="AU630" s="100">
        <v>9.6440000000000001</v>
      </c>
      <c r="AV630" s="100">
        <v>4.5170000000000003</v>
      </c>
      <c r="AW630" s="100">
        <f t="shared" si="583"/>
        <v>3.9649999999999999</v>
      </c>
      <c r="AX630" s="100">
        <f t="shared" si="584"/>
        <v>34.611000000000004</v>
      </c>
      <c r="AY630" s="160">
        <f t="shared" si="585"/>
        <v>191.85119576999998</v>
      </c>
      <c r="AZ630" s="166"/>
      <c r="BA630" s="129">
        <v>1000</v>
      </c>
      <c r="BB630" s="100">
        <v>103.506856070365</v>
      </c>
      <c r="BC630" s="167">
        <f>(BB639-BB640)/BB621</f>
        <v>0.81888295343816941</v>
      </c>
      <c r="BD630" s="167">
        <f>D630-BB637</f>
        <v>33.240000000000009</v>
      </c>
      <c r="BE630" s="164">
        <f>BB639-BB640</f>
        <v>84.76</v>
      </c>
      <c r="BF630" s="164">
        <f t="shared" si="586"/>
        <v>39.216611609249654</v>
      </c>
      <c r="BG630" s="174">
        <f t="shared" si="587"/>
        <v>32.113814738419961</v>
      </c>
      <c r="BH630" s="129">
        <v>1000</v>
      </c>
      <c r="BI630" s="100">
        <v>103.506856070365</v>
      </c>
      <c r="BJ630" s="167">
        <f>(BI639-BI640)/BI621</f>
        <v>0.5883668223735784</v>
      </c>
      <c r="BK630" s="167">
        <f>I630-BI637</f>
        <v>30.939999999999998</v>
      </c>
      <c r="BL630" s="164">
        <f>BI639-BI640</f>
        <v>60.899999999999991</v>
      </c>
      <c r="BM630" s="164">
        <f t="shared" si="588"/>
        <v>50.804597701149426</v>
      </c>
      <c r="BN630" s="174">
        <f t="shared" si="589"/>
        <v>29.891739711393292</v>
      </c>
      <c r="BO630" s="129">
        <v>1000</v>
      </c>
      <c r="BP630" s="180">
        <v>103.506856070365</v>
      </c>
      <c r="BQ630" s="167">
        <f>(BP639-BP640)/BP621</f>
        <v>0.82709496984239828</v>
      </c>
      <c r="BR630" s="167">
        <f>N630-BP637</f>
        <v>29.54000000000002</v>
      </c>
      <c r="BS630" s="164">
        <f>BP639-BP640</f>
        <v>85.61</v>
      </c>
      <c r="BT630" s="164">
        <f t="shared" si="590"/>
        <v>34.505314799672959</v>
      </c>
      <c r="BU630" s="174">
        <f t="shared" si="591"/>
        <v>28.539172303637965</v>
      </c>
      <c r="BV630" s="129">
        <v>1000</v>
      </c>
      <c r="BW630" s="100">
        <v>103.506856070365</v>
      </c>
      <c r="BX630" s="167">
        <f>(BW639-BW640)/BW621</f>
        <v>0.55619504046054047</v>
      </c>
      <c r="BY630" s="167">
        <f>S630-BW637</f>
        <v>27.850000000000023</v>
      </c>
      <c r="BZ630" s="164">
        <f>BW639-BW640</f>
        <v>57.570000000000007</v>
      </c>
      <c r="CA630" s="164">
        <f t="shared" si="592"/>
        <v>48.375890220601043</v>
      </c>
      <c r="CB630" s="174">
        <f t="shared" si="593"/>
        <v>26.906430218561862</v>
      </c>
    </row>
    <row r="631" spans="1:80" ht="15.75">
      <c r="A631" s="64"/>
      <c r="B631" s="95" t="s">
        <v>42</v>
      </c>
      <c r="C631" s="80">
        <v>1350</v>
      </c>
      <c r="D631" s="80">
        <v>405.25</v>
      </c>
      <c r="E631" s="80">
        <v>6.81</v>
      </c>
      <c r="F631" s="80">
        <v>5.33</v>
      </c>
      <c r="G631" s="80">
        <v>5.58</v>
      </c>
      <c r="H631" s="80">
        <v>1350</v>
      </c>
      <c r="I631" s="208">
        <v>378.28</v>
      </c>
      <c r="J631" s="100">
        <v>7.94</v>
      </c>
      <c r="K631" s="211">
        <v>8.33</v>
      </c>
      <c r="L631" s="258">
        <v>8.92</v>
      </c>
      <c r="M631" s="80">
        <v>1350</v>
      </c>
      <c r="N631" s="211">
        <v>400.23</v>
      </c>
      <c r="O631" s="80">
        <v>5.94</v>
      </c>
      <c r="P631" s="80">
        <v>8.85</v>
      </c>
      <c r="Q631" s="236">
        <v>8.0399999999999991</v>
      </c>
      <c r="R631" s="80">
        <v>1350</v>
      </c>
      <c r="S631" s="211">
        <v>369.77</v>
      </c>
      <c r="T631" s="211">
        <v>12.34</v>
      </c>
      <c r="U631" s="211">
        <v>12.16</v>
      </c>
      <c r="V631" s="236">
        <v>11.33</v>
      </c>
      <c r="W631" s="64"/>
      <c r="X631" s="129">
        <v>1350</v>
      </c>
      <c r="Y631" s="151">
        <f t="shared" si="571"/>
        <v>0.59066666666666667</v>
      </c>
      <c r="Z631" s="100">
        <v>9.6440000000000001</v>
      </c>
      <c r="AA631" s="100">
        <v>4.5170000000000003</v>
      </c>
      <c r="AB631" s="100">
        <f t="shared" si="572"/>
        <v>4.5363333333333333</v>
      </c>
      <c r="AC631" s="100">
        <f t="shared" si="573"/>
        <v>34.039666666666669</v>
      </c>
      <c r="AD631" s="152">
        <f t="shared" si="574"/>
        <v>393.42772935274496</v>
      </c>
      <c r="AE631" s="129">
        <v>1350</v>
      </c>
      <c r="AF631" s="100">
        <f t="shared" si="575"/>
        <v>0.83966666666666667</v>
      </c>
      <c r="AG631" s="100">
        <v>9.6440000000000001</v>
      </c>
      <c r="AH631" s="100">
        <v>4.5170000000000003</v>
      </c>
      <c r="AI631" s="100">
        <f t="shared" si="576"/>
        <v>4.2873333333333328</v>
      </c>
      <c r="AJ631" s="100">
        <f t="shared" si="577"/>
        <v>34.288666666666671</v>
      </c>
      <c r="AK631" s="152">
        <f t="shared" si="578"/>
        <v>374.55237617273997</v>
      </c>
      <c r="AL631" s="129">
        <v>1350</v>
      </c>
      <c r="AM631" s="100">
        <f t="shared" ref="AM631:AM636" si="595">AVERAGE(O631:Q631)/10</f>
        <v>0.7609999999999999</v>
      </c>
      <c r="AN631" s="100">
        <v>9.6440000000000001</v>
      </c>
      <c r="AO631" s="100">
        <v>4.5170000000000003</v>
      </c>
      <c r="AP631" s="100">
        <f t="shared" si="580"/>
        <v>4.3659999999999997</v>
      </c>
      <c r="AQ631" s="100">
        <f t="shared" si="581"/>
        <v>34.210000000000008</v>
      </c>
      <c r="AR631" s="160">
        <f t="shared" si="582"/>
        <v>380.54981395530001</v>
      </c>
      <c r="AS631" s="129">
        <v>1350</v>
      </c>
      <c r="AT631" s="100">
        <f t="shared" si="594"/>
        <v>1.1943333333333332</v>
      </c>
      <c r="AU631" s="100">
        <v>9.6440000000000001</v>
      </c>
      <c r="AV631" s="100">
        <v>4.5170000000000003</v>
      </c>
      <c r="AW631" s="100">
        <f t="shared" si="583"/>
        <v>3.9326666666666661</v>
      </c>
      <c r="AX631" s="100">
        <f t="shared" si="584"/>
        <v>34.643333333333338</v>
      </c>
      <c r="AY631" s="160">
        <f t="shared" si="585"/>
        <v>347.12150340329998</v>
      </c>
      <c r="AZ631" s="166"/>
      <c r="BA631" s="129">
        <v>1350</v>
      </c>
      <c r="BB631" s="100">
        <v>103.506856070365</v>
      </c>
      <c r="BC631" s="167">
        <f>(BB639-BB640)/BB621</f>
        <v>0.81888295343816941</v>
      </c>
      <c r="BD631" s="167">
        <f>D631-BB637</f>
        <v>31.949999999999989</v>
      </c>
      <c r="BE631" s="164">
        <f>BB639-BB640</f>
        <v>84.76</v>
      </c>
      <c r="BF631" s="164">
        <f t="shared" si="586"/>
        <v>37.694667295894277</v>
      </c>
      <c r="BG631" s="174">
        <f t="shared" si="587"/>
        <v>30.867520484131081</v>
      </c>
      <c r="BH631" s="129">
        <v>1350</v>
      </c>
      <c r="BI631" s="100">
        <v>103.506856070365</v>
      </c>
      <c r="BJ631" s="167">
        <f>(BI639-BI640)/BI621</f>
        <v>0.5883668223735784</v>
      </c>
      <c r="BK631" s="167">
        <f>I631-BI637</f>
        <v>29.529999999999973</v>
      </c>
      <c r="BL631" s="164">
        <f>BI639-BI640</f>
        <v>60.899999999999991</v>
      </c>
      <c r="BM631" s="164">
        <f t="shared" si="588"/>
        <v>48.489326765188792</v>
      </c>
      <c r="BN631" s="174">
        <f t="shared" si="589"/>
        <v>28.529511107868235</v>
      </c>
      <c r="BO631" s="129">
        <v>1350</v>
      </c>
      <c r="BP631" s="180">
        <v>103.506856070365</v>
      </c>
      <c r="BQ631" s="167">
        <f>(BP639-BP640)/BP621</f>
        <v>0.82709496984239828</v>
      </c>
      <c r="BR631" s="167">
        <f>N631-BP637</f>
        <v>28.090000000000032</v>
      </c>
      <c r="BS631" s="164">
        <f>BP639-BP640</f>
        <v>85.61</v>
      </c>
      <c r="BT631" s="164">
        <f t="shared" si="590"/>
        <v>32.811587431374875</v>
      </c>
      <c r="BU631" s="174">
        <f t="shared" si="591"/>
        <v>27.138298917034216</v>
      </c>
      <c r="BV631" s="129">
        <v>1350</v>
      </c>
      <c r="BW631" s="100">
        <v>103.506856070365</v>
      </c>
      <c r="BX631" s="167">
        <f>(BW639-BW640)/BW621</f>
        <v>0.55619504046054047</v>
      </c>
      <c r="BY631" s="167">
        <f>S631-BW637</f>
        <v>26.240000000000009</v>
      </c>
      <c r="BZ631" s="164">
        <f>BW639-BW640</f>
        <v>57.570000000000007</v>
      </c>
      <c r="CA631" s="164">
        <f t="shared" si="592"/>
        <v>45.579294771582433</v>
      </c>
      <c r="CB631" s="174">
        <f t="shared" si="593"/>
        <v>25.350977699643192</v>
      </c>
    </row>
    <row r="632" spans="1:80" ht="15.75">
      <c r="A632" s="64"/>
      <c r="B632" s="95" t="s">
        <v>42</v>
      </c>
      <c r="C632" s="80">
        <v>2500</v>
      </c>
      <c r="D632" s="264">
        <v>402.33</v>
      </c>
      <c r="E632" s="265">
        <v>10.5</v>
      </c>
      <c r="F632" s="265">
        <v>10.18</v>
      </c>
      <c r="G632" s="160">
        <v>10.01</v>
      </c>
      <c r="H632" s="80">
        <v>2500</v>
      </c>
      <c r="I632" s="80">
        <v>375.4</v>
      </c>
      <c r="J632" s="80">
        <v>13.27</v>
      </c>
      <c r="K632" s="211">
        <v>11.51</v>
      </c>
      <c r="L632" s="98">
        <v>11.96</v>
      </c>
      <c r="M632" s="80">
        <v>2500</v>
      </c>
      <c r="N632" s="211">
        <v>397.04</v>
      </c>
      <c r="O632" s="80">
        <v>12.4</v>
      </c>
      <c r="P632" s="80">
        <v>12.62</v>
      </c>
      <c r="Q632" s="98">
        <v>10.220000000000001</v>
      </c>
      <c r="R632" s="80">
        <v>2500</v>
      </c>
      <c r="S632" s="211">
        <v>366.01</v>
      </c>
      <c r="T632" s="211">
        <v>16.88</v>
      </c>
      <c r="U632" s="211">
        <v>16.670000000000002</v>
      </c>
      <c r="V632" s="236">
        <v>16.36</v>
      </c>
      <c r="W632" s="64"/>
      <c r="X632" s="129">
        <v>2500</v>
      </c>
      <c r="Y632" s="151">
        <f t="shared" si="571"/>
        <v>1.0229999999999999</v>
      </c>
      <c r="Z632" s="100">
        <v>9.6440000000000001</v>
      </c>
      <c r="AA632" s="100">
        <v>4.5170000000000003</v>
      </c>
      <c r="AB632" s="100">
        <f t="shared" si="572"/>
        <v>4.1040000000000001</v>
      </c>
      <c r="AC632" s="100">
        <f t="shared" si="573"/>
        <v>34.472000000000008</v>
      </c>
      <c r="AD632" s="152">
        <f t="shared" si="574"/>
        <v>1236.1211064000004</v>
      </c>
      <c r="AE632" s="129">
        <v>2500</v>
      </c>
      <c r="AF632" s="100">
        <f t="shared" si="575"/>
        <v>1.2246666666666668</v>
      </c>
      <c r="AG632" s="100">
        <v>9.6440000000000001</v>
      </c>
      <c r="AH632" s="100">
        <v>4.5170000000000003</v>
      </c>
      <c r="AI632" s="100">
        <f t="shared" si="576"/>
        <v>3.902333333333333</v>
      </c>
      <c r="AJ632" s="100">
        <f t="shared" si="577"/>
        <v>34.673666666666669</v>
      </c>
      <c r="AK632" s="152">
        <f t="shared" si="578"/>
        <v>1182.2554431291665</v>
      </c>
      <c r="AL632" s="129">
        <v>2500</v>
      </c>
      <c r="AM632" s="100">
        <f t="shared" si="595"/>
        <v>1.1746666666666667</v>
      </c>
      <c r="AN632" s="100">
        <v>9.6440000000000001</v>
      </c>
      <c r="AO632" s="100">
        <v>4.5170000000000003</v>
      </c>
      <c r="AP632" s="100">
        <f t="shared" si="580"/>
        <v>3.9523333333333328</v>
      </c>
      <c r="AQ632" s="100">
        <f t="shared" si="581"/>
        <v>34.623666666666672</v>
      </c>
      <c r="AR632" s="160">
        <f t="shared" si="582"/>
        <v>1195.6768256291666</v>
      </c>
      <c r="AS632" s="129">
        <v>2500</v>
      </c>
      <c r="AT632" s="100">
        <f t="shared" si="594"/>
        <v>1.6636666666666666</v>
      </c>
      <c r="AU632" s="100">
        <v>9.6440000000000001</v>
      </c>
      <c r="AV632" s="100">
        <v>4.5170000000000003</v>
      </c>
      <c r="AW632" s="100">
        <f t="shared" si="583"/>
        <v>3.4633333333333329</v>
      </c>
      <c r="AX632" s="100">
        <f t="shared" si="584"/>
        <v>35.112666666666669</v>
      </c>
      <c r="AY632" s="160">
        <f t="shared" si="585"/>
        <v>1062.5400169166664</v>
      </c>
      <c r="AZ632" s="166"/>
      <c r="BA632" s="129">
        <v>2500</v>
      </c>
      <c r="BB632" s="100">
        <v>103.506856070365</v>
      </c>
      <c r="BC632" s="167">
        <f>(BB639-BB640)/BB621</f>
        <v>0.81888295343816941</v>
      </c>
      <c r="BD632" s="167">
        <f>D632-BB637</f>
        <v>29.029999999999973</v>
      </c>
      <c r="BE632" s="164">
        <f>BB639-BB640</f>
        <v>84.76</v>
      </c>
      <c r="BF632" s="164">
        <f t="shared" si="586"/>
        <v>34.249646059461973</v>
      </c>
      <c r="BG632" s="174">
        <f t="shared" si="587"/>
        <v>28.046451319384182</v>
      </c>
      <c r="BH632" s="129">
        <v>2500</v>
      </c>
      <c r="BI632" s="100">
        <v>103.506856070365</v>
      </c>
      <c r="BJ632" s="167">
        <f>(BI639-BI640)/BI621</f>
        <v>0.5883668223735784</v>
      </c>
      <c r="BK632" s="167">
        <f>I632-BI637</f>
        <v>26.649999999999977</v>
      </c>
      <c r="BL632" s="164">
        <f>BI639-BI640</f>
        <v>60.899999999999991</v>
      </c>
      <c r="BM632" s="164">
        <f t="shared" si="588"/>
        <v>43.760262725779938</v>
      </c>
      <c r="BN632" s="174">
        <f t="shared" si="589"/>
        <v>25.747086726200088</v>
      </c>
      <c r="BO632" s="129">
        <v>2500</v>
      </c>
      <c r="BP632" s="180">
        <v>103.506856070365</v>
      </c>
      <c r="BQ632" s="167">
        <f>(BP639-BP640)/BP621</f>
        <v>0.82709496984239828</v>
      </c>
      <c r="BR632" s="167">
        <f>N632-BP637</f>
        <v>24.900000000000034</v>
      </c>
      <c r="BS632" s="164">
        <f>BP639-BP640</f>
        <v>85.61</v>
      </c>
      <c r="BT632" s="164">
        <f t="shared" si="590"/>
        <v>29.08538722111907</v>
      </c>
      <c r="BU632" s="174">
        <f t="shared" si="591"/>
        <v>24.056377466505953</v>
      </c>
      <c r="BV632" s="129">
        <v>2500</v>
      </c>
      <c r="BW632" s="100">
        <v>103.506856070365</v>
      </c>
      <c r="BX632" s="167">
        <f>(BW639-BW640)/BW621</f>
        <v>0.55619504046054047</v>
      </c>
      <c r="BY632" s="167">
        <f>S632-BW637</f>
        <v>22.480000000000018</v>
      </c>
      <c r="BZ632" s="164">
        <f>BW639-BW640</f>
        <v>57.570000000000007</v>
      </c>
      <c r="CA632" s="164">
        <f t="shared" si="592"/>
        <v>39.048115337849602</v>
      </c>
      <c r="CB632" s="174">
        <f t="shared" si="593"/>
        <v>21.718368090243111</v>
      </c>
    </row>
    <row r="633" spans="1:80" ht="15.75">
      <c r="A633" s="64"/>
      <c r="B633" s="95" t="s">
        <v>42</v>
      </c>
      <c r="C633" s="80">
        <v>5000</v>
      </c>
      <c r="D633" s="264">
        <v>398.29</v>
      </c>
      <c r="E633" s="265">
        <v>16.21</v>
      </c>
      <c r="F633" s="265">
        <v>15.27</v>
      </c>
      <c r="G633" s="160">
        <v>14.9</v>
      </c>
      <c r="H633" s="80">
        <v>5000</v>
      </c>
      <c r="I633" s="80">
        <v>371.81</v>
      </c>
      <c r="J633" s="80">
        <v>18.11</v>
      </c>
      <c r="K633" s="80">
        <v>17.61</v>
      </c>
      <c r="L633" s="211">
        <v>16.649999999999999</v>
      </c>
      <c r="M633" s="80">
        <v>5000</v>
      </c>
      <c r="N633" s="211">
        <v>393.46</v>
      </c>
      <c r="O633" s="80">
        <v>15.37</v>
      </c>
      <c r="P633" s="80">
        <v>16.809999999999999</v>
      </c>
      <c r="Q633" s="98">
        <v>18.100000000000001</v>
      </c>
      <c r="R633" s="80">
        <v>5000</v>
      </c>
      <c r="S633" s="211">
        <v>361.85</v>
      </c>
      <c r="T633" s="211">
        <v>21.72</v>
      </c>
      <c r="U633" s="211">
        <v>20.2</v>
      </c>
      <c r="V633" s="236">
        <v>21.5</v>
      </c>
      <c r="W633" s="64"/>
      <c r="X633" s="129">
        <v>5000</v>
      </c>
      <c r="Y633" s="151">
        <f t="shared" si="571"/>
        <v>1.546</v>
      </c>
      <c r="Z633" s="100">
        <v>9.6440000000000001</v>
      </c>
      <c r="AA633" s="100">
        <v>4.5170000000000003</v>
      </c>
      <c r="AB633" s="100">
        <f t="shared" si="572"/>
        <v>3.5809999999999995</v>
      </c>
      <c r="AC633" s="100">
        <f t="shared" si="573"/>
        <v>34.995000000000005</v>
      </c>
      <c r="AD633" s="152">
        <f t="shared" si="574"/>
        <v>4379.8324702499995</v>
      </c>
      <c r="AE633" s="129">
        <v>5000</v>
      </c>
      <c r="AF633" s="100">
        <f t="shared" si="575"/>
        <v>1.7456666666666667</v>
      </c>
      <c r="AG633" s="100">
        <v>9.6440000000000001</v>
      </c>
      <c r="AH633" s="100">
        <v>4.5170000000000003</v>
      </c>
      <c r="AI633" s="100">
        <f t="shared" si="576"/>
        <v>3.3813333333333331</v>
      </c>
      <c r="AJ633" s="100">
        <f t="shared" si="577"/>
        <v>35.19466666666667</v>
      </c>
      <c r="AK633" s="152">
        <f t="shared" si="578"/>
        <v>4159.2212394666658</v>
      </c>
      <c r="AL633" s="129">
        <v>5000</v>
      </c>
      <c r="AM633" s="100">
        <f t="shared" si="595"/>
        <v>1.6760000000000002</v>
      </c>
      <c r="AN633" s="100">
        <v>9.6440000000000001</v>
      </c>
      <c r="AO633" s="100">
        <v>4.5170000000000003</v>
      </c>
      <c r="AP633" s="100">
        <f t="shared" si="580"/>
        <v>3.4509999999999996</v>
      </c>
      <c r="AQ633" s="100">
        <f t="shared" si="581"/>
        <v>35.125000000000007</v>
      </c>
      <c r="AR633" s="160">
        <f t="shared" si="582"/>
        <v>4236.5123062499997</v>
      </c>
      <c r="AS633" s="129">
        <v>5000</v>
      </c>
      <c r="AT633" s="100">
        <f t="shared" si="594"/>
        <v>2.1139999999999999</v>
      </c>
      <c r="AU633" s="100">
        <v>9.6440000000000001</v>
      </c>
      <c r="AV633" s="100">
        <v>4.5170000000000003</v>
      </c>
      <c r="AW633" s="100">
        <f t="shared" si="583"/>
        <v>3.0129999999999999</v>
      </c>
      <c r="AX633" s="100">
        <f t="shared" si="584"/>
        <v>35.563000000000002</v>
      </c>
      <c r="AY633" s="160">
        <f t="shared" si="585"/>
        <v>3744.9385990499995</v>
      </c>
      <c r="AZ633" s="166"/>
      <c r="BA633" s="129">
        <v>5000</v>
      </c>
      <c r="BB633" s="100">
        <v>103.506856070365</v>
      </c>
      <c r="BC633" s="167">
        <f>(BB639-BB640)/BB621</f>
        <v>0.81888295343816941</v>
      </c>
      <c r="BD633" s="167">
        <f>D633-BB637</f>
        <v>24.990000000000009</v>
      </c>
      <c r="BE633" s="164">
        <f>BB639-BB640</f>
        <v>84.76</v>
      </c>
      <c r="BF633" s="164">
        <f t="shared" si="586"/>
        <v>29.483246814535168</v>
      </c>
      <c r="BG633" s="174">
        <f t="shared" si="587"/>
        <v>24.143328228433059</v>
      </c>
      <c r="BH633" s="129">
        <v>5000</v>
      </c>
      <c r="BI633" s="100">
        <v>103.506856070365</v>
      </c>
      <c r="BJ633" s="167">
        <f>(BI639-BI640)/BI621</f>
        <v>0.5883668223735784</v>
      </c>
      <c r="BK633" s="167">
        <f>I633-BI637</f>
        <v>23.060000000000002</v>
      </c>
      <c r="BL633" s="164">
        <f>BI639-BI640</f>
        <v>60.899999999999991</v>
      </c>
      <c r="BM633" s="164">
        <f t="shared" si="588"/>
        <v>37.865353037766845</v>
      </c>
      <c r="BN633" s="174">
        <f t="shared" si="589"/>
        <v>22.278717444884602</v>
      </c>
      <c r="BO633" s="129">
        <v>5000</v>
      </c>
      <c r="BP633" s="180">
        <v>103.506856070365</v>
      </c>
      <c r="BQ633" s="167">
        <f>(BP639-BP640)/BP621</f>
        <v>0.82709496984239828</v>
      </c>
      <c r="BR633" s="167">
        <f>N633-BP637</f>
        <v>21.319999999999993</v>
      </c>
      <c r="BS633" s="164">
        <f>BP639-BP640</f>
        <v>85.61</v>
      </c>
      <c r="BT633" s="164">
        <f t="shared" si="590"/>
        <v>24.903632753183029</v>
      </c>
      <c r="BU633" s="174">
        <f t="shared" si="591"/>
        <v>20.597669380960077</v>
      </c>
      <c r="BV633" s="129">
        <v>5000</v>
      </c>
      <c r="BW633" s="100">
        <v>103.506856070365</v>
      </c>
      <c r="BX633" s="167">
        <f>(BW639-BW640)/BW621</f>
        <v>0.55619504046054047</v>
      </c>
      <c r="BY633" s="167">
        <f>S633-BW637</f>
        <v>18.32000000000005</v>
      </c>
      <c r="BZ633" s="164">
        <f>BW639-BW640</f>
        <v>57.570000000000007</v>
      </c>
      <c r="CA633" s="164">
        <f t="shared" si="592"/>
        <v>31.822129581379272</v>
      </c>
      <c r="CB633" s="174">
        <f t="shared" si="593"/>
        <v>17.699310650055807</v>
      </c>
    </row>
    <row r="634" spans="1:80" ht="15.75">
      <c r="A634" s="64"/>
      <c r="B634" s="95" t="s">
        <v>42</v>
      </c>
      <c r="C634" s="80">
        <v>7000</v>
      </c>
      <c r="D634" s="264">
        <v>396.06</v>
      </c>
      <c r="E634" s="265">
        <v>17.239999999999998</v>
      </c>
      <c r="F634" s="265">
        <v>18.739999999999998</v>
      </c>
      <c r="G634" s="160">
        <v>17.11</v>
      </c>
      <c r="H634" s="80">
        <v>7000</v>
      </c>
      <c r="I634" s="80">
        <v>369.93</v>
      </c>
      <c r="J634" s="80">
        <v>20.77</v>
      </c>
      <c r="K634" s="211">
        <v>21.12</v>
      </c>
      <c r="L634" s="98">
        <v>20.25</v>
      </c>
      <c r="M634" s="80">
        <v>7000</v>
      </c>
      <c r="N634" s="211">
        <v>391.6</v>
      </c>
      <c r="O634" s="80">
        <v>17.2</v>
      </c>
      <c r="P634" s="80">
        <v>19.77</v>
      </c>
      <c r="Q634" s="98">
        <v>20.329999999999998</v>
      </c>
      <c r="R634" s="80">
        <v>7000</v>
      </c>
      <c r="S634" s="211">
        <v>360.14</v>
      </c>
      <c r="T634" s="211">
        <v>22.33</v>
      </c>
      <c r="U634" s="211">
        <v>23.8</v>
      </c>
      <c r="V634" s="236">
        <v>24.07</v>
      </c>
      <c r="W634" s="64"/>
      <c r="X634" s="129">
        <v>7000</v>
      </c>
      <c r="Y634" s="151">
        <f t="shared" si="571"/>
        <v>1.7696666666666665</v>
      </c>
      <c r="Z634" s="100">
        <v>9.6440000000000001</v>
      </c>
      <c r="AA634" s="100">
        <v>4.5170000000000003</v>
      </c>
      <c r="AB634" s="100">
        <f t="shared" si="572"/>
        <v>3.3573333333333331</v>
      </c>
      <c r="AC634" s="100">
        <f t="shared" si="573"/>
        <v>35.218666666666671</v>
      </c>
      <c r="AD634" s="152">
        <f t="shared" si="574"/>
        <v>8099.7315251626669</v>
      </c>
      <c r="AE634" s="129">
        <v>7000</v>
      </c>
      <c r="AF634" s="100">
        <f t="shared" si="575"/>
        <v>2.0713333333333335</v>
      </c>
      <c r="AG634" s="100">
        <v>9.6440000000000001</v>
      </c>
      <c r="AH634" s="100">
        <v>4.5170000000000003</v>
      </c>
      <c r="AI634" s="100">
        <f t="shared" si="576"/>
        <v>3.0556666666666663</v>
      </c>
      <c r="AJ634" s="100">
        <f t="shared" si="577"/>
        <v>35.52033333333334</v>
      </c>
      <c r="AK634" s="152">
        <f t="shared" si="578"/>
        <v>7435.0905276526673</v>
      </c>
      <c r="AL634" s="129">
        <v>7000</v>
      </c>
      <c r="AM634" s="100">
        <f t="shared" si="595"/>
        <v>1.9099999999999997</v>
      </c>
      <c r="AN634" s="100">
        <v>9.6440000000000001</v>
      </c>
      <c r="AO634" s="100">
        <v>4.5170000000000003</v>
      </c>
      <c r="AP634" s="100">
        <f t="shared" si="580"/>
        <v>3.2170000000000005</v>
      </c>
      <c r="AQ634" s="100">
        <f t="shared" si="581"/>
        <v>35.359000000000002</v>
      </c>
      <c r="AR634" s="160">
        <f t="shared" si="582"/>
        <v>7792.0958553060018</v>
      </c>
      <c r="AS634" s="129">
        <v>7000</v>
      </c>
      <c r="AT634" s="100">
        <f t="shared" si="594"/>
        <v>2.3399999999999994</v>
      </c>
      <c r="AU634" s="100">
        <v>9.6440000000000001</v>
      </c>
      <c r="AV634" s="100">
        <v>4.5170000000000003</v>
      </c>
      <c r="AW634" s="100">
        <f t="shared" si="583"/>
        <v>2.7870000000000008</v>
      </c>
      <c r="AX634" s="100">
        <f t="shared" si="584"/>
        <v>35.789000000000001</v>
      </c>
      <c r="AY634" s="160">
        <f t="shared" si="585"/>
        <v>6832.659583386001</v>
      </c>
      <c r="AZ634" s="166"/>
      <c r="BA634" s="129">
        <v>7000</v>
      </c>
      <c r="BB634" s="100">
        <v>103.506856070365</v>
      </c>
      <c r="BC634" s="167">
        <f>(BB639-BB640)/BB621</f>
        <v>0.81888295343816941</v>
      </c>
      <c r="BD634" s="167">
        <f>D634-BB637</f>
        <v>22.759999999999991</v>
      </c>
      <c r="BE634" s="164">
        <f>BB639-BB640</f>
        <v>84.76</v>
      </c>
      <c r="BF634" s="164">
        <f t="shared" si="586"/>
        <v>26.852288815478985</v>
      </c>
      <c r="BG634" s="174">
        <f t="shared" si="587"/>
        <v>21.988881571794156</v>
      </c>
      <c r="BH634" s="129">
        <v>7000</v>
      </c>
      <c r="BI634" s="100">
        <v>103.506856070365</v>
      </c>
      <c r="BJ634" s="167">
        <f>(BI639-BI640)/BI621</f>
        <v>0.5883668223735784</v>
      </c>
      <c r="BK634" s="167">
        <f>I634-BI637</f>
        <v>21.180000000000007</v>
      </c>
      <c r="BL634" s="164">
        <f>BI639-BI640</f>
        <v>60.899999999999991</v>
      </c>
      <c r="BM634" s="164">
        <f t="shared" si="588"/>
        <v>34.778325123152726</v>
      </c>
      <c r="BN634" s="174">
        <f t="shared" si="589"/>
        <v>20.46241264018456</v>
      </c>
      <c r="BO634" s="129">
        <v>7000</v>
      </c>
      <c r="BP634" s="180">
        <v>103.506856070365</v>
      </c>
      <c r="BQ634" s="167">
        <f>(BP639-BP640)/BP621</f>
        <v>0.82709496984239828</v>
      </c>
      <c r="BR634" s="167">
        <f>N634-BP637</f>
        <v>19.460000000000036</v>
      </c>
      <c r="BS634" s="164">
        <f>BP639-BP640</f>
        <v>85.61</v>
      </c>
      <c r="BT634" s="164">
        <f t="shared" si="590"/>
        <v>22.730989370400696</v>
      </c>
      <c r="BU634" s="174">
        <f t="shared" si="591"/>
        <v>18.800686967799439</v>
      </c>
      <c r="BV634" s="129">
        <v>7000</v>
      </c>
      <c r="BW634" s="100">
        <v>103.506856070365</v>
      </c>
      <c r="BX634" s="167">
        <f>(BW639-BW640)/BW621</f>
        <v>0.55619504046054047</v>
      </c>
      <c r="BY634" s="167">
        <f>S634-BW637</f>
        <v>16.610000000000014</v>
      </c>
      <c r="BZ634" s="164">
        <f>BW639-BW640</f>
        <v>57.570000000000007</v>
      </c>
      <c r="CA634" s="164">
        <f t="shared" si="592"/>
        <v>28.851832551676239</v>
      </c>
      <c r="CB634" s="174">
        <f t="shared" si="593"/>
        <v>16.047246173440303</v>
      </c>
    </row>
    <row r="635" spans="1:80" ht="15.75">
      <c r="A635" s="64"/>
      <c r="B635" s="95" t="s">
        <v>42</v>
      </c>
      <c r="C635" s="80">
        <v>9000</v>
      </c>
      <c r="D635" s="264">
        <v>395.23</v>
      </c>
      <c r="E635" s="189">
        <v>19.309999999999999</v>
      </c>
      <c r="F635" s="189">
        <v>20.329999999999998</v>
      </c>
      <c r="G635" s="190">
        <v>19.82</v>
      </c>
      <c r="H635" s="80">
        <v>9000</v>
      </c>
      <c r="I635" s="80">
        <v>368.4</v>
      </c>
      <c r="J635" s="80">
        <v>23.26</v>
      </c>
      <c r="K635" s="211">
        <v>23.05</v>
      </c>
      <c r="L635" s="98">
        <v>22.03</v>
      </c>
      <c r="M635" s="80">
        <v>9000</v>
      </c>
      <c r="N635" s="211">
        <v>390.53</v>
      </c>
      <c r="O635" s="211">
        <v>20.76</v>
      </c>
      <c r="P635" s="80">
        <v>21.86</v>
      </c>
      <c r="Q635" s="98">
        <v>18.78</v>
      </c>
      <c r="R635" s="80">
        <v>9000</v>
      </c>
      <c r="S635" s="211">
        <v>358.98</v>
      </c>
      <c r="T635" s="211">
        <v>24.57</v>
      </c>
      <c r="U635" s="211">
        <v>24.89</v>
      </c>
      <c r="V635" s="236">
        <v>25.43</v>
      </c>
      <c r="W635" s="64"/>
      <c r="X635" s="129">
        <v>9000</v>
      </c>
      <c r="Y635" s="151">
        <f t="shared" si="571"/>
        <v>1.982</v>
      </c>
      <c r="Z635" s="100">
        <v>9.6440000000000001</v>
      </c>
      <c r="AA635" s="100">
        <v>4.5170000000000003</v>
      </c>
      <c r="AB635" s="100">
        <f t="shared" si="572"/>
        <v>3.1449999999999996</v>
      </c>
      <c r="AC635" s="100">
        <f t="shared" si="573"/>
        <v>35.431000000000004</v>
      </c>
      <c r="AD635" s="152">
        <f t="shared" si="574"/>
        <v>12618.166392809997</v>
      </c>
      <c r="AE635" s="129">
        <v>9000</v>
      </c>
      <c r="AF635" s="100">
        <f t="shared" si="575"/>
        <v>2.278</v>
      </c>
      <c r="AG635" s="100">
        <v>9.6440000000000001</v>
      </c>
      <c r="AH635" s="100">
        <v>4.5170000000000003</v>
      </c>
      <c r="AI635" s="100">
        <f t="shared" si="576"/>
        <v>2.8490000000000002</v>
      </c>
      <c r="AJ635" s="100">
        <f t="shared" si="577"/>
        <v>35.727000000000004</v>
      </c>
      <c r="AK635" s="152">
        <f t="shared" si="578"/>
        <v>11526.068320074</v>
      </c>
      <c r="AL635" s="129">
        <v>9000</v>
      </c>
      <c r="AM635" s="100">
        <f t="shared" si="595"/>
        <v>2.0466666666666669</v>
      </c>
      <c r="AN635" s="100">
        <v>9.6440000000000001</v>
      </c>
      <c r="AO635" s="100">
        <v>4.5170000000000003</v>
      </c>
      <c r="AP635" s="100">
        <f t="shared" si="580"/>
        <v>3.0803333333333329</v>
      </c>
      <c r="AQ635" s="100">
        <f t="shared" si="581"/>
        <v>35.495666666666672</v>
      </c>
      <c r="AR635" s="160">
        <f t="shared" si="582"/>
        <v>12381.271389593998</v>
      </c>
      <c r="AS635" s="129">
        <v>9000</v>
      </c>
      <c r="AT635" s="100">
        <f t="shared" si="594"/>
        <v>2.4963333333333333</v>
      </c>
      <c r="AU635" s="100">
        <v>9.6440000000000001</v>
      </c>
      <c r="AV635" s="100">
        <v>4.5170000000000003</v>
      </c>
      <c r="AW635" s="100">
        <f t="shared" si="583"/>
        <v>2.6306666666666665</v>
      </c>
      <c r="AX635" s="100">
        <f t="shared" si="584"/>
        <v>35.945333333333338</v>
      </c>
      <c r="AY635" s="160">
        <f t="shared" si="585"/>
        <v>10707.806820383999</v>
      </c>
      <c r="AZ635" s="166"/>
      <c r="BA635" s="129">
        <v>9000</v>
      </c>
      <c r="BB635" s="100">
        <v>103.506856070365</v>
      </c>
      <c r="BC635" s="167">
        <f>(BB639-BB640)/BB621</f>
        <v>0.81888295343816941</v>
      </c>
      <c r="BD635" s="167">
        <f>D635-BB637</f>
        <v>21.930000000000007</v>
      </c>
      <c r="BE635" s="164">
        <f>BB639-BB640</f>
        <v>84.76</v>
      </c>
      <c r="BF635" s="164">
        <f t="shared" si="586"/>
        <v>25.873053327041063</v>
      </c>
      <c r="BG635" s="174">
        <f t="shared" si="587"/>
        <v>21.18700232291064</v>
      </c>
      <c r="BH635" s="129">
        <v>9000</v>
      </c>
      <c r="BI635" s="100">
        <v>103.506856070365</v>
      </c>
      <c r="BJ635" s="167">
        <f>(BI639-BI640)/BI621</f>
        <v>0.5883668223735784</v>
      </c>
      <c r="BK635" s="167">
        <f>I635-BI637</f>
        <v>19.649999999999977</v>
      </c>
      <c r="BL635" s="164">
        <f>BI639-BI640</f>
        <v>60.899999999999991</v>
      </c>
      <c r="BM635" s="164">
        <f t="shared" si="588"/>
        <v>32.266009852216712</v>
      </c>
      <c r="BN635" s="174">
        <f t="shared" si="589"/>
        <v>18.984249687423322</v>
      </c>
      <c r="BO635" s="129">
        <v>9000</v>
      </c>
      <c r="BP635" s="180">
        <v>103.506856070365</v>
      </c>
      <c r="BQ635" s="167">
        <f>(BP639-BP640)/BP621</f>
        <v>0.82709496984239828</v>
      </c>
      <c r="BR635" s="167">
        <f>N635-BP637</f>
        <v>18.389999999999986</v>
      </c>
      <c r="BS635" s="164">
        <f>BP639-BP640</f>
        <v>85.61</v>
      </c>
      <c r="BT635" s="164">
        <f t="shared" si="590"/>
        <v>21.481135381380664</v>
      </c>
      <c r="BU635" s="174">
        <f t="shared" si="591"/>
        <v>17.766939020443516</v>
      </c>
      <c r="BV635" s="129">
        <v>9000</v>
      </c>
      <c r="BW635" s="100">
        <v>103.506856070365</v>
      </c>
      <c r="BX635" s="167">
        <f>(BW639-BW640)/BW621</f>
        <v>0.55619504046054047</v>
      </c>
      <c r="BY635" s="167">
        <f>S635-BW637</f>
        <v>15.450000000000045</v>
      </c>
      <c r="BZ635" s="164">
        <f>BW639-BW640</f>
        <v>57.570000000000007</v>
      </c>
      <c r="CA635" s="164">
        <f t="shared" si="592"/>
        <v>26.836894215737438</v>
      </c>
      <c r="CB635" s="174">
        <f t="shared" si="593"/>
        <v>14.926547464157329</v>
      </c>
    </row>
    <row r="636" spans="1:80" ht="15.75">
      <c r="A636" s="64"/>
      <c r="B636" s="102" t="s">
        <v>42</v>
      </c>
      <c r="C636" s="104">
        <v>10000</v>
      </c>
      <c r="D636" s="266">
        <v>393.96</v>
      </c>
      <c r="E636" s="245">
        <v>21.12</v>
      </c>
      <c r="F636" s="245">
        <v>20.45</v>
      </c>
      <c r="G636" s="246">
        <v>19.32</v>
      </c>
      <c r="H636" s="104">
        <v>10000</v>
      </c>
      <c r="I636" s="104">
        <v>367.41</v>
      </c>
      <c r="J636" s="104">
        <v>22.29</v>
      </c>
      <c r="K636" s="234">
        <v>23.95</v>
      </c>
      <c r="L636" s="145">
        <v>24</v>
      </c>
      <c r="M636" s="104">
        <v>10000</v>
      </c>
      <c r="N636" s="211">
        <v>389.76</v>
      </c>
      <c r="O636" s="211">
        <v>19.48</v>
      </c>
      <c r="P636" s="80">
        <v>21.3</v>
      </c>
      <c r="Q636" s="98">
        <v>22.07</v>
      </c>
      <c r="R636" s="104">
        <v>10000</v>
      </c>
      <c r="S636" s="234">
        <v>357.82</v>
      </c>
      <c r="T636" s="234">
        <v>24.94</v>
      </c>
      <c r="U636" s="234">
        <v>26.92</v>
      </c>
      <c r="V636" s="248">
        <v>26.08</v>
      </c>
      <c r="W636" s="64"/>
      <c r="X636" s="137">
        <v>10000</v>
      </c>
      <c r="Y636" s="153">
        <f t="shared" si="571"/>
        <v>2.0296666666666665</v>
      </c>
      <c r="Z636" s="105">
        <v>9.6440000000000001</v>
      </c>
      <c r="AA636" s="105">
        <v>4.5170000000000003</v>
      </c>
      <c r="AB636" s="105">
        <f t="shared" si="572"/>
        <v>3.0973333333333333</v>
      </c>
      <c r="AC636" s="105">
        <f t="shared" si="573"/>
        <v>35.478666666666669</v>
      </c>
      <c r="AD636" s="154">
        <f t="shared" si="574"/>
        <v>15362.518113066666</v>
      </c>
      <c r="AE636" s="137">
        <v>10000</v>
      </c>
      <c r="AF636" s="105">
        <f t="shared" si="575"/>
        <v>2.341333333333333</v>
      </c>
      <c r="AG636" s="105">
        <v>9.6440000000000001</v>
      </c>
      <c r="AH636" s="105">
        <v>4.5170000000000003</v>
      </c>
      <c r="AI636" s="105">
        <f t="shared" si="576"/>
        <v>2.7856666666666667</v>
      </c>
      <c r="AJ636" s="105">
        <f t="shared" si="577"/>
        <v>35.790333333333336</v>
      </c>
      <c r="AK636" s="154">
        <f t="shared" si="578"/>
        <v>13938.051410066668</v>
      </c>
      <c r="AL636" s="137">
        <v>10000</v>
      </c>
      <c r="AM636" s="105">
        <f t="shared" si="595"/>
        <v>2.0949999999999998</v>
      </c>
      <c r="AN636" s="105">
        <v>9.6440000000000001</v>
      </c>
      <c r="AO636" s="105">
        <v>4.5170000000000003</v>
      </c>
      <c r="AP636" s="105">
        <f t="shared" si="580"/>
        <v>3.032</v>
      </c>
      <c r="AQ636" s="105">
        <f t="shared" si="581"/>
        <v>35.544000000000004</v>
      </c>
      <c r="AR636" s="161">
        <f t="shared" si="582"/>
        <v>15066.1632384</v>
      </c>
      <c r="AS636" s="137">
        <v>10000</v>
      </c>
      <c r="AT636" s="105">
        <f t="shared" si="594"/>
        <v>2.5979999999999999</v>
      </c>
      <c r="AU636" s="105">
        <v>9.6440000000000001</v>
      </c>
      <c r="AV636" s="105">
        <v>4.5170000000000003</v>
      </c>
      <c r="AW636" s="105">
        <f t="shared" si="583"/>
        <v>2.5289999999999999</v>
      </c>
      <c r="AX636" s="105">
        <f t="shared" si="584"/>
        <v>36.047000000000004</v>
      </c>
      <c r="AY636" s="161">
        <f t="shared" si="585"/>
        <v>12744.568247399999</v>
      </c>
      <c r="AZ636" s="166"/>
      <c r="BA636" s="137">
        <v>10000</v>
      </c>
      <c r="BB636" s="105">
        <v>103.506856070365</v>
      </c>
      <c r="BC636" s="167">
        <f>(BB639-BB640)/BB621</f>
        <v>0.81888295343816941</v>
      </c>
      <c r="BD636" s="167">
        <f>D636-BB637</f>
        <v>20.659999999999968</v>
      </c>
      <c r="BE636" s="165">
        <f>BB639-BB640</f>
        <v>84.76</v>
      </c>
      <c r="BF636" s="165">
        <f t="shared" si="586"/>
        <v>24.374705049551636</v>
      </c>
      <c r="BG636" s="175">
        <f t="shared" si="587"/>
        <v>19.960030460161107</v>
      </c>
      <c r="BH636" s="137">
        <v>10000</v>
      </c>
      <c r="BI636" s="105">
        <v>103.506856070365</v>
      </c>
      <c r="BJ636" s="167">
        <f>(BI639-BI640)/BI621</f>
        <v>0.5883668223735784</v>
      </c>
      <c r="BK636" s="167">
        <f>I636-BI637</f>
        <v>18.660000000000025</v>
      </c>
      <c r="BL636" s="165">
        <f>BI639-BI640</f>
        <v>60.899999999999991</v>
      </c>
      <c r="BM636" s="165">
        <f t="shared" si="588"/>
        <v>30.640394088669996</v>
      </c>
      <c r="BN636" s="175">
        <f t="shared" si="589"/>
        <v>18.027791306224941</v>
      </c>
      <c r="BO636" s="137">
        <v>10000</v>
      </c>
      <c r="BP636" s="181">
        <v>103.506856070365</v>
      </c>
      <c r="BQ636" s="167">
        <f>(BP639-BP640)/BP621</f>
        <v>0.82709496984239828</v>
      </c>
      <c r="BR636" s="167">
        <f>N636-BP637</f>
        <v>17.620000000000005</v>
      </c>
      <c r="BS636" s="165">
        <f>BP639-BP640</f>
        <v>85.61</v>
      </c>
      <c r="BT636" s="165">
        <f t="shared" si="590"/>
        <v>20.581707744422388</v>
      </c>
      <c r="BU636" s="175">
        <f t="shared" si="591"/>
        <v>17.023026946178092</v>
      </c>
      <c r="BV636" s="137">
        <v>10000</v>
      </c>
      <c r="BW636" s="105">
        <v>103.506856070365</v>
      </c>
      <c r="BX636" s="167">
        <f>(BW639-BW640)/BW621</f>
        <v>0.55619504046054047</v>
      </c>
      <c r="BY636" s="167">
        <f>S636-BW637</f>
        <v>14.29000000000002</v>
      </c>
      <c r="BZ636" s="165">
        <f>BW639-BW640</f>
        <v>57.570000000000007</v>
      </c>
      <c r="CA636" s="165">
        <f t="shared" si="592"/>
        <v>24.821955879798537</v>
      </c>
      <c r="CB636" s="175">
        <f t="shared" si="593"/>
        <v>13.805848754874297</v>
      </c>
    </row>
    <row r="637" spans="1:80" ht="30">
      <c r="A637" s="81"/>
      <c r="B637" s="81"/>
      <c r="C637" s="80"/>
      <c r="D637" s="80"/>
      <c r="E637" s="81"/>
      <c r="F637" s="81"/>
      <c r="G637" s="81"/>
      <c r="H637" s="81"/>
      <c r="I637" s="81"/>
      <c r="J637" s="81"/>
      <c r="K637" s="81"/>
      <c r="L637" s="81"/>
      <c r="M637" s="81"/>
      <c r="N637" s="226"/>
      <c r="O637" s="80"/>
      <c r="P637" s="80"/>
      <c r="Q637" s="80"/>
      <c r="R637" s="81"/>
      <c r="S637" s="226"/>
      <c r="T637" s="81"/>
      <c r="U637" s="81"/>
      <c r="V637" s="81"/>
      <c r="AZ637" s="328" t="s">
        <v>46</v>
      </c>
      <c r="BA637" s="268" t="s">
        <v>47</v>
      </c>
      <c r="BB637" s="82">
        <f>BB638+BB639</f>
        <v>373.3</v>
      </c>
      <c r="BC637" s="80"/>
      <c r="BD637" s="80"/>
      <c r="BE637" s="80"/>
      <c r="BF637" s="80"/>
      <c r="BG637" s="80"/>
      <c r="BH637" s="108" t="s">
        <v>47</v>
      </c>
      <c r="BI637" s="238">
        <f>BI638+BI639</f>
        <v>348.75</v>
      </c>
      <c r="BJ637" s="80"/>
      <c r="BK637" s="86"/>
      <c r="BL637" s="86"/>
      <c r="BM637" s="86"/>
      <c r="BN637" s="86"/>
      <c r="BO637" s="108" t="s">
        <v>47</v>
      </c>
      <c r="BP637" s="162">
        <f>BP638+BP639</f>
        <v>372.14</v>
      </c>
      <c r="BQ637" s="81"/>
      <c r="BR637" s="80"/>
      <c r="BS637" s="80"/>
      <c r="BT637" s="80"/>
      <c r="BU637" s="80"/>
      <c r="BV637" s="108" t="s">
        <v>47</v>
      </c>
      <c r="BW637" s="162">
        <f>BW638+BW639</f>
        <v>343.53</v>
      </c>
      <c r="BX637" s="81"/>
      <c r="BY637" s="81"/>
      <c r="BZ637" s="81"/>
      <c r="CA637" s="81"/>
      <c r="CB637" s="81"/>
    </row>
    <row r="638" spans="1:80" ht="15">
      <c r="A638" s="81"/>
      <c r="B638" s="81"/>
      <c r="C638" s="80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0"/>
      <c r="P638" s="80"/>
      <c r="Q638" s="80"/>
      <c r="R638" s="81"/>
      <c r="S638" s="81"/>
      <c r="T638" s="81"/>
      <c r="U638" s="81"/>
      <c r="V638" s="81"/>
      <c r="AZ638" s="328"/>
      <c r="BA638" s="269" t="s">
        <v>48</v>
      </c>
      <c r="BB638" s="86">
        <v>215.06</v>
      </c>
      <c r="BC638" s="80"/>
      <c r="BD638" s="80"/>
      <c r="BE638" s="80"/>
      <c r="BF638" s="80"/>
      <c r="BG638" s="80"/>
      <c r="BH638" s="80" t="s">
        <v>48</v>
      </c>
      <c r="BI638" s="235">
        <v>214.9</v>
      </c>
      <c r="BJ638" s="80"/>
      <c r="BK638" s="86"/>
      <c r="BL638" s="86"/>
      <c r="BM638" s="86"/>
      <c r="BN638" s="86"/>
      <c r="BO638" s="80" t="s">
        <v>48</v>
      </c>
      <c r="BP638" s="80">
        <v>214.79</v>
      </c>
      <c r="BQ638" s="81"/>
      <c r="BR638" s="80"/>
      <c r="BS638" s="80"/>
      <c r="BT638" s="100"/>
      <c r="BU638" s="100"/>
      <c r="BV638" s="80" t="s">
        <v>48</v>
      </c>
      <c r="BW638" s="80">
        <v>214.54</v>
      </c>
      <c r="BX638" s="81"/>
      <c r="BY638" s="81"/>
      <c r="BZ638" s="81"/>
      <c r="CA638" s="81"/>
      <c r="CB638" s="81"/>
    </row>
    <row r="639" spans="1:80" ht="18.75">
      <c r="A639" s="252" t="s">
        <v>162</v>
      </c>
      <c r="B639" s="253"/>
      <c r="C639" s="211"/>
      <c r="D639" s="211"/>
      <c r="E639" s="81"/>
      <c r="F639" s="81"/>
      <c r="G639" s="81"/>
      <c r="H639" s="81"/>
      <c r="I639" s="81"/>
      <c r="J639" s="81"/>
      <c r="K639" s="81"/>
      <c r="L639" s="81"/>
      <c r="M639" s="80"/>
      <c r="N639" s="81"/>
      <c r="O639" s="80"/>
      <c r="P639" s="80"/>
      <c r="Q639" s="80"/>
      <c r="R639" s="81"/>
      <c r="S639" s="81"/>
      <c r="T639" s="81"/>
      <c r="U639" s="81"/>
      <c r="V639" s="81"/>
      <c r="AZ639" s="328"/>
      <c r="BA639" s="269" t="s">
        <v>50</v>
      </c>
      <c r="BB639" s="86">
        <v>158.24</v>
      </c>
      <c r="BC639" s="80">
        <v>97.8</v>
      </c>
      <c r="BD639" s="80"/>
      <c r="BE639" s="80"/>
      <c r="BF639" s="80"/>
      <c r="BG639" s="80"/>
      <c r="BH639" s="80" t="s">
        <v>50</v>
      </c>
      <c r="BI639" s="86">
        <v>133.85</v>
      </c>
      <c r="BJ639" s="80"/>
      <c r="BK639" s="86"/>
      <c r="BL639" s="86"/>
      <c r="BM639" s="86"/>
      <c r="BN639" s="86"/>
      <c r="BO639" s="80" t="s">
        <v>50</v>
      </c>
      <c r="BP639" s="80">
        <v>157.35</v>
      </c>
      <c r="BQ639" s="81"/>
      <c r="BR639" s="80"/>
      <c r="BS639" s="80"/>
      <c r="BT639" s="100"/>
      <c r="BU639" s="100"/>
      <c r="BV639" s="80" t="s">
        <v>50</v>
      </c>
      <c r="BW639" s="80">
        <v>128.99</v>
      </c>
      <c r="BX639" s="81"/>
      <c r="BY639" s="81"/>
      <c r="BZ639" s="81"/>
      <c r="CA639" s="81"/>
      <c r="CB639" s="81"/>
    </row>
    <row r="640" spans="1:80" ht="18.75" customHeight="1">
      <c r="A640" s="337" t="s">
        <v>163</v>
      </c>
      <c r="B640" s="337"/>
      <c r="C640" s="337"/>
      <c r="D640" s="337"/>
      <c r="E640" s="81"/>
      <c r="F640" s="81"/>
      <c r="G640" s="81"/>
      <c r="H640" s="81"/>
      <c r="I640" s="81"/>
      <c r="J640" s="81"/>
      <c r="K640" s="81"/>
      <c r="L640" s="81"/>
      <c r="M640" s="80"/>
      <c r="N640" s="81"/>
      <c r="O640" s="80"/>
      <c r="P640" s="80"/>
      <c r="Q640" s="80"/>
      <c r="R640" s="81"/>
      <c r="S640" s="81"/>
      <c r="T640" s="81"/>
      <c r="U640" s="81"/>
      <c r="V640" s="81"/>
      <c r="AZ640" s="328"/>
      <c r="BA640" s="269" t="s">
        <v>52</v>
      </c>
      <c r="BB640" s="86">
        <v>73.48</v>
      </c>
      <c r="BC640" s="80">
        <f>BB638+BB640-BC639</f>
        <v>190.74</v>
      </c>
      <c r="BD640" s="81"/>
      <c r="BE640" s="81"/>
      <c r="BF640" s="81"/>
      <c r="BG640" s="81"/>
      <c r="BH640" s="80" t="s">
        <v>52</v>
      </c>
      <c r="BI640" s="86">
        <v>72.95</v>
      </c>
      <c r="BJ640" s="80"/>
      <c r="BK640" s="81"/>
      <c r="BL640" s="81"/>
      <c r="BM640" s="81"/>
      <c r="BN640" s="81"/>
      <c r="BO640" s="80" t="s">
        <v>52</v>
      </c>
      <c r="BP640" s="80">
        <v>71.739999999999995</v>
      </c>
      <c r="BQ640" s="81"/>
      <c r="BR640" s="81"/>
      <c r="BS640" s="81"/>
      <c r="BT640" s="81"/>
      <c r="BU640" s="81"/>
      <c r="BV640" s="80" t="s">
        <v>52</v>
      </c>
      <c r="BW640" s="80">
        <v>71.42</v>
      </c>
      <c r="BX640" s="81"/>
      <c r="BY640" s="81"/>
      <c r="BZ640" s="81"/>
      <c r="CA640" s="81"/>
      <c r="CB640" s="81"/>
    </row>
    <row r="641" spans="1:80" ht="18.75">
      <c r="A641" s="61" t="s">
        <v>173</v>
      </c>
      <c r="B641" s="79"/>
      <c r="C641" s="211"/>
      <c r="D641" s="211"/>
      <c r="E641" s="80"/>
      <c r="F641" s="211"/>
      <c r="G641" s="81"/>
      <c r="H641" s="81"/>
      <c r="I641" s="81"/>
      <c r="J641" s="81"/>
      <c r="K641" s="81"/>
      <c r="L641" s="81"/>
      <c r="M641" s="81"/>
      <c r="N641" s="81"/>
      <c r="O641" s="80"/>
      <c r="P641" s="80"/>
      <c r="Q641" s="80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0"/>
      <c r="AF641" s="80"/>
      <c r="AG641" s="80"/>
      <c r="AH641" s="80"/>
      <c r="AI641" s="80"/>
      <c r="AJ641" s="80"/>
      <c r="AK641" s="80"/>
      <c r="AL641" s="81"/>
      <c r="AM641" s="81"/>
      <c r="AN641" s="80"/>
      <c r="AO641" s="80"/>
      <c r="AP641" s="81"/>
      <c r="AQ641" s="81"/>
      <c r="AR641" s="81"/>
      <c r="AS641" s="81"/>
      <c r="AT641" s="81"/>
      <c r="AU641" s="81"/>
      <c r="AV641" s="81"/>
      <c r="AW641" s="81"/>
      <c r="AX641" s="81"/>
      <c r="AY641" s="81"/>
      <c r="BA641" s="81"/>
      <c r="BB641" s="81"/>
      <c r="BC641" s="80"/>
      <c r="BD641" s="81"/>
      <c r="BE641" s="81"/>
      <c r="BF641" s="81"/>
      <c r="BG641" s="81"/>
      <c r="BH641" s="81"/>
      <c r="BI641" s="81"/>
      <c r="BJ641" s="80"/>
      <c r="BK641" s="81"/>
      <c r="BL641" s="81"/>
      <c r="BM641" s="81"/>
      <c r="BN641" s="81"/>
      <c r="BO641" s="81"/>
      <c r="BP641" s="81"/>
      <c r="BQ641" s="81"/>
      <c r="BR641" s="81"/>
      <c r="BS641" s="81"/>
      <c r="BT641" s="81"/>
      <c r="BU641" s="81"/>
      <c r="BV641" s="81"/>
      <c r="BW641" s="81"/>
      <c r="BX641" s="81"/>
      <c r="BY641" s="81"/>
      <c r="BZ641" s="81"/>
      <c r="CA641" s="81"/>
      <c r="CB641" s="81"/>
    </row>
    <row r="642" spans="1:80" ht="18.75">
      <c r="A642" s="318" t="s">
        <v>174</v>
      </c>
      <c r="B642" s="318"/>
      <c r="C642" s="318"/>
      <c r="D642" s="318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34"/>
      <c r="P642" s="134"/>
      <c r="Q642" s="134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34"/>
      <c r="AF642" s="134"/>
      <c r="AG642" s="134"/>
      <c r="AH642" s="134"/>
      <c r="AI642" s="134"/>
      <c r="AJ642" s="134"/>
      <c r="AK642" s="134"/>
      <c r="AL642" s="113"/>
      <c r="AM642" s="113"/>
      <c r="AN642" s="134"/>
      <c r="AO642" s="134"/>
      <c r="AP642" s="113"/>
      <c r="AQ642" s="113"/>
      <c r="AR642" s="113"/>
      <c r="AS642" s="113"/>
      <c r="AT642" s="113"/>
      <c r="AU642" s="113"/>
      <c r="AV642" s="113"/>
      <c r="AW642" s="113"/>
      <c r="AX642" s="113"/>
      <c r="AY642" s="113"/>
      <c r="AZ642" s="112"/>
      <c r="BA642" s="113"/>
      <c r="BB642" s="113"/>
      <c r="BC642" s="134"/>
      <c r="BD642" s="113"/>
      <c r="BE642" s="113"/>
      <c r="BF642" s="113"/>
      <c r="BG642" s="113"/>
      <c r="BH642" s="113"/>
      <c r="BI642" s="113"/>
      <c r="BJ642" s="134"/>
      <c r="BK642" s="113"/>
      <c r="BL642" s="113"/>
      <c r="BM642" s="113"/>
      <c r="BN642" s="113"/>
      <c r="BO642" s="113"/>
      <c r="BP642" s="113"/>
      <c r="BQ642" s="113"/>
      <c r="BR642" s="113"/>
      <c r="BS642" s="113"/>
      <c r="BT642" s="113"/>
      <c r="BU642" s="113"/>
      <c r="BV642" s="113"/>
      <c r="BW642" s="113"/>
      <c r="BX642" s="113"/>
      <c r="BY642" s="113"/>
      <c r="BZ642" s="113"/>
      <c r="CA642" s="113"/>
      <c r="CB642" s="113"/>
    </row>
    <row r="643" spans="1:80" ht="15">
      <c r="A643" s="81"/>
      <c r="B643" s="81"/>
      <c r="C643" s="80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0"/>
      <c r="P643" s="80"/>
      <c r="Q643" s="80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0"/>
      <c r="AF643" s="80"/>
      <c r="AG643" s="80"/>
      <c r="AH643" s="80"/>
      <c r="AI643" s="80"/>
      <c r="AJ643" s="80"/>
      <c r="AK643" s="80"/>
      <c r="AL643" s="81"/>
      <c r="AM643" s="81"/>
      <c r="AN643" s="80"/>
      <c r="AO643" s="80"/>
      <c r="AP643" s="81"/>
      <c r="AQ643" s="81"/>
      <c r="AR643" s="81"/>
      <c r="AS643" s="81"/>
      <c r="AT643" s="81"/>
      <c r="AU643" s="81"/>
      <c r="AV643" s="81"/>
      <c r="AW643" s="81"/>
      <c r="AX643" s="81"/>
      <c r="AY643" s="81"/>
      <c r="BA643" s="81"/>
      <c r="BB643" s="81"/>
      <c r="BC643" s="80"/>
      <c r="BD643" s="81"/>
      <c r="BE643" s="81"/>
      <c r="BF643" s="81"/>
      <c r="BG643" s="81"/>
      <c r="BH643" s="81"/>
      <c r="BI643" s="81"/>
      <c r="BJ643" s="80"/>
      <c r="BK643" s="81"/>
      <c r="BL643" s="81"/>
      <c r="BM643" s="81"/>
      <c r="BN643" s="81"/>
      <c r="BO643" s="81"/>
      <c r="BP643" s="81"/>
      <c r="BQ643" s="81"/>
      <c r="BR643" s="81"/>
      <c r="BS643" s="81"/>
      <c r="BT643" s="81"/>
      <c r="BU643" s="81"/>
      <c r="BV643" s="81"/>
      <c r="BW643" s="81"/>
      <c r="BX643" s="81"/>
      <c r="BY643" s="81"/>
      <c r="BZ643" s="81"/>
      <c r="CA643" s="81"/>
      <c r="CB643" s="81"/>
    </row>
    <row r="644" spans="1:80" ht="15">
      <c r="A644" s="82" t="s">
        <v>10</v>
      </c>
      <c r="B644" s="83" t="s">
        <v>11</v>
      </c>
      <c r="C644" s="84" t="s">
        <v>12</v>
      </c>
      <c r="D644" s="85" t="s">
        <v>13</v>
      </c>
      <c r="E644" s="335" t="s">
        <v>144</v>
      </c>
      <c r="F644" s="86"/>
      <c r="G644" s="87"/>
      <c r="H644" s="83" t="s">
        <v>11</v>
      </c>
      <c r="I644" s="85" t="s">
        <v>12</v>
      </c>
      <c r="J644" s="85" t="s">
        <v>13</v>
      </c>
      <c r="K644" s="335" t="s">
        <v>144</v>
      </c>
      <c r="L644" s="86"/>
      <c r="M644" s="130" t="s">
        <v>11</v>
      </c>
      <c r="N644" s="85" t="s">
        <v>12</v>
      </c>
      <c r="O644" s="84" t="s">
        <v>13</v>
      </c>
      <c r="P644" s="335" t="s">
        <v>144</v>
      </c>
      <c r="Q644" s="80"/>
      <c r="R644" s="130" t="s">
        <v>11</v>
      </c>
      <c r="S644" s="85" t="s">
        <v>12</v>
      </c>
      <c r="T644" s="85" t="s">
        <v>13</v>
      </c>
      <c r="U644" s="335" t="s">
        <v>144</v>
      </c>
      <c r="V644" s="86"/>
      <c r="W644" s="82" t="s">
        <v>15</v>
      </c>
      <c r="X644" s="83" t="s">
        <v>11</v>
      </c>
      <c r="Y644" s="84" t="s">
        <v>12</v>
      </c>
      <c r="Z644" s="85" t="s">
        <v>13</v>
      </c>
      <c r="AA644" s="86"/>
      <c r="AB644" s="86"/>
      <c r="AC644" s="86"/>
      <c r="AD644" s="87"/>
      <c r="AE644" s="83" t="s">
        <v>11</v>
      </c>
      <c r="AF644" s="85" t="s">
        <v>12</v>
      </c>
      <c r="AG644" s="85" t="s">
        <v>13</v>
      </c>
      <c r="AH644" s="86"/>
      <c r="AI644" s="86"/>
      <c r="AJ644" s="86"/>
      <c r="AK644" s="87"/>
      <c r="AL644" s="130" t="s">
        <v>11</v>
      </c>
      <c r="AM644" s="85" t="s">
        <v>12</v>
      </c>
      <c r="AN644" s="84" t="s">
        <v>13</v>
      </c>
      <c r="AO644" s="86"/>
      <c r="AP644" s="86"/>
      <c r="AQ644" s="86"/>
      <c r="AR644" s="157"/>
      <c r="AS644" s="130" t="s">
        <v>11</v>
      </c>
      <c r="AT644" s="85" t="s">
        <v>12</v>
      </c>
      <c r="AU644" s="85" t="s">
        <v>13</v>
      </c>
      <c r="AV644" s="86"/>
      <c r="AW644" s="86"/>
      <c r="AX644" s="86"/>
      <c r="AY644" s="157"/>
      <c r="AZ644" s="73" t="s">
        <v>16</v>
      </c>
      <c r="BA644" s="83" t="s">
        <v>11</v>
      </c>
      <c r="BB644" s="84" t="s">
        <v>12</v>
      </c>
      <c r="BC644" s="85" t="s">
        <v>13</v>
      </c>
      <c r="BD644" s="86"/>
      <c r="BE644" s="86"/>
      <c r="BF644" s="86"/>
      <c r="BG644" s="86"/>
      <c r="BH644" s="83" t="s">
        <v>11</v>
      </c>
      <c r="BI644" s="85" t="s">
        <v>12</v>
      </c>
      <c r="BJ644" s="85" t="s">
        <v>13</v>
      </c>
      <c r="BK644" s="86"/>
      <c r="BL644" s="86"/>
      <c r="BM644" s="86"/>
      <c r="BN644" s="86"/>
      <c r="BO644" s="130" t="s">
        <v>11</v>
      </c>
      <c r="BP644" s="85" t="s">
        <v>12</v>
      </c>
      <c r="BQ644" s="84" t="s">
        <v>13</v>
      </c>
      <c r="BR644" s="81"/>
      <c r="BS644" s="86"/>
      <c r="BT644" s="86"/>
      <c r="BU644" s="86"/>
      <c r="BV644" s="130" t="s">
        <v>11</v>
      </c>
      <c r="BW644" s="85" t="s">
        <v>12</v>
      </c>
      <c r="BX644" s="85" t="s">
        <v>13</v>
      </c>
      <c r="BY644" s="80"/>
      <c r="BZ644" s="80"/>
      <c r="CA644" s="80"/>
      <c r="CB644" s="87"/>
    </row>
    <row r="645" spans="1:80" ht="15">
      <c r="A645" s="82"/>
      <c r="B645" s="88"/>
      <c r="C645" s="114" t="s">
        <v>175</v>
      </c>
      <c r="D645" s="90" t="s">
        <v>20</v>
      </c>
      <c r="E645" s="336"/>
      <c r="F645" s="250">
        <v>175.67</v>
      </c>
      <c r="G645" s="87"/>
      <c r="H645" s="88"/>
      <c r="I645" s="89" t="s">
        <v>176</v>
      </c>
      <c r="J645" s="90" t="s">
        <v>20</v>
      </c>
      <c r="K645" s="336"/>
      <c r="L645" s="250">
        <v>169.62</v>
      </c>
      <c r="M645" s="88"/>
      <c r="N645" s="89" t="s">
        <v>177</v>
      </c>
      <c r="O645" s="135" t="s">
        <v>19</v>
      </c>
      <c r="P645" s="336"/>
      <c r="Q645" s="250">
        <v>149.88</v>
      </c>
      <c r="R645" s="88"/>
      <c r="S645" s="89" t="s">
        <v>177</v>
      </c>
      <c r="T645" s="90" t="s">
        <v>20</v>
      </c>
      <c r="U645" s="336"/>
      <c r="V645" s="250">
        <v>188.89</v>
      </c>
      <c r="W645" s="249"/>
      <c r="X645" s="88"/>
      <c r="Y645" s="114" t="s">
        <v>175</v>
      </c>
      <c r="Z645" s="90" t="s">
        <v>20</v>
      </c>
      <c r="AA645" s="86"/>
      <c r="AB645" s="86"/>
      <c r="AC645" s="86"/>
      <c r="AD645" s="87"/>
      <c r="AE645" s="88"/>
      <c r="AF645" s="89" t="s">
        <v>176</v>
      </c>
      <c r="AG645" s="90" t="s">
        <v>20</v>
      </c>
      <c r="AH645" s="86"/>
      <c r="AI645" s="86"/>
      <c r="AJ645" s="86"/>
      <c r="AK645" s="87"/>
      <c r="AL645" s="88"/>
      <c r="AM645" s="89" t="s">
        <v>177</v>
      </c>
      <c r="AN645" s="135" t="s">
        <v>19</v>
      </c>
      <c r="AO645" s="86"/>
      <c r="AP645" s="86"/>
      <c r="AQ645" s="86"/>
      <c r="AR645" s="157"/>
      <c r="AS645" s="88"/>
      <c r="AT645" s="89" t="s">
        <v>177</v>
      </c>
      <c r="AU645" s="90" t="s">
        <v>20</v>
      </c>
      <c r="AV645" s="331"/>
      <c r="AW645" s="331"/>
      <c r="AX645" s="86"/>
      <c r="AY645" s="157"/>
      <c r="AZ645" s="73"/>
      <c r="BA645" s="88"/>
      <c r="BB645" s="114" t="s">
        <v>175</v>
      </c>
      <c r="BC645" s="90" t="s">
        <v>20</v>
      </c>
      <c r="BD645" s="86"/>
      <c r="BE645" s="86"/>
      <c r="BF645" s="86"/>
      <c r="BG645" s="87"/>
      <c r="BH645" s="88"/>
      <c r="BI645" s="89" t="s">
        <v>176</v>
      </c>
      <c r="BJ645" s="90" t="s">
        <v>20</v>
      </c>
      <c r="BK645" s="86"/>
      <c r="BL645" s="86"/>
      <c r="BM645" s="86"/>
      <c r="BN645" s="87"/>
      <c r="BO645" s="88"/>
      <c r="BP645" s="89" t="s">
        <v>177</v>
      </c>
      <c r="BQ645" s="135" t="s">
        <v>19</v>
      </c>
      <c r="BR645" s="86"/>
      <c r="BS645" s="86"/>
      <c r="BT645" s="86"/>
      <c r="BU645" s="157"/>
      <c r="BV645" s="88"/>
      <c r="BW645" s="89" t="s">
        <v>177</v>
      </c>
      <c r="BX645" s="90" t="s">
        <v>20</v>
      </c>
      <c r="BY645" s="331"/>
      <c r="BZ645" s="331"/>
      <c r="CA645" s="86"/>
      <c r="CB645" s="157"/>
    </row>
    <row r="646" spans="1:80" ht="47.25">
      <c r="A646" s="64"/>
      <c r="B646" s="91" t="s">
        <v>26</v>
      </c>
      <c r="C646" s="94" t="s">
        <v>27</v>
      </c>
      <c r="D646" s="93" t="s">
        <v>56</v>
      </c>
      <c r="E646" s="321" t="s">
        <v>29</v>
      </c>
      <c r="F646" s="321"/>
      <c r="G646" s="322"/>
      <c r="H646" s="94" t="s">
        <v>27</v>
      </c>
      <c r="I646" s="93" t="s">
        <v>56</v>
      </c>
      <c r="J646" s="321" t="s">
        <v>29</v>
      </c>
      <c r="K646" s="321"/>
      <c r="L646" s="322"/>
      <c r="M646" s="94" t="s">
        <v>27</v>
      </c>
      <c r="N646" s="93" t="s">
        <v>56</v>
      </c>
      <c r="O646" s="333" t="s">
        <v>29</v>
      </c>
      <c r="P646" s="333"/>
      <c r="Q646" s="334"/>
      <c r="R646" s="94" t="s">
        <v>27</v>
      </c>
      <c r="S646" s="93" t="s">
        <v>56</v>
      </c>
      <c r="T646" s="333" t="s">
        <v>29</v>
      </c>
      <c r="U646" s="333"/>
      <c r="V646" s="334"/>
      <c r="W646" s="64"/>
      <c r="X646" s="94" t="s">
        <v>27</v>
      </c>
      <c r="Y646" s="148" t="s">
        <v>30</v>
      </c>
      <c r="Z646" s="149" t="s">
        <v>31</v>
      </c>
      <c r="AA646" s="149" t="s">
        <v>32</v>
      </c>
      <c r="AB646" s="149" t="s">
        <v>33</v>
      </c>
      <c r="AC646" s="149" t="s">
        <v>34</v>
      </c>
      <c r="AD646" s="150" t="s">
        <v>35</v>
      </c>
      <c r="AE646" s="94" t="s">
        <v>27</v>
      </c>
      <c r="AF646" s="149" t="s">
        <v>30</v>
      </c>
      <c r="AG646" s="149" t="s">
        <v>31</v>
      </c>
      <c r="AH646" s="149" t="s">
        <v>32</v>
      </c>
      <c r="AI646" s="149" t="s">
        <v>33</v>
      </c>
      <c r="AJ646" s="149" t="s">
        <v>34</v>
      </c>
      <c r="AK646" s="150" t="s">
        <v>35</v>
      </c>
      <c r="AL646" s="94" t="s">
        <v>27</v>
      </c>
      <c r="AM646" s="149" t="s">
        <v>30</v>
      </c>
      <c r="AN646" s="149" t="s">
        <v>31</v>
      </c>
      <c r="AO646" s="149" t="s">
        <v>32</v>
      </c>
      <c r="AP646" s="149" t="s">
        <v>33</v>
      </c>
      <c r="AQ646" s="149" t="s">
        <v>34</v>
      </c>
      <c r="AR646" s="158" t="s">
        <v>35</v>
      </c>
      <c r="AS646" s="94" t="s">
        <v>27</v>
      </c>
      <c r="AT646" s="149" t="s">
        <v>30</v>
      </c>
      <c r="AU646" s="159" t="s">
        <v>31</v>
      </c>
      <c r="AV646" s="159" t="s">
        <v>32</v>
      </c>
      <c r="AW646" s="149" t="s">
        <v>33</v>
      </c>
      <c r="AX646" s="149" t="s">
        <v>34</v>
      </c>
      <c r="AY646" s="158" t="s">
        <v>35</v>
      </c>
      <c r="AZ646" s="166"/>
      <c r="BA646" s="163" t="s">
        <v>27</v>
      </c>
      <c r="BB646" s="149" t="s">
        <v>24</v>
      </c>
      <c r="BC646" s="149" t="s">
        <v>36</v>
      </c>
      <c r="BD646" s="149" t="s">
        <v>37</v>
      </c>
      <c r="BE646" s="149" t="s">
        <v>38</v>
      </c>
      <c r="BF646" s="173" t="s">
        <v>39</v>
      </c>
      <c r="BG646" s="173" t="s">
        <v>40</v>
      </c>
      <c r="BH646" s="163" t="s">
        <v>27</v>
      </c>
      <c r="BI646" s="149" t="s">
        <v>24</v>
      </c>
      <c r="BJ646" s="149" t="s">
        <v>36</v>
      </c>
      <c r="BK646" s="149" t="s">
        <v>37</v>
      </c>
      <c r="BL646" s="149" t="s">
        <v>38</v>
      </c>
      <c r="BM646" s="173" t="s">
        <v>39</v>
      </c>
      <c r="BN646" s="173" t="s">
        <v>40</v>
      </c>
      <c r="BO646" s="163" t="s">
        <v>27</v>
      </c>
      <c r="BP646" s="149" t="s">
        <v>24</v>
      </c>
      <c r="BQ646" s="149" t="s">
        <v>36</v>
      </c>
      <c r="BR646" s="149" t="s">
        <v>37</v>
      </c>
      <c r="BS646" s="149" t="s">
        <v>38</v>
      </c>
      <c r="BT646" s="173" t="s">
        <v>39</v>
      </c>
      <c r="BU646" s="173" t="s">
        <v>40</v>
      </c>
      <c r="BV646" s="163" t="s">
        <v>27</v>
      </c>
      <c r="BW646" s="149" t="s">
        <v>24</v>
      </c>
      <c r="BX646" s="149" t="s">
        <v>36</v>
      </c>
      <c r="BY646" s="149" t="s">
        <v>37</v>
      </c>
      <c r="BZ646" s="149" t="s">
        <v>38</v>
      </c>
      <c r="CA646" s="173" t="s">
        <v>39</v>
      </c>
      <c r="CB646" s="173" t="s">
        <v>40</v>
      </c>
    </row>
    <row r="647" spans="1:80" ht="15.75">
      <c r="A647" s="64"/>
      <c r="B647" s="95" t="s">
        <v>41</v>
      </c>
      <c r="C647" s="80">
        <v>0</v>
      </c>
      <c r="D647" s="164">
        <v>430.28</v>
      </c>
      <c r="E647" s="189">
        <v>0</v>
      </c>
      <c r="F647" s="189">
        <v>0</v>
      </c>
      <c r="G647" s="190">
        <v>0</v>
      </c>
      <c r="H647" s="80">
        <v>0</v>
      </c>
      <c r="I647" s="271">
        <v>430.45</v>
      </c>
      <c r="J647" s="210">
        <v>3.76</v>
      </c>
      <c r="K647" s="210">
        <v>1.0900000000000001</v>
      </c>
      <c r="L647" s="227">
        <v>4.08</v>
      </c>
      <c r="M647" s="80">
        <v>0</v>
      </c>
      <c r="N647" s="255">
        <v>415.82</v>
      </c>
      <c r="O647" s="209">
        <v>0</v>
      </c>
      <c r="P647" s="209">
        <v>0</v>
      </c>
      <c r="Q647" s="190">
        <v>0</v>
      </c>
      <c r="R647" s="80">
        <v>0</v>
      </c>
      <c r="S647" s="211">
        <v>439.56</v>
      </c>
      <c r="T647" s="209">
        <v>0</v>
      </c>
      <c r="U647" s="209">
        <v>0</v>
      </c>
      <c r="V647" s="190">
        <v>0</v>
      </c>
      <c r="W647" s="64"/>
      <c r="X647" s="129">
        <v>0</v>
      </c>
      <c r="Y647" s="151">
        <f>AVERAGE(E647:G647)/10</f>
        <v>0</v>
      </c>
      <c r="Z647" s="100">
        <v>9.6440000000000001</v>
      </c>
      <c r="AA647" s="100">
        <v>4.5170000000000003</v>
      </c>
      <c r="AB647" s="100">
        <f t="shared" ref="AB647:AB662" si="596">Z647-(AA647+Y647)</f>
        <v>5.1269999999999998</v>
      </c>
      <c r="AC647" s="100">
        <f t="shared" ref="AC647:AC662" si="597">3*Z647+AA647+Y647</f>
        <v>33.449000000000005</v>
      </c>
      <c r="AD647" s="152">
        <f t="shared" ref="AD647:AD662" si="598">1.398*(10^-6)*(X647^2)*AB647*AC647</f>
        <v>0</v>
      </c>
      <c r="AE647" s="129">
        <v>0</v>
      </c>
      <c r="AF647" s="100">
        <f t="shared" ref="AF647:AF662" si="599">AVERAGE(J647:L647)/10</f>
        <v>0.29766666666666663</v>
      </c>
      <c r="AG647" s="100">
        <v>9.6440000000000001</v>
      </c>
      <c r="AH647" s="100">
        <v>4.5170000000000003</v>
      </c>
      <c r="AI647" s="100">
        <f t="shared" ref="AI647:AI662" si="600">AG647-(AH647+AF647)</f>
        <v>4.8293333333333335</v>
      </c>
      <c r="AJ647" s="100">
        <f t="shared" ref="AJ647:AJ662" si="601">3*AG647+AH647+AF647</f>
        <v>33.74666666666667</v>
      </c>
      <c r="AK647" s="152">
        <f t="shared" ref="AK647:AK662" si="602">1.398*(10^-6)*(AE647^2)*AI647*AJ647</f>
        <v>0</v>
      </c>
      <c r="AL647" s="129">
        <v>0</v>
      </c>
      <c r="AM647" s="100">
        <f t="shared" ref="AM647:AM655" si="603">AVERAGE(O647:Q647)/10</f>
        <v>0</v>
      </c>
      <c r="AN647" s="100">
        <v>9.6440000000000001</v>
      </c>
      <c r="AO647" s="100">
        <v>4.5170000000000003</v>
      </c>
      <c r="AP647" s="100">
        <f t="shared" ref="AP647:AP662" si="604">AN647-(AO647+AM647)</f>
        <v>5.1269999999999998</v>
      </c>
      <c r="AQ647" s="100">
        <f t="shared" ref="AQ647:AQ662" si="605">3*AN647+AO647+AM647</f>
        <v>33.449000000000005</v>
      </c>
      <c r="AR647" s="160">
        <f t="shared" ref="AR647:AR662" si="606">1.398*(10^-6)*(AL647^2)*AP647*AQ647</f>
        <v>0</v>
      </c>
      <c r="AS647" s="129">
        <v>0</v>
      </c>
      <c r="AT647" s="100">
        <f>AVERAGE(T647:V647)/10</f>
        <v>0</v>
      </c>
      <c r="AU647" s="100">
        <v>9.6440000000000001</v>
      </c>
      <c r="AV647" s="100">
        <v>4.5170000000000003</v>
      </c>
      <c r="AW647" s="100">
        <f t="shared" ref="AW647:AW662" si="607">AU647-(AV647+AT647)</f>
        <v>5.1269999999999998</v>
      </c>
      <c r="AX647" s="100">
        <f t="shared" ref="AX647:AX662" si="608">3*AU647+AV647+AT647</f>
        <v>33.449000000000005</v>
      </c>
      <c r="AY647" s="160">
        <f t="shared" ref="AY647:AY662" si="609">1.398*(10^-6)*(AS647^2)*AW647*AX647</f>
        <v>0</v>
      </c>
      <c r="AZ647" s="166"/>
      <c r="BA647" s="129">
        <v>0</v>
      </c>
      <c r="BB647" s="100">
        <v>103.506856070365</v>
      </c>
      <c r="BC647" s="167">
        <f>(BB665-BB666)/BB647</f>
        <v>0.88969951842993178</v>
      </c>
      <c r="BD647" s="167">
        <f>D647-BB663</f>
        <v>50.279999999999973</v>
      </c>
      <c r="BE647" s="164">
        <f>BB665-BB666</f>
        <v>92.09</v>
      </c>
      <c r="BF647" s="164">
        <f t="shared" ref="BF647:BF662" si="610">BD647/BE647*100</f>
        <v>54.598762080573316</v>
      </c>
      <c r="BG647" s="174">
        <f t="shared" ref="BG647:BG662" si="611">BF647*BC647</f>
        <v>48.576492329956501</v>
      </c>
      <c r="BH647" s="129">
        <v>0</v>
      </c>
      <c r="BI647" s="100">
        <v>103.506856070365</v>
      </c>
      <c r="BJ647" s="167">
        <f>(BI665-BI666)/BI647</f>
        <v>0.90177601314203315</v>
      </c>
      <c r="BK647" s="167">
        <f>I647-BI663</f>
        <v>49.389999999999986</v>
      </c>
      <c r="BL647" s="164">
        <f>BI665-BI666</f>
        <v>93.34</v>
      </c>
      <c r="BM647" s="164">
        <f t="shared" ref="BM647:BM662" si="612">BK647/BL647*100</f>
        <v>52.914077565888128</v>
      </c>
      <c r="BN647" s="174">
        <f t="shared" ref="BN647:BN662" si="613">BM647*BJ647</f>
        <v>47.716645906454893</v>
      </c>
      <c r="BO647" s="129">
        <v>0</v>
      </c>
      <c r="BP647" s="180">
        <v>103.506856070365</v>
      </c>
      <c r="BQ647" s="167">
        <f>(BP665-BP666)/BP647</f>
        <v>0.70797242600223043</v>
      </c>
      <c r="BR647" s="167">
        <f>N647-BP663</f>
        <v>54.579999999999984</v>
      </c>
      <c r="BS647" s="164">
        <f>BP665-BP666</f>
        <v>73.28</v>
      </c>
      <c r="BT647" s="164">
        <f t="shared" ref="BT647:BT662" si="614">BR647/BS647*100</f>
        <v>74.48144104803491</v>
      </c>
      <c r="BU647" s="174">
        <f t="shared" ref="BU647:BU662" si="615">BT647*BQ647</f>
        <v>52.730806510919386</v>
      </c>
      <c r="BV647" s="129">
        <v>0</v>
      </c>
      <c r="BW647" s="100">
        <v>103.506856070365</v>
      </c>
      <c r="BX647" s="167">
        <f>(BW665-BW666)/BW647</f>
        <v>1.0037982404698653</v>
      </c>
      <c r="BY647" s="167">
        <f>S647-BW663</f>
        <v>48.170000000000016</v>
      </c>
      <c r="BZ647" s="164">
        <f>BW665-BW666</f>
        <v>103.89999999999999</v>
      </c>
      <c r="CA647" s="164">
        <f t="shared" ref="CA647:CA662" si="616">BY647/BZ647*100</f>
        <v>46.361886429258917</v>
      </c>
      <c r="CB647" s="174">
        <f t="shared" ref="CB647:CB662" si="617">CA647*BX647</f>
        <v>46.537980022553825</v>
      </c>
    </row>
    <row r="648" spans="1:80" ht="15.75">
      <c r="A648" s="64"/>
      <c r="B648" s="95" t="s">
        <v>42</v>
      </c>
      <c r="C648" s="80">
        <v>300</v>
      </c>
      <c r="D648" s="164">
        <v>423.71</v>
      </c>
      <c r="E648" s="189">
        <v>0.69</v>
      </c>
      <c r="F648" s="189">
        <v>2.69</v>
      </c>
      <c r="G648" s="190">
        <v>0</v>
      </c>
      <c r="H648" s="80">
        <v>300</v>
      </c>
      <c r="I648" s="272">
        <v>430.45</v>
      </c>
      <c r="J648" s="210">
        <v>4.42</v>
      </c>
      <c r="K648" s="210">
        <v>2.02</v>
      </c>
      <c r="L648" s="227">
        <v>1.5</v>
      </c>
      <c r="M648" s="80">
        <v>300</v>
      </c>
      <c r="N648" s="211">
        <v>402.95</v>
      </c>
      <c r="O648" s="210">
        <v>3.34</v>
      </c>
      <c r="P648" s="210">
        <v>2.66</v>
      </c>
      <c r="Q648" s="190">
        <v>3.33</v>
      </c>
      <c r="R648" s="80">
        <v>300</v>
      </c>
      <c r="S648" s="211">
        <v>439.56</v>
      </c>
      <c r="T648" s="209">
        <v>0</v>
      </c>
      <c r="U648" s="209">
        <v>0</v>
      </c>
      <c r="V648" s="190">
        <v>0</v>
      </c>
      <c r="W648" s="64"/>
      <c r="X648" s="129">
        <v>300</v>
      </c>
      <c r="Y648" s="151">
        <f t="shared" ref="Y648:Y662" si="618">AVERAGE(E648:G648)/10</f>
        <v>0.11266666666666666</v>
      </c>
      <c r="Z648" s="100">
        <v>9.6440000000000001</v>
      </c>
      <c r="AA648" s="100">
        <v>4.5170000000000003</v>
      </c>
      <c r="AB648" s="100">
        <f t="shared" si="596"/>
        <v>5.0143333333333331</v>
      </c>
      <c r="AC648" s="100">
        <f t="shared" si="597"/>
        <v>33.561666666666675</v>
      </c>
      <c r="AD648" s="152">
        <f t="shared" si="598"/>
        <v>21.1741702809</v>
      </c>
      <c r="AE648" s="129">
        <v>300</v>
      </c>
      <c r="AF648" s="100">
        <f t="shared" si="599"/>
        <v>0.26466666666666666</v>
      </c>
      <c r="AG648" s="100">
        <v>9.6440000000000001</v>
      </c>
      <c r="AH648" s="100">
        <v>4.5170000000000003</v>
      </c>
      <c r="AI648" s="100">
        <f t="shared" si="600"/>
        <v>4.862333333333333</v>
      </c>
      <c r="AJ648" s="100">
        <f t="shared" si="601"/>
        <v>33.713666666666668</v>
      </c>
      <c r="AK648" s="152">
        <f t="shared" si="602"/>
        <v>20.625305862659996</v>
      </c>
      <c r="AL648" s="129">
        <v>300</v>
      </c>
      <c r="AM648" s="100">
        <f t="shared" si="603"/>
        <v>0.311</v>
      </c>
      <c r="AN648" s="100">
        <v>9.6440000000000001</v>
      </c>
      <c r="AO648" s="100">
        <v>4.5170000000000003</v>
      </c>
      <c r="AP648" s="100">
        <f t="shared" si="604"/>
        <v>4.8159999999999998</v>
      </c>
      <c r="AQ648" s="100">
        <f t="shared" si="605"/>
        <v>33.760000000000005</v>
      </c>
      <c r="AR648" s="160">
        <f t="shared" si="606"/>
        <v>20.456842291200001</v>
      </c>
      <c r="AS648" s="129">
        <v>300</v>
      </c>
      <c r="AT648" s="100">
        <f>AVERAGE(T648:V648)/10</f>
        <v>0</v>
      </c>
      <c r="AU648" s="100">
        <v>9.6440000000000001</v>
      </c>
      <c r="AV648" s="100">
        <v>4.5170000000000003</v>
      </c>
      <c r="AW648" s="100">
        <f t="shared" si="607"/>
        <v>5.1269999999999998</v>
      </c>
      <c r="AX648" s="100">
        <f t="shared" si="608"/>
        <v>33.449000000000005</v>
      </c>
      <c r="AY648" s="160">
        <f t="shared" si="609"/>
        <v>21.577252153859998</v>
      </c>
      <c r="AZ648" s="166"/>
      <c r="BA648" s="129">
        <v>300</v>
      </c>
      <c r="BB648" s="100">
        <v>103.506856070365</v>
      </c>
      <c r="BC648" s="167">
        <f>(BB665-BB666)/BB647</f>
        <v>0.88969951842993178</v>
      </c>
      <c r="BD648" s="167">
        <f>D648-BB663</f>
        <v>43.70999999999998</v>
      </c>
      <c r="BE648" s="164">
        <f>BB665-BB666</f>
        <v>92.09</v>
      </c>
      <c r="BF648" s="164">
        <f t="shared" si="610"/>
        <v>47.464436963839695</v>
      </c>
      <c r="BG648" s="174">
        <f t="shared" si="611"/>
        <v>42.229086709276032</v>
      </c>
      <c r="BH648" s="129">
        <v>300</v>
      </c>
      <c r="BI648" s="100">
        <v>103.506856070365</v>
      </c>
      <c r="BJ648" s="167">
        <f>(BI665-BI666)/BI647</f>
        <v>0.90177601314203315</v>
      </c>
      <c r="BK648" s="167">
        <f>I648-BI663</f>
        <v>49.389999999999986</v>
      </c>
      <c r="BL648" s="164">
        <f>BI665-BI666</f>
        <v>93.34</v>
      </c>
      <c r="BM648" s="164">
        <f t="shared" si="612"/>
        <v>52.914077565888128</v>
      </c>
      <c r="BN648" s="174">
        <f t="shared" si="613"/>
        <v>47.716645906454893</v>
      </c>
      <c r="BO648" s="129">
        <v>300</v>
      </c>
      <c r="BP648" s="180">
        <v>103.506856070365</v>
      </c>
      <c r="BQ648" s="167">
        <f>(BP665-BP666)/BP647</f>
        <v>0.70797242600223043</v>
      </c>
      <c r="BR648" s="167">
        <f>N648-BP663</f>
        <v>41.70999999999998</v>
      </c>
      <c r="BS648" s="164">
        <f>BP665-BP666</f>
        <v>73.28</v>
      </c>
      <c r="BT648" s="164">
        <f t="shared" si="614"/>
        <v>56.918668122270709</v>
      </c>
      <c r="BU648" s="174">
        <f t="shared" si="615"/>
        <v>40.296847555339809</v>
      </c>
      <c r="BV648" s="129">
        <v>300</v>
      </c>
      <c r="BW648" s="100">
        <v>103.506856070365</v>
      </c>
      <c r="BX648" s="167">
        <f>(BW665-BW666)/BW647</f>
        <v>1.0037982404698653</v>
      </c>
      <c r="BY648" s="167">
        <f>S648-BW663</f>
        <v>48.170000000000016</v>
      </c>
      <c r="BZ648" s="164">
        <f>BW665-BW666</f>
        <v>103.89999999999999</v>
      </c>
      <c r="CA648" s="164">
        <f t="shared" si="616"/>
        <v>46.361886429258917</v>
      </c>
      <c r="CB648" s="174">
        <f t="shared" si="617"/>
        <v>46.537980022553825</v>
      </c>
    </row>
    <row r="649" spans="1:80" ht="15.75">
      <c r="A649" s="64"/>
      <c r="B649" s="95" t="s">
        <v>42</v>
      </c>
      <c r="C649" s="80">
        <v>350</v>
      </c>
      <c r="D649" s="100">
        <v>421.58</v>
      </c>
      <c r="E649" s="189">
        <v>1.08</v>
      </c>
      <c r="F649" s="189">
        <v>2.79</v>
      </c>
      <c r="G649" s="190">
        <v>1.29</v>
      </c>
      <c r="H649" s="80">
        <v>350</v>
      </c>
      <c r="I649" s="272">
        <v>426.5</v>
      </c>
      <c r="J649" s="210">
        <v>4.5999999999999996</v>
      </c>
      <c r="K649" s="210">
        <v>2.19</v>
      </c>
      <c r="L649" s="227">
        <v>1.85</v>
      </c>
      <c r="M649" s="80">
        <v>350</v>
      </c>
      <c r="N649" s="211">
        <v>401.59</v>
      </c>
      <c r="O649" s="210">
        <v>3.16</v>
      </c>
      <c r="P649" s="210">
        <v>3.41</v>
      </c>
      <c r="Q649" s="190">
        <v>3.26</v>
      </c>
      <c r="R649" s="80">
        <v>350</v>
      </c>
      <c r="S649" s="211">
        <v>438.99</v>
      </c>
      <c r="T649" s="210">
        <v>0.54</v>
      </c>
      <c r="U649" s="209">
        <v>0</v>
      </c>
      <c r="V649" s="227">
        <v>0.8</v>
      </c>
      <c r="W649" s="64"/>
      <c r="X649" s="129">
        <v>350</v>
      </c>
      <c r="Y649" s="151">
        <f t="shared" si="618"/>
        <v>0.17199999999999999</v>
      </c>
      <c r="Z649" s="100">
        <v>9.6440000000000001</v>
      </c>
      <c r="AA649" s="100">
        <v>4.5170000000000003</v>
      </c>
      <c r="AB649" s="100">
        <f t="shared" si="596"/>
        <v>4.9550000000000001</v>
      </c>
      <c r="AC649" s="100">
        <f t="shared" si="597"/>
        <v>33.621000000000002</v>
      </c>
      <c r="AD649" s="152">
        <f t="shared" si="598"/>
        <v>28.529722379024996</v>
      </c>
      <c r="AE649" s="129">
        <v>350</v>
      </c>
      <c r="AF649" s="100">
        <f t="shared" si="599"/>
        <v>0.28799999999999992</v>
      </c>
      <c r="AG649" s="100">
        <v>9.6440000000000001</v>
      </c>
      <c r="AH649" s="100">
        <v>4.5170000000000003</v>
      </c>
      <c r="AI649" s="100">
        <f t="shared" si="600"/>
        <v>4.8389999999999995</v>
      </c>
      <c r="AJ649" s="100">
        <f t="shared" si="601"/>
        <v>33.737000000000002</v>
      </c>
      <c r="AK649" s="152">
        <f t="shared" si="602"/>
        <v>27.957951255464994</v>
      </c>
      <c r="AL649" s="129">
        <v>350</v>
      </c>
      <c r="AM649" s="100">
        <f t="shared" si="603"/>
        <v>0.32766666666666666</v>
      </c>
      <c r="AN649" s="100">
        <v>9.6440000000000001</v>
      </c>
      <c r="AO649" s="100">
        <v>4.5170000000000003</v>
      </c>
      <c r="AP649" s="100">
        <f t="shared" si="604"/>
        <v>4.7993333333333332</v>
      </c>
      <c r="AQ649" s="100">
        <f t="shared" si="605"/>
        <v>33.776666666666671</v>
      </c>
      <c r="AR649" s="160">
        <f t="shared" si="606"/>
        <v>27.761374357966666</v>
      </c>
      <c r="AS649" s="129">
        <v>350</v>
      </c>
      <c r="AT649" s="100">
        <f>AVERAGE(T649:V649)/10</f>
        <v>4.4666666666666674E-2</v>
      </c>
      <c r="AU649" s="100">
        <v>9.6440000000000001</v>
      </c>
      <c r="AV649" s="100">
        <v>4.5170000000000003</v>
      </c>
      <c r="AW649" s="100">
        <f t="shared" si="607"/>
        <v>5.0823333333333327</v>
      </c>
      <c r="AX649" s="100">
        <f t="shared" si="608"/>
        <v>33.49366666666667</v>
      </c>
      <c r="AY649" s="160">
        <f t="shared" si="609"/>
        <v>29.152049957531659</v>
      </c>
      <c r="AZ649" s="166"/>
      <c r="BA649" s="129">
        <v>350</v>
      </c>
      <c r="BB649" s="100">
        <v>103.506856070365</v>
      </c>
      <c r="BC649" s="167">
        <f>(BB665-BB666)/BB647</f>
        <v>0.88969951842993178</v>
      </c>
      <c r="BD649" s="167">
        <f>D649-BB663</f>
        <v>41.579999999999984</v>
      </c>
      <c r="BE649" s="164">
        <f>BB665-BB666</f>
        <v>92.09</v>
      </c>
      <c r="BF649" s="164">
        <f t="shared" si="610"/>
        <v>45.151482245629253</v>
      </c>
      <c r="BG649" s="174">
        <f t="shared" si="611"/>
        <v>40.171252010333959</v>
      </c>
      <c r="BH649" s="129">
        <v>350</v>
      </c>
      <c r="BI649" s="100">
        <v>103.506856070365</v>
      </c>
      <c r="BJ649" s="167">
        <f>(BI665-BI666)/BI647</f>
        <v>0.90177601314203315</v>
      </c>
      <c r="BK649" s="167">
        <f>I649-BI663</f>
        <v>45.44</v>
      </c>
      <c r="BL649" s="164">
        <f>BI665-BI666</f>
        <v>93.34</v>
      </c>
      <c r="BM649" s="164">
        <f t="shared" si="612"/>
        <v>48.682236983072634</v>
      </c>
      <c r="BN649" s="174">
        <f t="shared" si="613"/>
        <v>43.90047357743088</v>
      </c>
      <c r="BO649" s="129">
        <v>350</v>
      </c>
      <c r="BP649" s="180">
        <v>103.506856070365</v>
      </c>
      <c r="BQ649" s="167">
        <f>(BP665-BP666)/BP647</f>
        <v>0.70797242600223043</v>
      </c>
      <c r="BR649" s="167">
        <f>N649-BP663</f>
        <v>40.349999999999966</v>
      </c>
      <c r="BS649" s="164">
        <f>BP665-BP666</f>
        <v>73.28</v>
      </c>
      <c r="BT649" s="164">
        <f t="shared" si="614"/>
        <v>55.062772925764151</v>
      </c>
      <c r="BU649" s="174">
        <f t="shared" si="615"/>
        <v>38.982924930663174</v>
      </c>
      <c r="BV649" s="129">
        <v>350</v>
      </c>
      <c r="BW649" s="100">
        <v>103.506856070365</v>
      </c>
      <c r="BX649" s="167">
        <f>(BW665-BW666)/BW647</f>
        <v>1.0037982404698653</v>
      </c>
      <c r="BY649" s="167">
        <f>S649-BW663</f>
        <v>47.600000000000023</v>
      </c>
      <c r="BZ649" s="164">
        <f>BW665-BW666</f>
        <v>103.89999999999999</v>
      </c>
      <c r="CA649" s="164">
        <f t="shared" si="616"/>
        <v>45.813282001924954</v>
      </c>
      <c r="CB649" s="174">
        <f t="shared" si="617"/>
        <v>45.987291863682017</v>
      </c>
    </row>
    <row r="650" spans="1:80" ht="15.75">
      <c r="A650" s="64"/>
      <c r="B650" s="95" t="s">
        <v>42</v>
      </c>
      <c r="C650" s="80">
        <v>450</v>
      </c>
      <c r="D650" s="100">
        <v>419.7</v>
      </c>
      <c r="E650" s="189">
        <v>2.13</v>
      </c>
      <c r="F650" s="189">
        <v>4.68</v>
      </c>
      <c r="G650" s="190">
        <v>1.91</v>
      </c>
      <c r="H650" s="80">
        <v>450</v>
      </c>
      <c r="I650" s="273">
        <v>425.42</v>
      </c>
      <c r="J650" s="210">
        <v>5.0999999999999996</v>
      </c>
      <c r="K650" s="210">
        <v>5.6</v>
      </c>
      <c r="L650" s="227">
        <v>2.74</v>
      </c>
      <c r="M650" s="80">
        <v>450</v>
      </c>
      <c r="N650" s="211">
        <v>397.55</v>
      </c>
      <c r="O650" s="210">
        <v>5.03</v>
      </c>
      <c r="P650" s="210">
        <v>4.24</v>
      </c>
      <c r="Q650" s="190">
        <v>3.83</v>
      </c>
      <c r="R650" s="80">
        <v>450</v>
      </c>
      <c r="S650" s="211">
        <v>433.73</v>
      </c>
      <c r="T650" s="210">
        <v>0.43</v>
      </c>
      <c r="U650" s="210">
        <v>0.51</v>
      </c>
      <c r="V650" s="227">
        <v>1.3</v>
      </c>
      <c r="W650" s="64"/>
      <c r="X650" s="129">
        <v>450</v>
      </c>
      <c r="Y650" s="151">
        <f t="shared" si="618"/>
        <v>0.29066666666666663</v>
      </c>
      <c r="Z650" s="100">
        <v>9.6440000000000001</v>
      </c>
      <c r="AA650" s="100">
        <v>4.5170000000000003</v>
      </c>
      <c r="AB650" s="100">
        <f t="shared" si="596"/>
        <v>4.8363333333333332</v>
      </c>
      <c r="AC650" s="100">
        <f t="shared" si="597"/>
        <v>33.739666666666672</v>
      </c>
      <c r="AD650" s="152">
        <f t="shared" si="598"/>
        <v>46.194387445304997</v>
      </c>
      <c r="AE650" s="129">
        <v>450</v>
      </c>
      <c r="AF650" s="100">
        <f t="shared" si="599"/>
        <v>0.44799999999999995</v>
      </c>
      <c r="AG650" s="100">
        <v>9.6440000000000001</v>
      </c>
      <c r="AH650" s="100">
        <v>4.5170000000000003</v>
      </c>
      <c r="AI650" s="100">
        <f t="shared" si="600"/>
        <v>4.6790000000000003</v>
      </c>
      <c r="AJ650" s="100">
        <f t="shared" si="601"/>
        <v>33.897000000000006</v>
      </c>
      <c r="AK650" s="152">
        <f t="shared" si="602"/>
        <v>44.900017214984999</v>
      </c>
      <c r="AL650" s="129">
        <v>450</v>
      </c>
      <c r="AM650" s="100">
        <f t="shared" si="603"/>
        <v>0.43666666666666665</v>
      </c>
      <c r="AN650" s="100">
        <v>9.6440000000000001</v>
      </c>
      <c r="AO650" s="100">
        <v>4.5170000000000003</v>
      </c>
      <c r="AP650" s="100">
        <f t="shared" si="604"/>
        <v>4.6903333333333332</v>
      </c>
      <c r="AQ650" s="100">
        <f t="shared" si="605"/>
        <v>33.885666666666673</v>
      </c>
      <c r="AR650" s="160">
        <f t="shared" si="606"/>
        <v>44.993724176384994</v>
      </c>
      <c r="AS650" s="129">
        <v>450</v>
      </c>
      <c r="AT650" s="100">
        <f>AVERAGE(T650:V650)/10</f>
        <v>7.4666666666666673E-2</v>
      </c>
      <c r="AU650" s="100">
        <v>9.6440000000000001</v>
      </c>
      <c r="AV650" s="100">
        <v>4.5170000000000003</v>
      </c>
      <c r="AW650" s="100">
        <f t="shared" si="607"/>
        <v>5.0523333333333333</v>
      </c>
      <c r="AX650" s="100">
        <f t="shared" si="608"/>
        <v>33.523666666666671</v>
      </c>
      <c r="AY650" s="160">
        <f t="shared" si="609"/>
        <v>47.948575421384987</v>
      </c>
      <c r="AZ650" s="166"/>
      <c r="BA650" s="129">
        <v>450</v>
      </c>
      <c r="BB650" s="100">
        <v>103.506856070365</v>
      </c>
      <c r="BC650" s="167">
        <f>(BB665-BB666)/BB647</f>
        <v>0.88969951842993178</v>
      </c>
      <c r="BD650" s="167">
        <f>D650-BB663</f>
        <v>39.699999999999989</v>
      </c>
      <c r="BE650" s="164">
        <f>BB665-BB666</f>
        <v>92.09</v>
      </c>
      <c r="BF650" s="164">
        <f t="shared" si="610"/>
        <v>43.110001085894218</v>
      </c>
      <c r="BG650" s="174">
        <f t="shared" si="611"/>
        <v>38.35494720563392</v>
      </c>
      <c r="BH650" s="129">
        <v>450</v>
      </c>
      <c r="BI650" s="100">
        <v>103.506856070365</v>
      </c>
      <c r="BJ650" s="167">
        <f>(BI665-BI666)/BI647</f>
        <v>0.90177601314203315</v>
      </c>
      <c r="BK650" s="167">
        <f>I650-BI663</f>
        <v>44.360000000000014</v>
      </c>
      <c r="BL650" s="164">
        <f>BI665-BI666</f>
        <v>93.34</v>
      </c>
      <c r="BM650" s="164">
        <f t="shared" si="612"/>
        <v>47.525176773087651</v>
      </c>
      <c r="BN650" s="174">
        <f t="shared" si="613"/>
        <v>42.857064434305336</v>
      </c>
      <c r="BO650" s="129">
        <v>450</v>
      </c>
      <c r="BP650" s="180">
        <v>103.506856070365</v>
      </c>
      <c r="BQ650" s="167">
        <f>(BP665-BP666)/BP647</f>
        <v>0.70797242600223043</v>
      </c>
      <c r="BR650" s="167">
        <f>N650-BP663</f>
        <v>36.31</v>
      </c>
      <c r="BS650" s="164">
        <f>BP665-BP666</f>
        <v>73.28</v>
      </c>
      <c r="BT650" s="164">
        <f t="shared" si="614"/>
        <v>49.549672489082973</v>
      </c>
      <c r="BU650" s="174">
        <f t="shared" si="615"/>
        <v>35.079801839712047</v>
      </c>
      <c r="BV650" s="129">
        <v>450</v>
      </c>
      <c r="BW650" s="100">
        <v>103.506856070365</v>
      </c>
      <c r="BX650" s="167">
        <f>(BW665-BW666)/BW647</f>
        <v>1.0037982404698653</v>
      </c>
      <c r="BY650" s="167">
        <f>S650-BW663</f>
        <v>42.340000000000032</v>
      </c>
      <c r="BZ650" s="164">
        <f>BW665-BW666</f>
        <v>103.89999999999999</v>
      </c>
      <c r="CA650" s="164">
        <f t="shared" si="616"/>
        <v>40.750721847930734</v>
      </c>
      <c r="CB650" s="174">
        <f t="shared" si="617"/>
        <v>40.905502888829773</v>
      </c>
    </row>
    <row r="651" spans="1:80" ht="15.75">
      <c r="A651" s="64"/>
      <c r="B651" s="95" t="s">
        <v>42</v>
      </c>
      <c r="C651" s="80">
        <v>550</v>
      </c>
      <c r="D651" s="100">
        <v>417.52</v>
      </c>
      <c r="E651" s="208">
        <v>3.42</v>
      </c>
      <c r="F651" s="208">
        <v>2.27</v>
      </c>
      <c r="G651" s="152">
        <v>2.5299999999999998</v>
      </c>
      <c r="H651" s="80">
        <v>550</v>
      </c>
      <c r="I651" s="273">
        <v>422.78</v>
      </c>
      <c r="J651" s="210">
        <v>2.75</v>
      </c>
      <c r="K651" s="210">
        <v>4.1900000000000004</v>
      </c>
      <c r="L651" s="227">
        <v>5.54</v>
      </c>
      <c r="M651" s="80">
        <v>550</v>
      </c>
      <c r="N651" s="211">
        <v>395.12</v>
      </c>
      <c r="O651" s="210">
        <v>5.07</v>
      </c>
      <c r="P651" s="210">
        <v>4.57</v>
      </c>
      <c r="Q651" s="190">
        <v>4.26</v>
      </c>
      <c r="R651" s="80">
        <v>550</v>
      </c>
      <c r="S651" s="211">
        <v>431.77</v>
      </c>
      <c r="T651" s="210">
        <v>1.1000000000000001</v>
      </c>
      <c r="U651" s="210">
        <v>1.69</v>
      </c>
      <c r="V651" s="210">
        <v>0.79</v>
      </c>
      <c r="W651" s="64"/>
      <c r="X651" s="129">
        <v>550</v>
      </c>
      <c r="Y651" s="151">
        <f t="shared" si="618"/>
        <v>0.27399999999999997</v>
      </c>
      <c r="Z651" s="100">
        <v>9.6440000000000001</v>
      </c>
      <c r="AA651" s="100">
        <v>4.5170000000000003</v>
      </c>
      <c r="AB651" s="100">
        <f t="shared" si="596"/>
        <v>4.8529999999999998</v>
      </c>
      <c r="AC651" s="100">
        <f t="shared" si="597"/>
        <v>33.723000000000006</v>
      </c>
      <c r="AD651" s="152">
        <f t="shared" si="598"/>
        <v>69.21003107650499</v>
      </c>
      <c r="AE651" s="129">
        <v>550</v>
      </c>
      <c r="AF651" s="100">
        <f t="shared" si="599"/>
        <v>0.41600000000000004</v>
      </c>
      <c r="AG651" s="100">
        <v>9.6440000000000001</v>
      </c>
      <c r="AH651" s="100">
        <v>4.5170000000000003</v>
      </c>
      <c r="AI651" s="100">
        <f t="shared" si="600"/>
        <v>4.7109999999999994</v>
      </c>
      <c r="AJ651" s="100">
        <f t="shared" si="601"/>
        <v>33.865000000000002</v>
      </c>
      <c r="AK651" s="152">
        <f t="shared" si="602"/>
        <v>67.467828853424976</v>
      </c>
      <c r="AL651" s="129">
        <v>550</v>
      </c>
      <c r="AM651" s="100">
        <f t="shared" si="603"/>
        <v>0.46333333333333337</v>
      </c>
      <c r="AN651" s="100">
        <v>9.6440000000000001</v>
      </c>
      <c r="AO651" s="100">
        <v>4.5170000000000003</v>
      </c>
      <c r="AP651" s="100">
        <f t="shared" si="604"/>
        <v>4.663666666666666</v>
      </c>
      <c r="AQ651" s="100">
        <f t="shared" si="605"/>
        <v>33.912333333333336</v>
      </c>
      <c r="AR651" s="160">
        <f t="shared" si="606"/>
        <v>66.883304888051654</v>
      </c>
      <c r="AS651" s="129">
        <v>550</v>
      </c>
      <c r="AT651" s="100">
        <f t="shared" ref="AT651:AT662" si="619">AVERAGE(T651:V651)/10</f>
        <v>0.11933333333333333</v>
      </c>
      <c r="AU651" s="100">
        <v>9.6440000000000001</v>
      </c>
      <c r="AV651" s="100">
        <v>4.5170000000000003</v>
      </c>
      <c r="AW651" s="100">
        <f t="shared" si="607"/>
        <v>5.0076666666666663</v>
      </c>
      <c r="AX651" s="100">
        <f t="shared" si="608"/>
        <v>33.568333333333335</v>
      </c>
      <c r="AY651" s="160">
        <f t="shared" si="609"/>
        <v>71.08823670749166</v>
      </c>
      <c r="AZ651" s="166"/>
      <c r="BA651" s="129">
        <v>550</v>
      </c>
      <c r="BB651" s="100">
        <v>103.506856070365</v>
      </c>
      <c r="BC651" s="167">
        <f>(BB665-BB666)/BB647</f>
        <v>0.88969951842993178</v>
      </c>
      <c r="BD651" s="167">
        <f>D651-BB663</f>
        <v>37.519999999999982</v>
      </c>
      <c r="BE651" s="164">
        <f>BB665-BB666</f>
        <v>92.09</v>
      </c>
      <c r="BF651" s="164">
        <f t="shared" si="610"/>
        <v>40.742751655988684</v>
      </c>
      <c r="BG651" s="174">
        <f t="shared" si="611"/>
        <v>36.248806527843435</v>
      </c>
      <c r="BH651" s="129">
        <v>550</v>
      </c>
      <c r="BI651" s="100">
        <v>103.506856070365</v>
      </c>
      <c r="BJ651" s="167">
        <f>(BI665-BI666)/BI647</f>
        <v>0.90177601314203315</v>
      </c>
      <c r="BK651" s="167">
        <f>I651-BI663</f>
        <v>41.71999999999997</v>
      </c>
      <c r="BL651" s="164">
        <f>BI665-BI666</f>
        <v>93.34</v>
      </c>
      <c r="BM651" s="164">
        <f t="shared" si="612"/>
        <v>44.69680737090205</v>
      </c>
      <c r="BN651" s="174">
        <f t="shared" si="613"/>
        <v>40.30650875110949</v>
      </c>
      <c r="BO651" s="129">
        <v>550</v>
      </c>
      <c r="BP651" s="180">
        <v>103.506856070365</v>
      </c>
      <c r="BQ651" s="167">
        <f>(BP665-BP666)/BP647</f>
        <v>0.70797242600223043</v>
      </c>
      <c r="BR651" s="167">
        <f>N651-BP663</f>
        <v>33.879999999999995</v>
      </c>
      <c r="BS651" s="164">
        <f>BP665-BP666</f>
        <v>73.28</v>
      </c>
      <c r="BT651" s="164">
        <f t="shared" si="614"/>
        <v>46.233624454148462</v>
      </c>
      <c r="BU651" s="174">
        <f t="shared" si="615"/>
        <v>32.732131267679534</v>
      </c>
      <c r="BV651" s="129">
        <v>550</v>
      </c>
      <c r="BW651" s="100">
        <v>103.506856070365</v>
      </c>
      <c r="BX651" s="167">
        <f>(BW665-BW666)/BW647</f>
        <v>1.0037982404698653</v>
      </c>
      <c r="BY651" s="167">
        <f>S651-BW663</f>
        <v>40.379999999999995</v>
      </c>
      <c r="BZ651" s="164">
        <f>BW665-BW666</f>
        <v>103.89999999999999</v>
      </c>
      <c r="CA651" s="164">
        <f t="shared" si="616"/>
        <v>38.864292589027912</v>
      </c>
      <c r="CB651" s="174">
        <f t="shared" si="617"/>
        <v>39.011908517972245</v>
      </c>
    </row>
    <row r="652" spans="1:80" ht="15.75">
      <c r="A652" s="64"/>
      <c r="B652" s="95" t="s">
        <v>42</v>
      </c>
      <c r="C652" s="80">
        <v>650</v>
      </c>
      <c r="D652" s="100">
        <v>415.55</v>
      </c>
      <c r="E652" s="208">
        <v>2.58</v>
      </c>
      <c r="F652" s="208">
        <v>2.33</v>
      </c>
      <c r="G652" s="152">
        <v>4.5599999999999996</v>
      </c>
      <c r="H652" s="80">
        <v>650</v>
      </c>
      <c r="I652" s="273">
        <v>420.15</v>
      </c>
      <c r="J652" s="210">
        <v>5.05</v>
      </c>
      <c r="K652" s="210">
        <v>4.3899999999999997</v>
      </c>
      <c r="L652" s="227">
        <v>2.89</v>
      </c>
      <c r="M652" s="80">
        <v>650</v>
      </c>
      <c r="N652" s="211">
        <v>393.04</v>
      </c>
      <c r="O652" s="210">
        <v>6.65</v>
      </c>
      <c r="P652" s="210">
        <v>5.9</v>
      </c>
      <c r="Q652" s="190">
        <v>5.35</v>
      </c>
      <c r="R652" s="80">
        <v>650</v>
      </c>
      <c r="S652" s="211">
        <v>430.34</v>
      </c>
      <c r="T652" s="211">
        <v>1.58</v>
      </c>
      <c r="U652" s="211">
        <v>2.39</v>
      </c>
      <c r="V652" s="236">
        <v>1.9</v>
      </c>
      <c r="W652" s="64"/>
      <c r="X652" s="129">
        <v>650</v>
      </c>
      <c r="Y652" s="151">
        <f t="shared" si="618"/>
        <v>0.31566666666666665</v>
      </c>
      <c r="Z652" s="100">
        <v>9.6440000000000001</v>
      </c>
      <c r="AA652" s="100">
        <v>4.5170000000000003</v>
      </c>
      <c r="AB652" s="100">
        <f t="shared" si="596"/>
        <v>4.8113333333333328</v>
      </c>
      <c r="AC652" s="100">
        <f t="shared" si="597"/>
        <v>33.76466666666667</v>
      </c>
      <c r="AD652" s="152">
        <f t="shared" si="598"/>
        <v>95.953715829486669</v>
      </c>
      <c r="AE652" s="129">
        <v>650</v>
      </c>
      <c r="AF652" s="100">
        <f t="shared" si="599"/>
        <v>0.41100000000000003</v>
      </c>
      <c r="AG652" s="100">
        <v>9.6440000000000001</v>
      </c>
      <c r="AH652" s="100">
        <v>4.5170000000000003</v>
      </c>
      <c r="AI652" s="100">
        <f t="shared" si="600"/>
        <v>4.7159999999999993</v>
      </c>
      <c r="AJ652" s="100">
        <f t="shared" si="601"/>
        <v>33.860000000000007</v>
      </c>
      <c r="AK652" s="152">
        <f t="shared" si="602"/>
        <v>94.318011262799985</v>
      </c>
      <c r="AL652" s="129">
        <v>650</v>
      </c>
      <c r="AM652" s="100">
        <f t="shared" si="603"/>
        <v>0.59666666666666657</v>
      </c>
      <c r="AN652" s="100">
        <v>9.6440000000000001</v>
      </c>
      <c r="AO652" s="100">
        <v>4.5170000000000003</v>
      </c>
      <c r="AP652" s="100">
        <f t="shared" si="604"/>
        <v>4.5303333333333331</v>
      </c>
      <c r="AQ652" s="100">
        <f t="shared" si="605"/>
        <v>34.045666666666669</v>
      </c>
      <c r="AR652" s="160">
        <f t="shared" si="606"/>
        <v>91.101574980931659</v>
      </c>
      <c r="AS652" s="129">
        <v>650</v>
      </c>
      <c r="AT652" s="100">
        <f t="shared" si="619"/>
        <v>0.19566666666666668</v>
      </c>
      <c r="AU652" s="100">
        <v>9.6440000000000001</v>
      </c>
      <c r="AV652" s="100">
        <v>4.5170000000000003</v>
      </c>
      <c r="AW652" s="100">
        <f t="shared" si="607"/>
        <v>4.9313333333333329</v>
      </c>
      <c r="AX652" s="100">
        <f t="shared" si="608"/>
        <v>33.644666666666673</v>
      </c>
      <c r="AY652" s="160">
        <f t="shared" si="609"/>
        <v>97.997382129486667</v>
      </c>
      <c r="AZ652" s="166"/>
      <c r="BA652" s="129">
        <v>650</v>
      </c>
      <c r="BB652" s="100">
        <v>103.506856070365</v>
      </c>
      <c r="BC652" s="167">
        <f>(BB665-BB666)/BB647</f>
        <v>0.88969951842993178</v>
      </c>
      <c r="BD652" s="167">
        <f>D652-BB663</f>
        <v>35.550000000000011</v>
      </c>
      <c r="BE652" s="164">
        <f>BB665-BB666</f>
        <v>92.09</v>
      </c>
      <c r="BF652" s="164">
        <f t="shared" si="610"/>
        <v>38.603540015202533</v>
      </c>
      <c r="BG652" s="174">
        <f t="shared" si="611"/>
        <v>34.345550961216297</v>
      </c>
      <c r="BH652" s="129">
        <v>650</v>
      </c>
      <c r="BI652" s="100">
        <v>103.506856070365</v>
      </c>
      <c r="BJ652" s="167">
        <f>(BI665-BI666)/BI647</f>
        <v>0.90177601314203315</v>
      </c>
      <c r="BK652" s="167">
        <f>I652-BI663</f>
        <v>39.089999999999975</v>
      </c>
      <c r="BL652" s="164">
        <f>BI665-BI666</f>
        <v>93.34</v>
      </c>
      <c r="BM652" s="164">
        <f t="shared" si="612"/>
        <v>41.879151489179314</v>
      </c>
      <c r="BN652" s="174">
        <f t="shared" si="613"/>
        <v>37.765614263683361</v>
      </c>
      <c r="BO652" s="129">
        <v>650</v>
      </c>
      <c r="BP652" s="180">
        <v>103.506856070365</v>
      </c>
      <c r="BQ652" s="167">
        <f>(BP665-BP666)/BP647</f>
        <v>0.70797242600223043</v>
      </c>
      <c r="BR652" s="167">
        <f>N652-BP663</f>
        <v>31.800000000000011</v>
      </c>
      <c r="BS652" s="164">
        <f>BP665-BP666</f>
        <v>73.28</v>
      </c>
      <c r="BT652" s="164">
        <f t="shared" si="614"/>
        <v>43.395196506550235</v>
      </c>
      <c r="BU652" s="174">
        <f t="shared" si="615"/>
        <v>30.722602547585886</v>
      </c>
      <c r="BV652" s="129">
        <v>650</v>
      </c>
      <c r="BW652" s="100">
        <v>103.506856070365</v>
      </c>
      <c r="BX652" s="167">
        <f>(BW665-BW666)/BW647</f>
        <v>1.0037982404698653</v>
      </c>
      <c r="BY652" s="167">
        <f>S652-BW663</f>
        <v>38.949999999999989</v>
      </c>
      <c r="BZ652" s="164">
        <f>BW665-BW666</f>
        <v>103.89999999999999</v>
      </c>
      <c r="CA652" s="164">
        <f t="shared" si="616"/>
        <v>37.487969201154947</v>
      </c>
      <c r="CB652" s="174">
        <f t="shared" si="617"/>
        <v>37.630357522907836</v>
      </c>
    </row>
    <row r="653" spans="1:80" ht="15.75">
      <c r="A653" s="64"/>
      <c r="B653" s="95" t="s">
        <v>42</v>
      </c>
      <c r="C653" s="80">
        <v>750</v>
      </c>
      <c r="D653" s="100">
        <v>413.93</v>
      </c>
      <c r="E653" s="208">
        <v>3.62</v>
      </c>
      <c r="F653" s="208">
        <v>4.63</v>
      </c>
      <c r="G653" s="152">
        <v>3.14</v>
      </c>
      <c r="H653" s="80">
        <v>750</v>
      </c>
      <c r="I653" s="273">
        <v>417.78</v>
      </c>
      <c r="J653" s="210">
        <v>6.05</v>
      </c>
      <c r="K653" s="210">
        <v>3.64</v>
      </c>
      <c r="L653" s="227">
        <v>4.76</v>
      </c>
      <c r="M653" s="80">
        <v>750</v>
      </c>
      <c r="N653" s="211">
        <v>391.39</v>
      </c>
      <c r="O653" s="80">
        <v>7.31</v>
      </c>
      <c r="P653" s="80">
        <v>7.08</v>
      </c>
      <c r="Q653" s="98">
        <v>7.13</v>
      </c>
      <c r="R653" s="80">
        <v>750</v>
      </c>
      <c r="S653" s="211">
        <v>429.18</v>
      </c>
      <c r="T653" s="211">
        <v>2.98</v>
      </c>
      <c r="U653" s="211">
        <v>0.99</v>
      </c>
      <c r="V653" s="236">
        <v>2.48</v>
      </c>
      <c r="W653" s="64"/>
      <c r="X653" s="129">
        <v>750</v>
      </c>
      <c r="Y653" s="151">
        <f t="shared" si="618"/>
        <v>0.37966666666666671</v>
      </c>
      <c r="Z653" s="100">
        <v>9.6440000000000001</v>
      </c>
      <c r="AA653" s="100">
        <v>4.5170000000000003</v>
      </c>
      <c r="AB653" s="100">
        <f t="shared" si="596"/>
        <v>4.7473333333333327</v>
      </c>
      <c r="AC653" s="100">
        <f t="shared" si="597"/>
        <v>33.82866666666667</v>
      </c>
      <c r="AD653" s="152">
        <f t="shared" si="598"/>
        <v>126.2886455985</v>
      </c>
      <c r="AE653" s="129">
        <v>750</v>
      </c>
      <c r="AF653" s="100">
        <f t="shared" si="599"/>
        <v>0.48166666666666663</v>
      </c>
      <c r="AG653" s="100">
        <v>9.6440000000000001</v>
      </c>
      <c r="AH653" s="100">
        <v>4.5170000000000003</v>
      </c>
      <c r="AI653" s="100">
        <f t="shared" si="600"/>
        <v>4.6453333333333333</v>
      </c>
      <c r="AJ653" s="100">
        <f t="shared" si="601"/>
        <v>33.930666666666674</v>
      </c>
      <c r="AK653" s="152">
        <f t="shared" si="602"/>
        <v>123.94784313600002</v>
      </c>
      <c r="AL653" s="129">
        <v>750</v>
      </c>
      <c r="AM653" s="100">
        <f t="shared" si="603"/>
        <v>0.71733333333333327</v>
      </c>
      <c r="AN653" s="100">
        <v>9.6440000000000001</v>
      </c>
      <c r="AO653" s="100">
        <v>4.5170000000000003</v>
      </c>
      <c r="AP653" s="100">
        <f t="shared" si="604"/>
        <v>4.4096666666666664</v>
      </c>
      <c r="AQ653" s="100">
        <f t="shared" si="605"/>
        <v>34.166333333333341</v>
      </c>
      <c r="AR653" s="160">
        <f t="shared" si="606"/>
        <v>118.47694130362501</v>
      </c>
      <c r="AS653" s="129">
        <v>750</v>
      </c>
      <c r="AT653" s="100">
        <f t="shared" si="619"/>
        <v>0.215</v>
      </c>
      <c r="AU653" s="100">
        <v>9.6440000000000001</v>
      </c>
      <c r="AV653" s="100">
        <v>4.5170000000000003</v>
      </c>
      <c r="AW653" s="100">
        <f t="shared" si="607"/>
        <v>4.9119999999999999</v>
      </c>
      <c r="AX653" s="100">
        <f t="shared" si="608"/>
        <v>33.664000000000009</v>
      </c>
      <c r="AY653" s="160">
        <f t="shared" si="609"/>
        <v>130.03305753600003</v>
      </c>
      <c r="AZ653" s="166"/>
      <c r="BA653" s="129">
        <v>750</v>
      </c>
      <c r="BB653" s="100">
        <v>103.506856070365</v>
      </c>
      <c r="BC653" s="167">
        <f>(BB665-BB666)/BB647</f>
        <v>0.88969951842993178</v>
      </c>
      <c r="BD653" s="167">
        <f>D653-BB663</f>
        <v>33.930000000000007</v>
      </c>
      <c r="BE653" s="164">
        <f>BB665-BB666</f>
        <v>92.09</v>
      </c>
      <c r="BF653" s="164">
        <f t="shared" si="610"/>
        <v>36.844391356281903</v>
      </c>
      <c r="BG653" s="174">
        <f t="shared" si="611"/>
        <v>32.780437246527953</v>
      </c>
      <c r="BH653" s="129">
        <v>750</v>
      </c>
      <c r="BI653" s="100">
        <v>103.506856070365</v>
      </c>
      <c r="BJ653" s="167">
        <f>(BI665-BI666)/BI647</f>
        <v>0.90177601314203315</v>
      </c>
      <c r="BK653" s="167">
        <f>I653-BI663</f>
        <v>36.71999999999997</v>
      </c>
      <c r="BL653" s="164">
        <f>BI665-BI666</f>
        <v>93.34</v>
      </c>
      <c r="BM653" s="164">
        <f t="shared" si="612"/>
        <v>39.340047139490004</v>
      </c>
      <c r="BN653" s="174">
        <f t="shared" si="613"/>
        <v>35.47591086626894</v>
      </c>
      <c r="BO653" s="129">
        <v>750</v>
      </c>
      <c r="BP653" s="180">
        <v>103.506856070365</v>
      </c>
      <c r="BQ653" s="167">
        <f>(BP665-BP666)/BP647</f>
        <v>0.70797242600223043</v>
      </c>
      <c r="BR653" s="167">
        <f>N653-BP663</f>
        <v>30.149999999999977</v>
      </c>
      <c r="BS653" s="164">
        <f>BP665-BP666</f>
        <v>73.28</v>
      </c>
      <c r="BT653" s="164">
        <f t="shared" si="614"/>
        <v>41.143558951965034</v>
      </c>
      <c r="BU653" s="174">
        <f t="shared" si="615"/>
        <v>29.128505245588471</v>
      </c>
      <c r="BV653" s="129">
        <v>750</v>
      </c>
      <c r="BW653" s="100">
        <v>103.506856070365</v>
      </c>
      <c r="BX653" s="167">
        <f>(BW665-BW666)/BW647</f>
        <v>1.0037982404698653</v>
      </c>
      <c r="BY653" s="167">
        <f>S653-BW663</f>
        <v>37.79000000000002</v>
      </c>
      <c r="BZ653" s="164">
        <f>BW665-BW666</f>
        <v>103.89999999999999</v>
      </c>
      <c r="CA653" s="164">
        <f t="shared" si="616"/>
        <v>36.371511068334961</v>
      </c>
      <c r="CB653" s="174">
        <f t="shared" si="617"/>
        <v>36.509658813624867</v>
      </c>
    </row>
    <row r="654" spans="1:80" ht="15.75">
      <c r="A654" s="64"/>
      <c r="B654" s="95" t="s">
        <v>42</v>
      </c>
      <c r="C654" s="80">
        <v>850</v>
      </c>
      <c r="D654" s="100">
        <v>412.53</v>
      </c>
      <c r="E654" s="208">
        <v>2.72</v>
      </c>
      <c r="F654" s="208">
        <v>5.74</v>
      </c>
      <c r="G654" s="152">
        <v>5.56</v>
      </c>
      <c r="H654" s="80">
        <v>850</v>
      </c>
      <c r="I654" s="273">
        <v>415.79</v>
      </c>
      <c r="J654" s="210">
        <v>5.59</v>
      </c>
      <c r="K654" s="210">
        <v>7.17</v>
      </c>
      <c r="L654" s="227">
        <v>4.1500000000000004</v>
      </c>
      <c r="M654" s="80">
        <v>850</v>
      </c>
      <c r="N654" s="211">
        <v>390.12</v>
      </c>
      <c r="O654" s="80">
        <v>7.56</v>
      </c>
      <c r="P654" s="80">
        <v>7.22</v>
      </c>
      <c r="Q654" s="98">
        <v>7.45</v>
      </c>
      <c r="R654" s="80">
        <v>850</v>
      </c>
      <c r="S654" s="211">
        <v>428.1</v>
      </c>
      <c r="T654" s="211">
        <v>2.2999999999999998</v>
      </c>
      <c r="U654" s="211">
        <v>2.41</v>
      </c>
      <c r="V654" s="236">
        <v>3.22</v>
      </c>
      <c r="W654" s="64"/>
      <c r="X654" s="129">
        <v>850</v>
      </c>
      <c r="Y654" s="151">
        <f t="shared" si="618"/>
        <v>0.46733333333333327</v>
      </c>
      <c r="Z654" s="100">
        <v>9.6440000000000001</v>
      </c>
      <c r="AA654" s="100">
        <v>4.5170000000000003</v>
      </c>
      <c r="AB654" s="100">
        <f t="shared" si="596"/>
        <v>4.6596666666666664</v>
      </c>
      <c r="AC654" s="100">
        <f t="shared" si="597"/>
        <v>33.916333333333341</v>
      </c>
      <c r="AD654" s="152">
        <f t="shared" si="598"/>
        <v>159.6278881022117</v>
      </c>
      <c r="AE654" s="129">
        <v>850</v>
      </c>
      <c r="AF654" s="100">
        <f t="shared" si="599"/>
        <v>0.56366666666666665</v>
      </c>
      <c r="AG654" s="100">
        <v>9.6440000000000001</v>
      </c>
      <c r="AH654" s="100">
        <v>4.5170000000000003</v>
      </c>
      <c r="AI654" s="100">
        <f t="shared" si="600"/>
        <v>4.5633333333333335</v>
      </c>
      <c r="AJ654" s="100">
        <f t="shared" si="601"/>
        <v>34.012666666666675</v>
      </c>
      <c r="AK654" s="152">
        <f t="shared" si="602"/>
        <v>156.77178352356668</v>
      </c>
      <c r="AL654" s="129">
        <v>850</v>
      </c>
      <c r="AM654" s="100">
        <f t="shared" si="603"/>
        <v>0.74099999999999999</v>
      </c>
      <c r="AN654" s="100">
        <v>9.6440000000000001</v>
      </c>
      <c r="AO654" s="100">
        <v>4.5170000000000003</v>
      </c>
      <c r="AP654" s="100">
        <f t="shared" si="604"/>
        <v>4.3860000000000001</v>
      </c>
      <c r="AQ654" s="100">
        <f t="shared" si="605"/>
        <v>34.190000000000005</v>
      </c>
      <c r="AR654" s="160">
        <f t="shared" si="606"/>
        <v>151.46516105370003</v>
      </c>
      <c r="AS654" s="129">
        <v>850</v>
      </c>
      <c r="AT654" s="100">
        <f t="shared" si="619"/>
        <v>0.26433333333333331</v>
      </c>
      <c r="AU654" s="100">
        <v>9.6440000000000001</v>
      </c>
      <c r="AV654" s="100">
        <v>4.5170000000000003</v>
      </c>
      <c r="AW654" s="100">
        <f t="shared" si="607"/>
        <v>4.8626666666666667</v>
      </c>
      <c r="AX654" s="100">
        <f t="shared" si="608"/>
        <v>33.713333333333338</v>
      </c>
      <c r="AY654" s="160">
        <f t="shared" si="609"/>
        <v>165.58508576306667</v>
      </c>
      <c r="AZ654" s="166"/>
      <c r="BA654" s="129">
        <v>850</v>
      </c>
      <c r="BB654" s="100">
        <v>103.506856070365</v>
      </c>
      <c r="BC654" s="167">
        <f>(BB665-BB666)/BB647</f>
        <v>0.88969951842993178</v>
      </c>
      <c r="BD654" s="167">
        <f>D654-BB663</f>
        <v>32.529999999999973</v>
      </c>
      <c r="BE654" s="164">
        <f>BB665-BB666</f>
        <v>92.09</v>
      </c>
      <c r="BF654" s="164">
        <f t="shared" si="610"/>
        <v>35.324139428819599</v>
      </c>
      <c r="BG654" s="174">
        <f t="shared" si="611"/>
        <v>31.427869838772562</v>
      </c>
      <c r="BH654" s="129">
        <v>850</v>
      </c>
      <c r="BI654" s="100">
        <v>103.506856070365</v>
      </c>
      <c r="BJ654" s="167">
        <f>(BI665-BI666)/BI647</f>
        <v>0.90177601314203315</v>
      </c>
      <c r="BK654" s="167">
        <f>I654-BI663</f>
        <v>34.730000000000018</v>
      </c>
      <c r="BL654" s="164">
        <f>BI665-BI666</f>
        <v>93.34</v>
      </c>
      <c r="BM654" s="164">
        <f t="shared" si="612"/>
        <v>37.208056567388056</v>
      </c>
      <c r="BN654" s="174">
        <f t="shared" si="613"/>
        <v>33.553332908102448</v>
      </c>
      <c r="BO654" s="129">
        <v>850</v>
      </c>
      <c r="BP654" s="180">
        <v>103.506856070365</v>
      </c>
      <c r="BQ654" s="167">
        <f>(BP665-BP666)/BP647</f>
        <v>0.70797242600223043</v>
      </c>
      <c r="BR654" s="167">
        <f>N654-BP663</f>
        <v>28.879999999999995</v>
      </c>
      <c r="BS654" s="164">
        <f>BP665-BP666</f>
        <v>73.28</v>
      </c>
      <c r="BT654" s="164">
        <f t="shared" si="614"/>
        <v>39.410480349344972</v>
      </c>
      <c r="BU654" s="174">
        <f t="shared" si="615"/>
        <v>27.901533382838991</v>
      </c>
      <c r="BV654" s="129">
        <v>850</v>
      </c>
      <c r="BW654" s="100">
        <v>103.506856070365</v>
      </c>
      <c r="BX654" s="167">
        <f>(BW665-BW666)/BW647</f>
        <v>1.0037982404698653</v>
      </c>
      <c r="BY654" s="167">
        <f>S654-BW663</f>
        <v>36.710000000000036</v>
      </c>
      <c r="BZ654" s="164">
        <f>BW665-BW666</f>
        <v>103.89999999999999</v>
      </c>
      <c r="CA654" s="164">
        <f t="shared" si="616"/>
        <v>35.332050048123229</v>
      </c>
      <c r="CB654" s="174">
        <f t="shared" si="617"/>
        <v>35.466249670499316</v>
      </c>
    </row>
    <row r="655" spans="1:80" ht="15.75">
      <c r="A655" s="64"/>
      <c r="B655" s="95" t="s">
        <v>42</v>
      </c>
      <c r="C655" s="80">
        <v>950</v>
      </c>
      <c r="D655" s="100">
        <v>411.27</v>
      </c>
      <c r="E655" s="208">
        <v>3.74</v>
      </c>
      <c r="F655" s="208">
        <v>6.22</v>
      </c>
      <c r="G655" s="152">
        <v>5.73</v>
      </c>
      <c r="H655" s="80">
        <v>950</v>
      </c>
      <c r="I655" s="273">
        <v>413.73</v>
      </c>
      <c r="J655" s="210">
        <v>5.97</v>
      </c>
      <c r="K655" s="210">
        <v>7.99</v>
      </c>
      <c r="L655" s="227">
        <v>4.7699999999999996</v>
      </c>
      <c r="M655" s="80">
        <v>950</v>
      </c>
      <c r="N655" s="211">
        <v>388.84</v>
      </c>
      <c r="O655" s="80">
        <v>8.89</v>
      </c>
      <c r="P655" s="80">
        <v>7.67</v>
      </c>
      <c r="Q655" s="98">
        <v>7.75</v>
      </c>
      <c r="R655" s="80">
        <v>950</v>
      </c>
      <c r="S655" s="211">
        <v>427.05</v>
      </c>
      <c r="T655" s="211">
        <v>2.73</v>
      </c>
      <c r="U655" s="211">
        <v>2.59</v>
      </c>
      <c r="V655" s="236">
        <v>3.6</v>
      </c>
      <c r="W655" s="64"/>
      <c r="X655" s="129">
        <v>950</v>
      </c>
      <c r="Y655" s="151">
        <f t="shared" si="618"/>
        <v>0.52300000000000002</v>
      </c>
      <c r="Z655" s="100">
        <v>9.6440000000000001</v>
      </c>
      <c r="AA655" s="100">
        <v>4.5170000000000003</v>
      </c>
      <c r="AB655" s="100">
        <f t="shared" si="596"/>
        <v>4.6040000000000001</v>
      </c>
      <c r="AC655" s="100">
        <f t="shared" si="597"/>
        <v>33.972000000000008</v>
      </c>
      <c r="AD655" s="152">
        <f t="shared" si="598"/>
        <v>197.33804089416003</v>
      </c>
      <c r="AE655" s="129">
        <v>950</v>
      </c>
      <c r="AF655" s="100">
        <f t="shared" si="599"/>
        <v>0.6243333333333333</v>
      </c>
      <c r="AG655" s="100">
        <v>9.6440000000000001</v>
      </c>
      <c r="AH655" s="100">
        <v>4.5170000000000003</v>
      </c>
      <c r="AI655" s="100">
        <f t="shared" si="600"/>
        <v>4.5026666666666664</v>
      </c>
      <c r="AJ655" s="100">
        <f t="shared" si="601"/>
        <v>34.073333333333338</v>
      </c>
      <c r="AK655" s="152">
        <f t="shared" si="602"/>
        <v>193.57033476146665</v>
      </c>
      <c r="AL655" s="129">
        <v>950</v>
      </c>
      <c r="AM655" s="100">
        <f t="shared" si="603"/>
        <v>0.81033333333333335</v>
      </c>
      <c r="AN655" s="100">
        <v>9.6440000000000001</v>
      </c>
      <c r="AO655" s="100">
        <v>4.5170000000000003</v>
      </c>
      <c r="AP655" s="100">
        <f t="shared" si="604"/>
        <v>4.3166666666666664</v>
      </c>
      <c r="AQ655" s="100">
        <f t="shared" si="605"/>
        <v>34.259333333333338</v>
      </c>
      <c r="AR655" s="160">
        <f t="shared" si="606"/>
        <v>186.58718097716664</v>
      </c>
      <c r="AS655" s="129">
        <v>950</v>
      </c>
      <c r="AT655" s="100">
        <f t="shared" si="619"/>
        <v>0.29733333333333334</v>
      </c>
      <c r="AU655" s="100">
        <v>9.6440000000000001</v>
      </c>
      <c r="AV655" s="100">
        <v>4.5170000000000003</v>
      </c>
      <c r="AW655" s="100">
        <f t="shared" si="607"/>
        <v>4.8296666666666663</v>
      </c>
      <c r="AX655" s="100">
        <f t="shared" si="608"/>
        <v>33.74633333333334</v>
      </c>
      <c r="AY655" s="160">
        <f t="shared" si="609"/>
        <v>205.63551904237167</v>
      </c>
      <c r="AZ655" s="166"/>
      <c r="BA655" s="129">
        <v>950</v>
      </c>
      <c r="BB655" s="100">
        <v>103.506856070365</v>
      </c>
      <c r="BC655" s="167">
        <f>(BB665-BB666)/BB647</f>
        <v>0.88969951842993178</v>
      </c>
      <c r="BD655" s="167">
        <f>D655-BB663</f>
        <v>31.269999999999982</v>
      </c>
      <c r="BE655" s="164">
        <f>BB665-BB666</f>
        <v>92.09</v>
      </c>
      <c r="BF655" s="164">
        <f t="shared" si="610"/>
        <v>33.955912694103574</v>
      </c>
      <c r="BG655" s="174">
        <f t="shared" si="611"/>
        <v>30.210559171792756</v>
      </c>
      <c r="BH655" s="129">
        <v>950</v>
      </c>
      <c r="BI655" s="100">
        <v>103.506856070365</v>
      </c>
      <c r="BJ655" s="167">
        <f>(BI665-BI666)/BI647</f>
        <v>0.90177601314203315</v>
      </c>
      <c r="BK655" s="167">
        <f>I655-BI663</f>
        <v>32.670000000000016</v>
      </c>
      <c r="BL655" s="164">
        <f>BI665-BI666</f>
        <v>93.34</v>
      </c>
      <c r="BM655" s="164">
        <f t="shared" si="612"/>
        <v>35.001071352046296</v>
      </c>
      <c r="BN655" s="174">
        <f t="shared" si="613"/>
        <v>31.56312657954814</v>
      </c>
      <c r="BO655" s="129">
        <v>950</v>
      </c>
      <c r="BP655" s="180">
        <v>103.506856070365</v>
      </c>
      <c r="BQ655" s="167">
        <f>(BP665-BP666)/BP647</f>
        <v>0.70797242600223043</v>
      </c>
      <c r="BR655" s="167">
        <f>N655-BP663</f>
        <v>27.599999999999966</v>
      </c>
      <c r="BS655" s="164">
        <f>BP665-BP666</f>
        <v>73.28</v>
      </c>
      <c r="BT655" s="164">
        <f t="shared" si="614"/>
        <v>37.663755458515233</v>
      </c>
      <c r="BU655" s="174">
        <f t="shared" si="615"/>
        <v>26.664900324319778</v>
      </c>
      <c r="BV655" s="129">
        <v>950</v>
      </c>
      <c r="BW655" s="100">
        <v>103.506856070365</v>
      </c>
      <c r="BX655" s="167">
        <f>(BW665-BW666)/BW647</f>
        <v>1.0037982404698653</v>
      </c>
      <c r="BY655" s="167">
        <f>S655-BW663</f>
        <v>35.660000000000025</v>
      </c>
      <c r="BZ655" s="164">
        <f>BW665-BW666</f>
        <v>103.89999999999999</v>
      </c>
      <c r="CA655" s="164">
        <f t="shared" si="616"/>
        <v>34.321462945139587</v>
      </c>
      <c r="CB655" s="174">
        <f t="shared" si="617"/>
        <v>34.4518241146828</v>
      </c>
    </row>
    <row r="656" spans="1:80" ht="15.75">
      <c r="A656" s="64"/>
      <c r="B656" s="95" t="s">
        <v>42</v>
      </c>
      <c r="C656" s="80">
        <v>1000</v>
      </c>
      <c r="D656" s="100">
        <v>410.6</v>
      </c>
      <c r="E656" s="208">
        <v>4.17</v>
      </c>
      <c r="F656" s="208">
        <v>6.42</v>
      </c>
      <c r="G656" s="152">
        <v>6.12</v>
      </c>
      <c r="H656" s="80">
        <v>1000</v>
      </c>
      <c r="I656" s="273">
        <v>412.74</v>
      </c>
      <c r="J656" s="210">
        <v>6.25</v>
      </c>
      <c r="K656" s="210">
        <v>8.18</v>
      </c>
      <c r="L656" s="227">
        <v>5.14</v>
      </c>
      <c r="M656" s="80">
        <v>1000</v>
      </c>
      <c r="N656" s="80">
        <v>388.26</v>
      </c>
      <c r="O656" s="211">
        <v>9.64</v>
      </c>
      <c r="P656" s="80">
        <v>8.02</v>
      </c>
      <c r="Q656" s="98">
        <v>7.79</v>
      </c>
      <c r="R656" s="80">
        <v>1000</v>
      </c>
      <c r="S656" s="211">
        <v>426.44</v>
      </c>
      <c r="T656" s="211">
        <v>2.86</v>
      </c>
      <c r="U656" s="211">
        <v>3.81</v>
      </c>
      <c r="V656" s="236">
        <v>3.54</v>
      </c>
      <c r="W656" s="64"/>
      <c r="X656" s="129">
        <v>1000</v>
      </c>
      <c r="Y656" s="151">
        <f t="shared" si="618"/>
        <v>0.55700000000000005</v>
      </c>
      <c r="Z656" s="100">
        <v>9.6440000000000001</v>
      </c>
      <c r="AA656" s="100">
        <v>4.5170000000000003</v>
      </c>
      <c r="AB656" s="100">
        <f t="shared" si="596"/>
        <v>4.5699999999999994</v>
      </c>
      <c r="AC656" s="100">
        <f t="shared" si="597"/>
        <v>34.006000000000007</v>
      </c>
      <c r="AD656" s="152">
        <f t="shared" si="598"/>
        <v>217.25957315999997</v>
      </c>
      <c r="AE656" s="129">
        <v>1000</v>
      </c>
      <c r="AF656" s="100">
        <f t="shared" si="599"/>
        <v>0.65233333333333332</v>
      </c>
      <c r="AG656" s="100">
        <v>9.6440000000000001</v>
      </c>
      <c r="AH656" s="100">
        <v>4.5170000000000003</v>
      </c>
      <c r="AI656" s="100">
        <f t="shared" si="600"/>
        <v>4.4746666666666668</v>
      </c>
      <c r="AJ656" s="100">
        <f t="shared" si="601"/>
        <v>34.101333333333336</v>
      </c>
      <c r="AK656" s="152">
        <f t="shared" si="602"/>
        <v>213.32375517866666</v>
      </c>
      <c r="AL656" s="129">
        <v>1000</v>
      </c>
      <c r="AM656" s="100">
        <f>AVERAGE(P656:Q656)/10</f>
        <v>0.79049999999999998</v>
      </c>
      <c r="AN656" s="100">
        <v>9.6440000000000001</v>
      </c>
      <c r="AO656" s="100">
        <v>4.5170000000000003</v>
      </c>
      <c r="AP656" s="100">
        <f t="shared" si="604"/>
        <v>4.3365</v>
      </c>
      <c r="AQ656" s="100">
        <f t="shared" si="605"/>
        <v>34.239500000000007</v>
      </c>
      <c r="AR656" s="160">
        <f t="shared" si="606"/>
        <v>207.57446926649999</v>
      </c>
      <c r="AS656" s="129">
        <v>1000</v>
      </c>
      <c r="AT656" s="100">
        <f t="shared" si="619"/>
        <v>0.34033333333333338</v>
      </c>
      <c r="AU656" s="100">
        <v>9.6440000000000001</v>
      </c>
      <c r="AV656" s="100">
        <v>4.5170000000000003</v>
      </c>
      <c r="AW656" s="100">
        <f t="shared" si="607"/>
        <v>4.7866666666666662</v>
      </c>
      <c r="AX656" s="100">
        <f t="shared" si="608"/>
        <v>33.789333333333339</v>
      </c>
      <c r="AY656" s="160">
        <f t="shared" si="609"/>
        <v>226.11010922666662</v>
      </c>
      <c r="AZ656" s="166"/>
      <c r="BA656" s="129">
        <v>1000</v>
      </c>
      <c r="BB656" s="100">
        <v>103.506856070365</v>
      </c>
      <c r="BC656" s="167">
        <f>(BB665-BB666)/BB647</f>
        <v>0.88969951842993178</v>
      </c>
      <c r="BD656" s="167">
        <f>D656-BB663</f>
        <v>30.600000000000023</v>
      </c>
      <c r="BE656" s="164">
        <f>BB665-BB666</f>
        <v>92.09</v>
      </c>
      <c r="BF656" s="164">
        <f t="shared" si="610"/>
        <v>33.228363557389535</v>
      </c>
      <c r="BG656" s="174">
        <f t="shared" si="611"/>
        <v>29.563259055224165</v>
      </c>
      <c r="BH656" s="129">
        <v>1000</v>
      </c>
      <c r="BI656" s="100">
        <v>103.506856070365</v>
      </c>
      <c r="BJ656" s="167">
        <f>(BI665-BI666)/BI647</f>
        <v>0.90177601314203315</v>
      </c>
      <c r="BK656" s="167">
        <f>I656-BI663</f>
        <v>31.680000000000007</v>
      </c>
      <c r="BL656" s="164">
        <f>BI665-BI666</f>
        <v>93.34</v>
      </c>
      <c r="BM656" s="164">
        <f t="shared" si="612"/>
        <v>33.940432826226704</v>
      </c>
      <c r="BN656" s="174">
        <f t="shared" si="613"/>
        <v>30.606668198349706</v>
      </c>
      <c r="BO656" s="129">
        <v>1000</v>
      </c>
      <c r="BP656" s="180">
        <v>103.506856070365</v>
      </c>
      <c r="BQ656" s="167">
        <f>(BP665-BP666)/BP647</f>
        <v>0.70797242600223043</v>
      </c>
      <c r="BR656" s="167">
        <f>N656-BP663</f>
        <v>27.019999999999982</v>
      </c>
      <c r="BS656" s="164">
        <f>BP665-BP666</f>
        <v>73.28</v>
      </c>
      <c r="BT656" s="164">
        <f t="shared" si="614"/>
        <v>36.872270742358054</v>
      </c>
      <c r="BU656" s="174">
        <f t="shared" si="615"/>
        <v>26.104550969678293</v>
      </c>
      <c r="BV656" s="129">
        <v>1000</v>
      </c>
      <c r="BW656" s="100">
        <v>103.506856070365</v>
      </c>
      <c r="BX656" s="167">
        <f>(BW665-BW666)/BW647</f>
        <v>1.0037982404698653</v>
      </c>
      <c r="BY656" s="167">
        <f>S656-BW663</f>
        <v>35.050000000000011</v>
      </c>
      <c r="BZ656" s="164">
        <f>BW665-BW666</f>
        <v>103.89999999999999</v>
      </c>
      <c r="CA656" s="164">
        <f t="shared" si="616"/>
        <v>33.734359961501461</v>
      </c>
      <c r="CB656" s="174">
        <f t="shared" si="617"/>
        <v>33.862491172732241</v>
      </c>
    </row>
    <row r="657" spans="1:80" ht="15.75">
      <c r="A657" s="64"/>
      <c r="B657" s="95" t="s">
        <v>42</v>
      </c>
      <c r="C657" s="80">
        <v>1350</v>
      </c>
      <c r="D657" s="100">
        <v>408.57</v>
      </c>
      <c r="E657" s="208">
        <v>5.89</v>
      </c>
      <c r="F657" s="208">
        <v>4.8499999999999996</v>
      </c>
      <c r="G657" s="152">
        <v>6.41</v>
      </c>
      <c r="H657" s="80">
        <v>1350</v>
      </c>
      <c r="I657" s="208">
        <v>409.25</v>
      </c>
      <c r="J657" s="100">
        <v>5.49</v>
      </c>
      <c r="K657" s="211">
        <v>6.23</v>
      </c>
      <c r="L657" s="258">
        <v>8.3000000000000007</v>
      </c>
      <c r="M657" s="80">
        <v>1350</v>
      </c>
      <c r="N657" s="211">
        <v>386.33</v>
      </c>
      <c r="O657" s="80">
        <v>8.8699999999999992</v>
      </c>
      <c r="P657" s="80">
        <v>9.5299999999999994</v>
      </c>
      <c r="Q657" s="236">
        <v>9.01</v>
      </c>
      <c r="R657" s="80">
        <v>1350</v>
      </c>
      <c r="S657" s="211">
        <v>424.42</v>
      </c>
      <c r="T657" s="211">
        <v>4.05</v>
      </c>
      <c r="U657" s="211">
        <v>3.7</v>
      </c>
      <c r="V657" s="236">
        <v>3.55</v>
      </c>
      <c r="W657" s="64"/>
      <c r="X657" s="129">
        <v>1350</v>
      </c>
      <c r="Y657" s="151">
        <f t="shared" si="618"/>
        <v>0.57166666666666655</v>
      </c>
      <c r="Z657" s="100">
        <v>9.6440000000000001</v>
      </c>
      <c r="AA657" s="100">
        <v>4.5170000000000003</v>
      </c>
      <c r="AB657" s="100">
        <f t="shared" si="596"/>
        <v>4.5553333333333335</v>
      </c>
      <c r="AC657" s="100">
        <f t="shared" si="597"/>
        <v>34.020666666666671</v>
      </c>
      <c r="AD657" s="152">
        <f t="shared" si="598"/>
        <v>394.85504366874</v>
      </c>
      <c r="AE657" s="129">
        <v>1350</v>
      </c>
      <c r="AF657" s="100">
        <f t="shared" si="599"/>
        <v>0.66733333333333344</v>
      </c>
      <c r="AG657" s="100">
        <v>9.6440000000000001</v>
      </c>
      <c r="AH657" s="100">
        <v>4.5170000000000003</v>
      </c>
      <c r="AI657" s="100">
        <f t="shared" si="600"/>
        <v>4.4596666666666662</v>
      </c>
      <c r="AJ657" s="100">
        <f t="shared" si="601"/>
        <v>34.116333333333337</v>
      </c>
      <c r="AK657" s="152">
        <f t="shared" si="602"/>
        <v>387.64970378374494</v>
      </c>
      <c r="AL657" s="129">
        <v>1350</v>
      </c>
      <c r="AM657" s="100">
        <f t="shared" ref="AM657:AM662" si="620">AVERAGE(O657:Q657)/10</f>
        <v>0.91366666666666652</v>
      </c>
      <c r="AN657" s="100">
        <v>9.6440000000000001</v>
      </c>
      <c r="AO657" s="100">
        <v>4.5170000000000003</v>
      </c>
      <c r="AP657" s="100">
        <f t="shared" si="604"/>
        <v>4.2133333333333329</v>
      </c>
      <c r="AQ657" s="100">
        <f t="shared" si="605"/>
        <v>34.362666666666669</v>
      </c>
      <c r="AR657" s="160">
        <f t="shared" si="606"/>
        <v>368.8819346304</v>
      </c>
      <c r="AS657" s="129">
        <v>1350</v>
      </c>
      <c r="AT657" s="100">
        <f t="shared" si="619"/>
        <v>0.37666666666666671</v>
      </c>
      <c r="AU657" s="100">
        <v>9.6440000000000001</v>
      </c>
      <c r="AV657" s="100">
        <v>4.5170000000000003</v>
      </c>
      <c r="AW657" s="100">
        <f t="shared" si="607"/>
        <v>4.7503333333333329</v>
      </c>
      <c r="AX657" s="100">
        <f t="shared" si="608"/>
        <v>33.82566666666667</v>
      </c>
      <c r="AY657" s="160">
        <f t="shared" si="609"/>
        <v>409.39747387006497</v>
      </c>
      <c r="AZ657" s="166"/>
      <c r="BA657" s="129">
        <v>1350</v>
      </c>
      <c r="BB657" s="100">
        <v>103.506856070365</v>
      </c>
      <c r="BC657" s="167">
        <f>(BB665-BB666)/BB647</f>
        <v>0.88969951842993178</v>
      </c>
      <c r="BD657" s="167">
        <f>D657-BB663</f>
        <v>28.569999999999993</v>
      </c>
      <c r="BE657" s="164">
        <f>BB665-BB666</f>
        <v>92.09</v>
      </c>
      <c r="BF657" s="164">
        <f t="shared" si="610"/>
        <v>31.023998262569219</v>
      </c>
      <c r="BG657" s="174">
        <f t="shared" si="611"/>
        <v>27.602036313978875</v>
      </c>
      <c r="BH657" s="129">
        <v>1350</v>
      </c>
      <c r="BI657" s="100">
        <v>103.506856070365</v>
      </c>
      <c r="BJ657" s="167">
        <f>(BI665-BI666)/BI647</f>
        <v>0.90177601314203315</v>
      </c>
      <c r="BK657" s="167">
        <f>I657-BI663</f>
        <v>28.189999999999998</v>
      </c>
      <c r="BL657" s="164">
        <f>BI665-BI666</f>
        <v>93.34</v>
      </c>
      <c r="BM657" s="164">
        <f t="shared" si="612"/>
        <v>30.201414184701093</v>
      </c>
      <c r="BN657" s="174">
        <f t="shared" si="613"/>
        <v>27.234910874731</v>
      </c>
      <c r="BO657" s="129">
        <v>1350</v>
      </c>
      <c r="BP657" s="180">
        <v>103.506856070365</v>
      </c>
      <c r="BQ657" s="167">
        <f>(BP665-BP666)/BP647</f>
        <v>0.70797242600223043</v>
      </c>
      <c r="BR657" s="167">
        <f>N657-BP663</f>
        <v>25.089999999999975</v>
      </c>
      <c r="BS657" s="164">
        <f>BP665-BP666</f>
        <v>73.28</v>
      </c>
      <c r="BT657" s="164">
        <f t="shared" si="614"/>
        <v>34.238537117903896</v>
      </c>
      <c r="BU657" s="174">
        <f t="shared" si="615"/>
        <v>24.239940186129836</v>
      </c>
      <c r="BV657" s="129">
        <v>1350</v>
      </c>
      <c r="BW657" s="100">
        <v>103.506856070365</v>
      </c>
      <c r="BX657" s="167">
        <f>(BW665-BW666)/BW647</f>
        <v>1.0037982404698653</v>
      </c>
      <c r="BY657" s="167">
        <f>S657-BW663</f>
        <v>33.03000000000003</v>
      </c>
      <c r="BZ657" s="164">
        <f>BW665-BW666</f>
        <v>103.89999999999999</v>
      </c>
      <c r="CA657" s="164">
        <f t="shared" si="616"/>
        <v>31.790182868142473</v>
      </c>
      <c r="CB657" s="174">
        <f t="shared" si="617"/>
        <v>31.910929627256671</v>
      </c>
    </row>
    <row r="658" spans="1:80" ht="15.75">
      <c r="A658" s="64"/>
      <c r="B658" s="95" t="s">
        <v>42</v>
      </c>
      <c r="C658" s="80">
        <v>2500</v>
      </c>
      <c r="D658" s="100">
        <v>404.07</v>
      </c>
      <c r="E658" s="208">
        <v>9.7799999999999994</v>
      </c>
      <c r="F658" s="208">
        <v>9.9499999999999993</v>
      </c>
      <c r="G658" s="152">
        <v>9.4600000000000009</v>
      </c>
      <c r="H658" s="80">
        <v>2500</v>
      </c>
      <c r="I658" s="80">
        <v>404.02</v>
      </c>
      <c r="J658" s="80">
        <v>9.74</v>
      </c>
      <c r="K658" s="211">
        <v>7.59</v>
      </c>
      <c r="L658" s="98">
        <v>8.67</v>
      </c>
      <c r="M658" s="80">
        <v>2500</v>
      </c>
      <c r="N658" s="211">
        <v>382.22</v>
      </c>
      <c r="O658" s="80">
        <v>13.42</v>
      </c>
      <c r="P658" s="80">
        <v>14.49</v>
      </c>
      <c r="Q658" s="98">
        <v>15.61</v>
      </c>
      <c r="R658" s="80">
        <v>2500</v>
      </c>
      <c r="S658" s="211">
        <v>419.49</v>
      </c>
      <c r="T658" s="211">
        <v>5.54</v>
      </c>
      <c r="U658" s="211">
        <v>5.48</v>
      </c>
      <c r="V658" s="236">
        <v>6.21</v>
      </c>
      <c r="W658" s="64"/>
      <c r="X658" s="129">
        <v>2500</v>
      </c>
      <c r="Y658" s="151">
        <f t="shared" si="618"/>
        <v>0.97299999999999986</v>
      </c>
      <c r="Z658" s="100">
        <v>9.6440000000000001</v>
      </c>
      <c r="AA658" s="100">
        <v>4.5170000000000003</v>
      </c>
      <c r="AB658" s="100">
        <f t="shared" si="596"/>
        <v>4.1539999999999999</v>
      </c>
      <c r="AC658" s="100">
        <f t="shared" si="597"/>
        <v>34.422000000000004</v>
      </c>
      <c r="AD658" s="152">
        <f t="shared" si="598"/>
        <v>1249.3662826499999</v>
      </c>
      <c r="AE658" s="129">
        <v>2500</v>
      </c>
      <c r="AF658" s="100">
        <f t="shared" si="599"/>
        <v>0.86666666666666659</v>
      </c>
      <c r="AG658" s="100">
        <v>9.6440000000000001</v>
      </c>
      <c r="AH658" s="100">
        <v>4.5170000000000003</v>
      </c>
      <c r="AI658" s="100">
        <f t="shared" si="600"/>
        <v>4.2603333333333335</v>
      </c>
      <c r="AJ658" s="100">
        <f t="shared" si="601"/>
        <v>34.315666666666672</v>
      </c>
      <c r="AK658" s="152">
        <f t="shared" si="602"/>
        <v>1277.3891101291667</v>
      </c>
      <c r="AL658" s="129">
        <v>2500</v>
      </c>
      <c r="AM658" s="100">
        <f t="shared" si="620"/>
        <v>1.4506666666666665</v>
      </c>
      <c r="AN658" s="100">
        <v>9.6440000000000001</v>
      </c>
      <c r="AO658" s="100">
        <v>4.5170000000000003</v>
      </c>
      <c r="AP658" s="100">
        <f t="shared" si="604"/>
        <v>3.676333333333333</v>
      </c>
      <c r="AQ658" s="100">
        <f t="shared" si="605"/>
        <v>34.899666666666668</v>
      </c>
      <c r="AR658" s="160">
        <f t="shared" si="606"/>
        <v>1121.0457839291666</v>
      </c>
      <c r="AS658" s="129">
        <v>2500</v>
      </c>
      <c r="AT658" s="100">
        <f t="shared" si="619"/>
        <v>0.57433333333333336</v>
      </c>
      <c r="AU658" s="100">
        <v>9.6440000000000001</v>
      </c>
      <c r="AV658" s="100">
        <v>4.5170000000000003</v>
      </c>
      <c r="AW658" s="100">
        <f t="shared" si="607"/>
        <v>4.5526666666666662</v>
      </c>
      <c r="AX658" s="100">
        <f t="shared" si="608"/>
        <v>34.023333333333341</v>
      </c>
      <c r="AY658" s="160">
        <f t="shared" si="609"/>
        <v>1353.4116249166668</v>
      </c>
      <c r="AZ658" s="166"/>
      <c r="BA658" s="129">
        <v>2500</v>
      </c>
      <c r="BB658" s="100">
        <v>103.506856070365</v>
      </c>
      <c r="BC658" s="167">
        <f>(BB665-BB666)/BB647</f>
        <v>0.88969951842993178</v>
      </c>
      <c r="BD658" s="167">
        <f>D658-BB663</f>
        <v>24.069999999999993</v>
      </c>
      <c r="BE658" s="164">
        <f>BB665-BB666</f>
        <v>92.09</v>
      </c>
      <c r="BF658" s="164">
        <f t="shared" si="610"/>
        <v>26.137474210011934</v>
      </c>
      <c r="BG658" s="174">
        <f t="shared" si="611"/>
        <v>23.25449821762238</v>
      </c>
      <c r="BH658" s="129">
        <v>2500</v>
      </c>
      <c r="BI658" s="100">
        <v>103.506856070365</v>
      </c>
      <c r="BJ658" s="167">
        <f>(BI665-BI666)/BI647</f>
        <v>0.90177601314203315</v>
      </c>
      <c r="BK658" s="167">
        <f>I658-BI663</f>
        <v>22.95999999999998</v>
      </c>
      <c r="BL658" s="164">
        <f>BI665-BI666</f>
        <v>93.34</v>
      </c>
      <c r="BM658" s="164">
        <f t="shared" si="612"/>
        <v>24.598242982644074</v>
      </c>
      <c r="BN658" s="174">
        <f t="shared" si="613"/>
        <v>22.182105487187766</v>
      </c>
      <c r="BO658" s="129">
        <v>2500</v>
      </c>
      <c r="BP658" s="180">
        <v>103.506856070365</v>
      </c>
      <c r="BQ658" s="167">
        <f>(BP665-BP666)/BP647</f>
        <v>0.70797242600223043</v>
      </c>
      <c r="BR658" s="167">
        <f>N658-BP663</f>
        <v>20.980000000000018</v>
      </c>
      <c r="BS658" s="164">
        <f>BP665-BP666</f>
        <v>73.28</v>
      </c>
      <c r="BT658" s="164">
        <f t="shared" si="614"/>
        <v>28.62991266375548</v>
      </c>
      <c r="BU658" s="174">
        <f t="shared" si="615"/>
        <v>20.269188724790947</v>
      </c>
      <c r="BV658" s="129">
        <v>2500</v>
      </c>
      <c r="BW658" s="100">
        <v>103.506856070365</v>
      </c>
      <c r="BX658" s="167">
        <f>(BW665-BW666)/BW647</f>
        <v>1.0037982404698653</v>
      </c>
      <c r="BY658" s="167">
        <f>S658-BW663</f>
        <v>28.100000000000023</v>
      </c>
      <c r="BZ658" s="164">
        <f>BW665-BW666</f>
        <v>103.89999999999999</v>
      </c>
      <c r="CA658" s="164">
        <f t="shared" si="616"/>
        <v>27.045235803657384</v>
      </c>
      <c r="CB658" s="174">
        <f t="shared" si="617"/>
        <v>27.147960112803887</v>
      </c>
    </row>
    <row r="659" spans="1:80" ht="15.75">
      <c r="A659" s="64"/>
      <c r="B659" s="95" t="s">
        <v>42</v>
      </c>
      <c r="C659" s="80">
        <v>5000</v>
      </c>
      <c r="D659" s="100">
        <v>399.72</v>
      </c>
      <c r="E659" s="208">
        <v>13.5</v>
      </c>
      <c r="F659" s="208">
        <v>15.34</v>
      </c>
      <c r="G659" s="152">
        <v>15.43</v>
      </c>
      <c r="H659" s="80">
        <v>5000</v>
      </c>
      <c r="I659" s="80">
        <v>399.62</v>
      </c>
      <c r="J659" s="80">
        <v>13.38</v>
      </c>
      <c r="K659" s="80">
        <v>14.55</v>
      </c>
      <c r="L659" s="211">
        <v>12.58</v>
      </c>
      <c r="M659" s="80">
        <v>5000</v>
      </c>
      <c r="N659" s="211">
        <v>378.21</v>
      </c>
      <c r="O659" s="80">
        <v>21.59</v>
      </c>
      <c r="P659" s="80">
        <v>18.850000000000001</v>
      </c>
      <c r="Q659" s="98">
        <v>19.73</v>
      </c>
      <c r="R659" s="80">
        <v>5000</v>
      </c>
      <c r="S659" s="211">
        <v>414.54</v>
      </c>
      <c r="T659" s="211">
        <v>8.93</v>
      </c>
      <c r="U659" s="211">
        <v>10.77</v>
      </c>
      <c r="V659" s="236">
        <v>8.9700000000000006</v>
      </c>
      <c r="W659" s="64"/>
      <c r="X659" s="129">
        <v>5000</v>
      </c>
      <c r="Y659" s="151">
        <f t="shared" si="618"/>
        <v>1.4756666666666667</v>
      </c>
      <c r="Z659" s="100">
        <v>9.6440000000000001</v>
      </c>
      <c r="AA659" s="100">
        <v>4.5170000000000003</v>
      </c>
      <c r="AB659" s="100">
        <f t="shared" si="596"/>
        <v>3.6513333333333335</v>
      </c>
      <c r="AC659" s="100">
        <f t="shared" si="597"/>
        <v>34.924666666666674</v>
      </c>
      <c r="AD659" s="152">
        <f t="shared" si="598"/>
        <v>4456.8799044666675</v>
      </c>
      <c r="AE659" s="129">
        <v>5000</v>
      </c>
      <c r="AF659" s="100">
        <f t="shared" si="599"/>
        <v>1.3503333333333332</v>
      </c>
      <c r="AG659" s="100">
        <v>9.6440000000000001</v>
      </c>
      <c r="AH659" s="100">
        <v>4.5170000000000003</v>
      </c>
      <c r="AI659" s="100">
        <f t="shared" si="600"/>
        <v>3.7766666666666664</v>
      </c>
      <c r="AJ659" s="100">
        <f t="shared" si="601"/>
        <v>34.799333333333337</v>
      </c>
      <c r="AK659" s="152">
        <f t="shared" si="602"/>
        <v>4593.320603666667</v>
      </c>
      <c r="AL659" s="129">
        <v>5000</v>
      </c>
      <c r="AM659" s="100">
        <f t="shared" si="620"/>
        <v>2.0056666666666669</v>
      </c>
      <c r="AN659" s="100">
        <v>9.6440000000000001</v>
      </c>
      <c r="AO659" s="100">
        <v>4.5170000000000003</v>
      </c>
      <c r="AP659" s="100">
        <f t="shared" si="604"/>
        <v>3.1213333333333324</v>
      </c>
      <c r="AQ659" s="100">
        <f t="shared" si="605"/>
        <v>35.454666666666675</v>
      </c>
      <c r="AR659" s="160">
        <f t="shared" si="606"/>
        <v>3867.770859466666</v>
      </c>
      <c r="AS659" s="129">
        <v>5000</v>
      </c>
      <c r="AT659" s="100">
        <f t="shared" si="619"/>
        <v>0.95566666666666666</v>
      </c>
      <c r="AU659" s="100">
        <v>9.6440000000000001</v>
      </c>
      <c r="AV659" s="100">
        <v>4.5170000000000003</v>
      </c>
      <c r="AW659" s="100">
        <f t="shared" si="607"/>
        <v>4.1713333333333331</v>
      </c>
      <c r="AX659" s="100">
        <f t="shared" si="608"/>
        <v>34.404666666666671</v>
      </c>
      <c r="AY659" s="160">
        <f t="shared" si="609"/>
        <v>5015.7909844666665</v>
      </c>
      <c r="AZ659" s="166"/>
      <c r="BA659" s="129">
        <v>5000</v>
      </c>
      <c r="BB659" s="100">
        <v>103.506856070365</v>
      </c>
      <c r="BC659" s="167">
        <f>(BB665-BB666)/BB647</f>
        <v>0.88969951842993178</v>
      </c>
      <c r="BD659" s="167">
        <f>D659-BB663</f>
        <v>19.720000000000027</v>
      </c>
      <c r="BE659" s="164">
        <f>BB665-BB666</f>
        <v>92.09</v>
      </c>
      <c r="BF659" s="164">
        <f t="shared" si="610"/>
        <v>21.413834292539935</v>
      </c>
      <c r="BG659" s="174">
        <f t="shared" si="611"/>
        <v>19.051878057811138</v>
      </c>
      <c r="BH659" s="129">
        <v>5000</v>
      </c>
      <c r="BI659" s="100">
        <v>103.506856070365</v>
      </c>
      <c r="BJ659" s="167">
        <f>(BI665-BI666)/BI647</f>
        <v>0.90177601314203315</v>
      </c>
      <c r="BK659" s="167">
        <f>I659-BI663</f>
        <v>18.560000000000002</v>
      </c>
      <c r="BL659" s="164">
        <f>BI665-BI666</f>
        <v>93.34</v>
      </c>
      <c r="BM659" s="164">
        <f t="shared" si="612"/>
        <v>19.884293979001502</v>
      </c>
      <c r="BN659" s="174">
        <f t="shared" si="613"/>
        <v>17.931179348528108</v>
      </c>
      <c r="BO659" s="129">
        <v>5000</v>
      </c>
      <c r="BP659" s="180">
        <v>103.506856070365</v>
      </c>
      <c r="BQ659" s="167">
        <f>(BP665-BP666)/BP647</f>
        <v>0.70797242600223043</v>
      </c>
      <c r="BR659" s="167">
        <f>N659-BP663</f>
        <v>16.96999999999997</v>
      </c>
      <c r="BS659" s="164">
        <f>BP665-BP666</f>
        <v>73.28</v>
      </c>
      <c r="BT659" s="164">
        <f t="shared" si="614"/>
        <v>23.157751091703016</v>
      </c>
      <c r="BU659" s="174">
        <f t="shared" si="615"/>
        <v>16.395049221148785</v>
      </c>
      <c r="BV659" s="129">
        <v>5000</v>
      </c>
      <c r="BW659" s="100">
        <v>103.506856070365</v>
      </c>
      <c r="BX659" s="167">
        <f>(BW665-BW666)/BW647</f>
        <v>1.0037982404698653</v>
      </c>
      <c r="BY659" s="167">
        <f>S659-BW663</f>
        <v>23.150000000000034</v>
      </c>
      <c r="BZ659" s="164">
        <f>BW665-BW666</f>
        <v>103.89999999999999</v>
      </c>
      <c r="CA659" s="164">
        <f t="shared" si="616"/>
        <v>22.281039461020246</v>
      </c>
      <c r="CB659" s="174">
        <f t="shared" si="617"/>
        <v>22.365668206811758</v>
      </c>
    </row>
    <row r="660" spans="1:80" ht="15.75">
      <c r="A660" s="64"/>
      <c r="B660" s="95" t="s">
        <v>42</v>
      </c>
      <c r="C660" s="80">
        <v>7000</v>
      </c>
      <c r="D660" s="100">
        <v>397.51</v>
      </c>
      <c r="E660" s="208">
        <v>15.24</v>
      </c>
      <c r="F660" s="208">
        <v>16.899999999999999</v>
      </c>
      <c r="G660" s="152">
        <v>16.45</v>
      </c>
      <c r="H660" s="80">
        <v>7000</v>
      </c>
      <c r="I660" s="208">
        <v>397.57</v>
      </c>
      <c r="J660" s="208">
        <v>16.57</v>
      </c>
      <c r="K660" s="208">
        <v>14.35</v>
      </c>
      <c r="L660" s="208">
        <v>16.100000000000001</v>
      </c>
      <c r="M660" s="80">
        <v>7000</v>
      </c>
      <c r="N660" s="211">
        <v>376.25</v>
      </c>
      <c r="O660" s="80">
        <v>21.82</v>
      </c>
      <c r="P660" s="80">
        <v>23.31</v>
      </c>
      <c r="Q660" s="98">
        <v>20.69</v>
      </c>
      <c r="R660" s="80">
        <v>7000</v>
      </c>
      <c r="S660" s="211">
        <v>411.95</v>
      </c>
      <c r="T660" s="211">
        <v>12.08</v>
      </c>
      <c r="U660" s="211">
        <v>11.31</v>
      </c>
      <c r="V660" s="236">
        <v>11.35</v>
      </c>
      <c r="W660" s="64"/>
      <c r="X660" s="129">
        <v>7000</v>
      </c>
      <c r="Y660" s="151">
        <f t="shared" si="618"/>
        <v>1.6196666666666668</v>
      </c>
      <c r="Z660" s="100">
        <v>9.6440000000000001</v>
      </c>
      <c r="AA660" s="100">
        <v>4.5170000000000003</v>
      </c>
      <c r="AB660" s="100">
        <f t="shared" si="596"/>
        <v>3.5073333333333334</v>
      </c>
      <c r="AC660" s="100">
        <f t="shared" si="597"/>
        <v>35.068666666666672</v>
      </c>
      <c r="AD660" s="152">
        <f t="shared" si="598"/>
        <v>8425.5749885626683</v>
      </c>
      <c r="AE660" s="129">
        <v>7000</v>
      </c>
      <c r="AF660" s="100">
        <f t="shared" si="599"/>
        <v>1.5673333333333335</v>
      </c>
      <c r="AG660" s="100">
        <v>9.6440000000000001</v>
      </c>
      <c r="AH660" s="100">
        <v>4.5170000000000003</v>
      </c>
      <c r="AI660" s="100">
        <f t="shared" si="600"/>
        <v>3.5596666666666668</v>
      </c>
      <c r="AJ660" s="100">
        <f t="shared" si="601"/>
        <v>35.016333333333336</v>
      </c>
      <c r="AK660" s="152">
        <f t="shared" si="602"/>
        <v>8538.5328000046666</v>
      </c>
      <c r="AL660" s="129">
        <v>7000</v>
      </c>
      <c r="AM660" s="100">
        <f t="shared" si="620"/>
        <v>2.194</v>
      </c>
      <c r="AN660" s="100">
        <v>9.6440000000000001</v>
      </c>
      <c r="AO660" s="100">
        <v>4.5170000000000003</v>
      </c>
      <c r="AP660" s="100">
        <f t="shared" si="604"/>
        <v>2.9329999999999998</v>
      </c>
      <c r="AQ660" s="100">
        <f t="shared" si="605"/>
        <v>35.643000000000008</v>
      </c>
      <c r="AR660" s="160">
        <f t="shared" si="606"/>
        <v>7161.2620333380009</v>
      </c>
      <c r="AS660" s="129">
        <v>7000</v>
      </c>
      <c r="AT660" s="100">
        <f t="shared" si="619"/>
        <v>1.1579999999999999</v>
      </c>
      <c r="AU660" s="100">
        <v>9.6440000000000001</v>
      </c>
      <c r="AV660" s="100">
        <v>4.5170000000000003</v>
      </c>
      <c r="AW660" s="100">
        <f t="shared" si="607"/>
        <v>3.9689999999999994</v>
      </c>
      <c r="AX660" s="100">
        <f t="shared" si="608"/>
        <v>34.607000000000006</v>
      </c>
      <c r="AY660" s="160">
        <f t="shared" si="609"/>
        <v>9409.1047458659996</v>
      </c>
      <c r="AZ660" s="166"/>
      <c r="BA660" s="129">
        <v>7000</v>
      </c>
      <c r="BB660" s="100">
        <v>103.506856070365</v>
      </c>
      <c r="BC660" s="167">
        <f>(BB665-BB666)/BB647</f>
        <v>0.88969951842993178</v>
      </c>
      <c r="BD660" s="167">
        <f>D660-BB663</f>
        <v>17.509999999999991</v>
      </c>
      <c r="BE660" s="164">
        <f>BB665-BB666</f>
        <v>92.09</v>
      </c>
      <c r="BF660" s="164">
        <f t="shared" si="610"/>
        <v>19.014008035617319</v>
      </c>
      <c r="BG660" s="174">
        <f t="shared" si="611"/>
        <v>16.916753792711582</v>
      </c>
      <c r="BH660" s="129">
        <v>7000</v>
      </c>
      <c r="BI660" s="100">
        <v>103.506856070365</v>
      </c>
      <c r="BJ660" s="167">
        <f>(BI665-BI666)/BI647</f>
        <v>0.90177601314203315</v>
      </c>
      <c r="BK660" s="167">
        <f>I660-BI663</f>
        <v>16.509999999999991</v>
      </c>
      <c r="BL660" s="164">
        <f>BI665-BI666</f>
        <v>93.34</v>
      </c>
      <c r="BM660" s="164">
        <f t="shared" si="612"/>
        <v>17.68802228412255</v>
      </c>
      <c r="BN660" s="174">
        <f t="shared" si="613"/>
        <v>15.950634215743472</v>
      </c>
      <c r="BO660" s="129">
        <v>7000</v>
      </c>
      <c r="BP660" s="180">
        <v>103.506856070365</v>
      </c>
      <c r="BQ660" s="167">
        <f>(BP665-BP666)/BP647</f>
        <v>0.70797242600223043</v>
      </c>
      <c r="BR660" s="167">
        <f>N660-BP663</f>
        <v>15.009999999999991</v>
      </c>
      <c r="BS660" s="164">
        <f>BP665-BP666</f>
        <v>73.28</v>
      </c>
      <c r="BT660" s="164">
        <f t="shared" si="614"/>
        <v>20.483078602620076</v>
      </c>
      <c r="BU660" s="174">
        <f t="shared" si="615"/>
        <v>14.50145485029131</v>
      </c>
      <c r="BV660" s="129">
        <v>7000</v>
      </c>
      <c r="BW660" s="100">
        <v>103.506856070365</v>
      </c>
      <c r="BX660" s="167">
        <f>(BW665-BW666)/BW647</f>
        <v>1.0037982404698653</v>
      </c>
      <c r="BY660" s="167">
        <f>S660-BW663</f>
        <v>20.560000000000002</v>
      </c>
      <c r="BZ660" s="164">
        <f>BW665-BW666</f>
        <v>103.89999999999999</v>
      </c>
      <c r="CA660" s="164">
        <f t="shared" si="616"/>
        <v>19.788257940327242</v>
      </c>
      <c r="CB660" s="174">
        <f t="shared" si="617"/>
        <v>19.863418502464327</v>
      </c>
    </row>
    <row r="661" spans="1:80" ht="15.75">
      <c r="A661" s="64"/>
      <c r="B661" s="95" t="s">
        <v>42</v>
      </c>
      <c r="C661" s="80">
        <v>9000</v>
      </c>
      <c r="D661" s="100">
        <v>395.99</v>
      </c>
      <c r="E661" s="189">
        <v>17.37</v>
      </c>
      <c r="F661" s="189">
        <v>18.7</v>
      </c>
      <c r="G661" s="190">
        <v>17.96</v>
      </c>
      <c r="H661" s="80">
        <v>9000</v>
      </c>
      <c r="I661" s="80">
        <v>396.15</v>
      </c>
      <c r="J661" s="80">
        <v>16.739999999999998</v>
      </c>
      <c r="K661" s="211">
        <v>17.559999999999999</v>
      </c>
      <c r="L661" s="98">
        <v>18.170000000000002</v>
      </c>
      <c r="M661" s="80">
        <v>9000</v>
      </c>
      <c r="N661" s="211">
        <v>374.97</v>
      </c>
      <c r="O661" s="211">
        <v>22.03</v>
      </c>
      <c r="P661" s="80">
        <v>24.02</v>
      </c>
      <c r="Q661" s="98">
        <v>20.21</v>
      </c>
      <c r="R661" s="80">
        <v>9000</v>
      </c>
      <c r="S661" s="211">
        <v>410.21</v>
      </c>
      <c r="T661" s="211">
        <v>13.12</v>
      </c>
      <c r="U661" s="211">
        <v>13.35</v>
      </c>
      <c r="V661" s="236">
        <v>13.73</v>
      </c>
      <c r="W661" s="64"/>
      <c r="X661" s="129">
        <v>9000</v>
      </c>
      <c r="Y661" s="151">
        <f t="shared" si="618"/>
        <v>1.8010000000000002</v>
      </c>
      <c r="Z661" s="100">
        <v>9.6440000000000001</v>
      </c>
      <c r="AA661" s="100">
        <v>4.5170000000000003</v>
      </c>
      <c r="AB661" s="100">
        <f t="shared" si="596"/>
        <v>3.3259999999999996</v>
      </c>
      <c r="AC661" s="100">
        <f t="shared" si="597"/>
        <v>35.250000000000007</v>
      </c>
      <c r="AD661" s="152">
        <f t="shared" si="598"/>
        <v>13276.192976999999</v>
      </c>
      <c r="AE661" s="129">
        <v>9000</v>
      </c>
      <c r="AF661" s="100">
        <f t="shared" si="599"/>
        <v>1.7489999999999999</v>
      </c>
      <c r="AG661" s="100">
        <v>9.6440000000000001</v>
      </c>
      <c r="AH661" s="100">
        <v>4.5170000000000003</v>
      </c>
      <c r="AI661" s="100">
        <f t="shared" si="600"/>
        <v>3.3780000000000001</v>
      </c>
      <c r="AJ661" s="100">
        <f t="shared" si="601"/>
        <v>35.198000000000008</v>
      </c>
      <c r="AK661" s="152">
        <f t="shared" si="602"/>
        <v>13463.867296872</v>
      </c>
      <c r="AL661" s="129">
        <v>9000</v>
      </c>
      <c r="AM661" s="100">
        <f t="shared" si="620"/>
        <v>2.2086666666666663</v>
      </c>
      <c r="AN661" s="100">
        <v>9.6440000000000001</v>
      </c>
      <c r="AO661" s="100">
        <v>4.5170000000000003</v>
      </c>
      <c r="AP661" s="100">
        <f t="shared" si="604"/>
        <v>2.918333333333333</v>
      </c>
      <c r="AQ661" s="100">
        <f t="shared" si="605"/>
        <v>35.657666666666671</v>
      </c>
      <c r="AR661" s="160">
        <f t="shared" si="606"/>
        <v>11783.654673929999</v>
      </c>
      <c r="AS661" s="129">
        <v>9000</v>
      </c>
      <c r="AT661" s="100">
        <f t="shared" si="619"/>
        <v>1.34</v>
      </c>
      <c r="AU661" s="100">
        <v>9.6440000000000001</v>
      </c>
      <c r="AV661" s="100">
        <v>4.5170000000000003</v>
      </c>
      <c r="AW661" s="100">
        <f t="shared" si="607"/>
        <v>3.7869999999999999</v>
      </c>
      <c r="AX661" s="100">
        <f t="shared" si="608"/>
        <v>34.789000000000009</v>
      </c>
      <c r="AY661" s="160">
        <f t="shared" si="609"/>
        <v>14918.647093434003</v>
      </c>
      <c r="AZ661" s="166"/>
      <c r="BA661" s="129">
        <v>9000</v>
      </c>
      <c r="BB661" s="100">
        <v>103.506856070365</v>
      </c>
      <c r="BC661" s="167">
        <f>(BB665-BB666)/BB647</f>
        <v>0.88969951842993178</v>
      </c>
      <c r="BD661" s="167">
        <f>D661-BB663</f>
        <v>15.990000000000009</v>
      </c>
      <c r="BE661" s="164">
        <f>BB665-BB666</f>
        <v>92.09</v>
      </c>
      <c r="BF661" s="164">
        <f t="shared" si="610"/>
        <v>17.363448800086882</v>
      </c>
      <c r="BG661" s="174">
        <f t="shared" si="611"/>
        <v>15.448252035720076</v>
      </c>
      <c r="BH661" s="129">
        <v>9000</v>
      </c>
      <c r="BI661" s="100">
        <v>103.506856070365</v>
      </c>
      <c r="BJ661" s="167">
        <f>(BI665-BI666)/BI647</f>
        <v>0.90177601314203315</v>
      </c>
      <c r="BK661" s="167">
        <f>I661-BI663</f>
        <v>15.089999999999975</v>
      </c>
      <c r="BL661" s="164">
        <f>BI665-BI666</f>
        <v>93.34</v>
      </c>
      <c r="BM661" s="164">
        <f t="shared" si="612"/>
        <v>16.166702378401514</v>
      </c>
      <c r="BN661" s="174">
        <f t="shared" si="613"/>
        <v>14.578744416448743</v>
      </c>
      <c r="BO661" s="129">
        <v>9000</v>
      </c>
      <c r="BP661" s="180">
        <v>103.506856070365</v>
      </c>
      <c r="BQ661" s="167">
        <f>(BP665-BP666)/BP647</f>
        <v>0.70797242600223043</v>
      </c>
      <c r="BR661" s="167">
        <f>N661-BP663</f>
        <v>13.730000000000018</v>
      </c>
      <c r="BS661" s="164">
        <f>BP665-BP666</f>
        <v>73.28</v>
      </c>
      <c r="BT661" s="164">
        <f t="shared" si="614"/>
        <v>18.736353711790418</v>
      </c>
      <c r="BU661" s="174">
        <f t="shared" si="615"/>
        <v>13.264821791772157</v>
      </c>
      <c r="BV661" s="129">
        <v>9000</v>
      </c>
      <c r="BW661" s="100">
        <v>103.506856070365</v>
      </c>
      <c r="BX661" s="167">
        <f>(BW665-BW666)/BW647</f>
        <v>1.0037982404698653</v>
      </c>
      <c r="BY661" s="167">
        <f>S661-BW663</f>
        <v>18.819999999999993</v>
      </c>
      <c r="BZ661" s="164">
        <f>BW665-BW666</f>
        <v>103.89999999999999</v>
      </c>
      <c r="CA661" s="164">
        <f t="shared" si="616"/>
        <v>18.113570741097202</v>
      </c>
      <c r="CB661" s="174">
        <f t="shared" si="617"/>
        <v>18.182370438539806</v>
      </c>
    </row>
    <row r="662" spans="1:80" ht="15.75">
      <c r="A662" s="64"/>
      <c r="B662" s="102" t="s">
        <v>42</v>
      </c>
      <c r="C662" s="104">
        <v>10000</v>
      </c>
      <c r="D662" s="105">
        <v>395.07</v>
      </c>
      <c r="E662" s="220">
        <v>17.75</v>
      </c>
      <c r="F662" s="220">
        <v>18.78</v>
      </c>
      <c r="G662" s="221">
        <v>20.11</v>
      </c>
      <c r="H662" s="104">
        <v>10000</v>
      </c>
      <c r="I662" s="104">
        <v>395.3</v>
      </c>
      <c r="J662" s="104">
        <v>18.36</v>
      </c>
      <c r="K662" s="234">
        <v>19.190000000000001</v>
      </c>
      <c r="L662" s="145">
        <v>18.100000000000001</v>
      </c>
      <c r="M662" s="104">
        <v>10000</v>
      </c>
      <c r="N662" s="211">
        <v>374.18</v>
      </c>
      <c r="O662" s="211">
        <v>25.58</v>
      </c>
      <c r="P662" s="80">
        <v>24.13</v>
      </c>
      <c r="Q662" s="98">
        <v>21.84</v>
      </c>
      <c r="R662" s="104">
        <v>10000</v>
      </c>
      <c r="S662" s="234">
        <v>409.07</v>
      </c>
      <c r="T662" s="234">
        <v>14.95</v>
      </c>
      <c r="U662" s="234">
        <v>14.99</v>
      </c>
      <c r="V662" s="248">
        <v>14.35</v>
      </c>
      <c r="W662" s="64"/>
      <c r="X662" s="137">
        <v>10000</v>
      </c>
      <c r="Y662" s="153">
        <f t="shared" si="618"/>
        <v>1.8879999999999999</v>
      </c>
      <c r="Z662" s="105">
        <v>9.6440000000000001</v>
      </c>
      <c r="AA662" s="105">
        <v>4.5170000000000003</v>
      </c>
      <c r="AB662" s="105">
        <f t="shared" si="596"/>
        <v>3.2389999999999999</v>
      </c>
      <c r="AC662" s="105">
        <f t="shared" si="597"/>
        <v>35.337000000000003</v>
      </c>
      <c r="AD662" s="154">
        <f t="shared" si="598"/>
        <v>16001.024711399998</v>
      </c>
      <c r="AE662" s="137">
        <v>10000</v>
      </c>
      <c r="AF662" s="105">
        <f t="shared" si="599"/>
        <v>1.855</v>
      </c>
      <c r="AG662" s="105">
        <v>9.6440000000000001</v>
      </c>
      <c r="AH662" s="105">
        <v>4.5170000000000003</v>
      </c>
      <c r="AI662" s="105">
        <f t="shared" si="600"/>
        <v>3.2720000000000002</v>
      </c>
      <c r="AJ662" s="105">
        <f t="shared" si="601"/>
        <v>35.304000000000002</v>
      </c>
      <c r="AK662" s="154">
        <f t="shared" si="602"/>
        <v>16148.953382400001</v>
      </c>
      <c r="AL662" s="137">
        <v>10000</v>
      </c>
      <c r="AM662" s="105">
        <f t="shared" si="620"/>
        <v>2.3849999999999998</v>
      </c>
      <c r="AN662" s="105">
        <v>9.6440000000000001</v>
      </c>
      <c r="AO662" s="105">
        <v>4.5170000000000003</v>
      </c>
      <c r="AP662" s="105">
        <f t="shared" si="604"/>
        <v>2.742</v>
      </c>
      <c r="AQ662" s="105">
        <f t="shared" si="605"/>
        <v>35.834000000000003</v>
      </c>
      <c r="AR662" s="161">
        <f t="shared" si="606"/>
        <v>13736.3045544</v>
      </c>
      <c r="AS662" s="137">
        <v>10000</v>
      </c>
      <c r="AT662" s="105">
        <f t="shared" si="619"/>
        <v>1.4763333333333333</v>
      </c>
      <c r="AU662" s="105">
        <v>9.6440000000000001</v>
      </c>
      <c r="AV662" s="105">
        <v>4.5170000000000003</v>
      </c>
      <c r="AW662" s="105">
        <f t="shared" si="607"/>
        <v>3.6506666666666661</v>
      </c>
      <c r="AX662" s="105">
        <f t="shared" si="608"/>
        <v>34.925333333333342</v>
      </c>
      <c r="AY662" s="161">
        <f t="shared" si="609"/>
        <v>17824.604881066665</v>
      </c>
      <c r="AZ662" s="166"/>
      <c r="BA662" s="137">
        <v>10000</v>
      </c>
      <c r="BB662" s="105">
        <v>103.506856070365</v>
      </c>
      <c r="BC662" s="167">
        <f>(BB665-BB666)/BB647</f>
        <v>0.88969951842993178</v>
      </c>
      <c r="BD662" s="167">
        <f>D662-BB663</f>
        <v>15.069999999999993</v>
      </c>
      <c r="BE662" s="165">
        <f>BB665-BB666</f>
        <v>92.09</v>
      </c>
      <c r="BF662" s="165">
        <f t="shared" si="610"/>
        <v>16.364426104897376</v>
      </c>
      <c r="BG662" s="175">
        <f t="shared" si="611"/>
        <v>14.5594220249094</v>
      </c>
      <c r="BH662" s="137">
        <v>10000</v>
      </c>
      <c r="BI662" s="105">
        <v>103.506856070365</v>
      </c>
      <c r="BJ662" s="167">
        <f>(BI665-BI666)/BI647</f>
        <v>0.90177601314203315</v>
      </c>
      <c r="BK662" s="165">
        <f>I662-BI663</f>
        <v>14.240000000000009</v>
      </c>
      <c r="BL662" s="165">
        <f>BI665-BI666</f>
        <v>93.34</v>
      </c>
      <c r="BM662" s="165">
        <f t="shared" si="612"/>
        <v>15.256053139061503</v>
      </c>
      <c r="BN662" s="175">
        <f t="shared" si="613"/>
        <v>13.757542776025883</v>
      </c>
      <c r="BO662" s="137">
        <v>10000</v>
      </c>
      <c r="BP662" s="181">
        <v>103.506856070365</v>
      </c>
      <c r="BQ662" s="167">
        <f>(BP665-BP666)/BP647</f>
        <v>0.70797242600223043</v>
      </c>
      <c r="BR662" s="167">
        <f>N662-BP663</f>
        <v>12.939999999999998</v>
      </c>
      <c r="BS662" s="165">
        <f>BP665-BP666</f>
        <v>73.28</v>
      </c>
      <c r="BT662" s="165">
        <f t="shared" si="614"/>
        <v>17.658296943231438</v>
      </c>
      <c r="BU662" s="175">
        <f t="shared" si="615"/>
        <v>12.50158732596733</v>
      </c>
      <c r="BV662" s="137">
        <v>10000</v>
      </c>
      <c r="BW662" s="105">
        <v>103.506856070365</v>
      </c>
      <c r="BX662" s="167">
        <f>(BW665-BW666)/BW647</f>
        <v>1.0037982404698653</v>
      </c>
      <c r="BY662" s="167">
        <f>S662-BW663</f>
        <v>17.680000000000007</v>
      </c>
      <c r="BZ662" s="165">
        <f>BW665-BW666</f>
        <v>103.89999999999999</v>
      </c>
      <c r="CA662" s="165">
        <f t="shared" si="616"/>
        <v>17.016361886429269</v>
      </c>
      <c r="CB662" s="175">
        <f t="shared" si="617"/>
        <v>17.080994120796177</v>
      </c>
    </row>
    <row r="663" spans="1:80" ht="30">
      <c r="A663" s="81"/>
      <c r="B663" s="81"/>
      <c r="C663" s="80"/>
      <c r="D663" s="80"/>
      <c r="E663" s="81"/>
      <c r="F663" s="81"/>
      <c r="G663" s="81"/>
      <c r="H663" s="81"/>
      <c r="I663" s="81"/>
      <c r="J663" s="81"/>
      <c r="K663" s="81"/>
      <c r="L663" s="81"/>
      <c r="M663" s="81"/>
      <c r="N663" s="226"/>
      <c r="O663" s="80"/>
      <c r="P663" s="80"/>
      <c r="Q663" s="80"/>
      <c r="R663" s="81"/>
      <c r="S663" s="226"/>
      <c r="T663" s="81"/>
      <c r="U663" s="81"/>
      <c r="V663" s="81"/>
      <c r="AZ663" s="328" t="s">
        <v>46</v>
      </c>
      <c r="BA663" s="268" t="s">
        <v>47</v>
      </c>
      <c r="BB663" s="82">
        <f>BB664+BB665</f>
        <v>380</v>
      </c>
      <c r="BC663" s="80"/>
      <c r="BD663" s="80"/>
      <c r="BE663" s="80"/>
      <c r="BF663" s="80"/>
      <c r="BG663" s="80"/>
      <c r="BH663" s="108" t="s">
        <v>47</v>
      </c>
      <c r="BI663" s="238">
        <f>BI664+BI665</f>
        <v>381.06</v>
      </c>
      <c r="BJ663" s="80"/>
      <c r="BK663" s="86"/>
      <c r="BL663" s="86"/>
      <c r="BM663" s="86"/>
      <c r="BN663" s="86"/>
      <c r="BO663" s="108" t="s">
        <v>47</v>
      </c>
      <c r="BP663" s="162">
        <f>BP664+BP665</f>
        <v>361.24</v>
      </c>
      <c r="BQ663" s="81"/>
      <c r="BR663" s="80"/>
      <c r="BS663" s="80"/>
      <c r="BT663" s="80"/>
      <c r="BU663" s="80"/>
      <c r="BV663" s="108" t="s">
        <v>47</v>
      </c>
      <c r="BW663" s="162">
        <f>BW664+BW665</f>
        <v>391.39</v>
      </c>
      <c r="BX663" s="81"/>
      <c r="BY663" s="81"/>
      <c r="BZ663" s="81"/>
      <c r="CA663" s="81"/>
      <c r="CB663" s="81"/>
    </row>
    <row r="664" spans="1:80" ht="15">
      <c r="A664" s="81"/>
      <c r="B664" s="81"/>
      <c r="C664" s="80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0"/>
      <c r="P664" s="80"/>
      <c r="Q664" s="80"/>
      <c r="R664" s="81"/>
      <c r="S664" s="81"/>
      <c r="T664" s="81"/>
      <c r="U664" s="81"/>
      <c r="V664" s="81"/>
      <c r="AZ664" s="328"/>
      <c r="BA664" s="269" t="s">
        <v>48</v>
      </c>
      <c r="BB664" s="86">
        <v>215.04</v>
      </c>
      <c r="BC664" s="80"/>
      <c r="BD664" s="80"/>
      <c r="BE664" s="80"/>
      <c r="BF664" s="80"/>
      <c r="BG664" s="80"/>
      <c r="BH664" s="80" t="s">
        <v>48</v>
      </c>
      <c r="BI664" s="235">
        <v>214.91</v>
      </c>
      <c r="BJ664" s="80"/>
      <c r="BK664" s="86"/>
      <c r="BL664" s="86"/>
      <c r="BM664" s="86"/>
      <c r="BN664" s="86"/>
      <c r="BO664" s="80" t="s">
        <v>48</v>
      </c>
      <c r="BP664" s="80">
        <v>214.81</v>
      </c>
      <c r="BQ664" s="81"/>
      <c r="BR664" s="80"/>
      <c r="BS664" s="80"/>
      <c r="BT664" s="100"/>
      <c r="BU664" s="100"/>
      <c r="BV664" s="80" t="s">
        <v>48</v>
      </c>
      <c r="BW664" s="80">
        <v>214.57</v>
      </c>
      <c r="BX664" s="81"/>
      <c r="BY664" s="81"/>
      <c r="BZ664" s="81"/>
      <c r="CA664" s="81"/>
      <c r="CB664" s="81"/>
    </row>
    <row r="665" spans="1:80" ht="18.75">
      <c r="A665" s="252" t="s">
        <v>162</v>
      </c>
      <c r="B665" s="253"/>
      <c r="C665" s="211"/>
      <c r="D665" s="211"/>
      <c r="E665" s="81"/>
      <c r="F665" s="81"/>
      <c r="G665" s="81"/>
      <c r="H665" s="81"/>
      <c r="I665" s="81"/>
      <c r="J665" s="81"/>
      <c r="K665" s="81"/>
      <c r="L665" s="81"/>
      <c r="M665" s="80"/>
      <c r="N665" s="81"/>
      <c r="O665" s="80"/>
      <c r="P665" s="80"/>
      <c r="Q665" s="80"/>
      <c r="R665" s="81"/>
      <c r="S665" s="81"/>
      <c r="T665" s="81"/>
      <c r="U665" s="81"/>
      <c r="V665" s="81"/>
      <c r="AZ665" s="328"/>
      <c r="BA665" s="269" t="s">
        <v>50</v>
      </c>
      <c r="BB665" s="86">
        <v>164.96</v>
      </c>
      <c r="BC665" s="80"/>
      <c r="BD665" s="80"/>
      <c r="BE665" s="80"/>
      <c r="BF665" s="80"/>
      <c r="BG665" s="80"/>
      <c r="BH665" s="80" t="s">
        <v>50</v>
      </c>
      <c r="BI665" s="86">
        <v>166.15</v>
      </c>
      <c r="BJ665" s="80"/>
      <c r="BK665" s="86"/>
      <c r="BL665" s="86"/>
      <c r="BM665" s="86"/>
      <c r="BN665" s="86"/>
      <c r="BO665" s="80" t="s">
        <v>50</v>
      </c>
      <c r="BP665" s="80">
        <v>146.43</v>
      </c>
      <c r="BQ665" s="81"/>
      <c r="BR665" s="80"/>
      <c r="BS665" s="80"/>
      <c r="BT665" s="100"/>
      <c r="BU665" s="100"/>
      <c r="BV665" s="80" t="s">
        <v>50</v>
      </c>
      <c r="BW665" s="80">
        <v>176.82</v>
      </c>
      <c r="BX665" s="81"/>
      <c r="BY665" s="81"/>
      <c r="BZ665" s="81"/>
      <c r="CA665" s="81"/>
      <c r="CB665" s="81"/>
    </row>
    <row r="666" spans="1:80" ht="18.75">
      <c r="A666" s="337" t="s">
        <v>163</v>
      </c>
      <c r="B666" s="337"/>
      <c r="C666" s="337"/>
      <c r="D666" s="337"/>
      <c r="E666" s="81"/>
      <c r="F666" s="81"/>
      <c r="G666" s="81"/>
      <c r="H666" s="81"/>
      <c r="I666" s="81"/>
      <c r="J666" s="81"/>
      <c r="K666" s="81"/>
      <c r="L666" s="81"/>
      <c r="M666" s="80"/>
      <c r="N666" s="81"/>
      <c r="O666" s="80"/>
      <c r="P666" s="80"/>
      <c r="Q666" s="80"/>
      <c r="R666" s="81"/>
      <c r="S666" s="81"/>
      <c r="T666" s="81"/>
      <c r="U666" s="81"/>
      <c r="V666" s="81"/>
      <c r="AZ666" s="328"/>
      <c r="BA666" s="269" t="s">
        <v>52</v>
      </c>
      <c r="BB666" s="86">
        <v>72.87</v>
      </c>
      <c r="BC666" s="80"/>
      <c r="BD666" s="81"/>
      <c r="BE666" s="81"/>
      <c r="BF666" s="81"/>
      <c r="BG666" s="81"/>
      <c r="BH666" s="80" t="s">
        <v>52</v>
      </c>
      <c r="BI666" s="86">
        <v>72.81</v>
      </c>
      <c r="BJ666" s="80"/>
      <c r="BK666" s="81"/>
      <c r="BL666" s="81"/>
      <c r="BM666" s="81"/>
      <c r="BN666" s="81"/>
      <c r="BO666" s="80" t="s">
        <v>52</v>
      </c>
      <c r="BP666" s="80">
        <v>73.150000000000006</v>
      </c>
      <c r="BQ666" s="81"/>
      <c r="BR666" s="81"/>
      <c r="BS666" s="81"/>
      <c r="BT666" s="81"/>
      <c r="BU666" s="81"/>
      <c r="BV666" s="80" t="s">
        <v>52</v>
      </c>
      <c r="BW666" s="80">
        <v>72.92</v>
      </c>
      <c r="BX666" s="81"/>
      <c r="BY666" s="81"/>
      <c r="BZ666" s="81"/>
      <c r="CA666" s="81"/>
      <c r="CB666" s="81"/>
    </row>
    <row r="667" spans="1:80" ht="18.75">
      <c r="A667" s="61" t="s">
        <v>178</v>
      </c>
      <c r="B667" s="79"/>
      <c r="C667" s="211"/>
      <c r="D667" s="211"/>
      <c r="E667" s="80"/>
      <c r="F667" s="211"/>
      <c r="G667" s="81"/>
      <c r="H667" s="81"/>
      <c r="I667" s="81"/>
      <c r="J667" s="81"/>
      <c r="K667" s="81"/>
      <c r="L667" s="81"/>
      <c r="M667" s="81"/>
      <c r="N667" s="81"/>
      <c r="O667" s="80"/>
      <c r="P667" s="80"/>
      <c r="Q667" s="80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0"/>
      <c r="AF667" s="80"/>
      <c r="AG667" s="80"/>
      <c r="AH667" s="80"/>
      <c r="AI667" s="80"/>
      <c r="AJ667" s="80"/>
      <c r="AK667" s="80"/>
      <c r="AL667" s="81"/>
      <c r="AM667" s="81"/>
      <c r="AN667" s="80"/>
      <c r="AO667" s="80"/>
      <c r="AP667" s="81"/>
      <c r="AQ667" s="81"/>
      <c r="AR667" s="81"/>
      <c r="AS667" s="81"/>
      <c r="AT667" s="81"/>
      <c r="AU667" s="81"/>
      <c r="AV667" s="81"/>
      <c r="AW667" s="81"/>
      <c r="AX667" s="81"/>
      <c r="AY667" s="81"/>
      <c r="BA667" s="81"/>
      <c r="BB667" s="81"/>
      <c r="BC667" s="80"/>
      <c r="BD667" s="81"/>
      <c r="BE667" s="81"/>
      <c r="BF667" s="81"/>
      <c r="BG667" s="81"/>
      <c r="BH667" s="81"/>
      <c r="BI667" s="81"/>
      <c r="BJ667" s="80"/>
      <c r="BK667" s="81"/>
      <c r="BL667" s="81"/>
      <c r="BM667" s="81"/>
      <c r="BN667" s="81"/>
      <c r="BO667" s="81"/>
      <c r="BP667" s="81"/>
      <c r="BQ667" s="81"/>
      <c r="BR667" s="81"/>
      <c r="BS667" s="81"/>
      <c r="BT667" s="81"/>
      <c r="BU667" s="81"/>
      <c r="BV667" s="81"/>
      <c r="BW667" s="81"/>
      <c r="BX667" s="81"/>
      <c r="BY667" s="81"/>
      <c r="BZ667" s="81"/>
      <c r="CA667" s="81"/>
      <c r="CB667" s="81"/>
    </row>
    <row r="668" spans="1:80" ht="18.75">
      <c r="A668" s="318" t="s">
        <v>171</v>
      </c>
      <c r="B668" s="318"/>
      <c r="C668" s="318"/>
      <c r="D668" s="318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34"/>
      <c r="P668" s="134"/>
      <c r="Q668" s="134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34"/>
      <c r="AF668" s="134"/>
      <c r="AG668" s="134"/>
      <c r="AH668" s="134"/>
      <c r="AI668" s="134"/>
      <c r="AJ668" s="134"/>
      <c r="AK668" s="134"/>
      <c r="AL668" s="113"/>
      <c r="AM668" s="113"/>
      <c r="AN668" s="134"/>
      <c r="AO668" s="134"/>
      <c r="AP668" s="113"/>
      <c r="AQ668" s="113"/>
      <c r="AR668" s="113"/>
      <c r="AS668" s="113"/>
      <c r="AT668" s="113"/>
      <c r="AU668" s="113"/>
      <c r="AV668" s="113"/>
      <c r="AW668" s="113"/>
      <c r="AX668" s="113"/>
      <c r="AY668" s="113"/>
      <c r="AZ668" s="112"/>
      <c r="BA668" s="113"/>
      <c r="BB668" s="113"/>
      <c r="BC668" s="134"/>
      <c r="BD668" s="113"/>
      <c r="BE668" s="113"/>
      <c r="BF668" s="113"/>
      <c r="BG668" s="113"/>
      <c r="BH668" s="113"/>
      <c r="BI668" s="113"/>
      <c r="BJ668" s="134"/>
      <c r="BK668" s="113"/>
      <c r="BL668" s="113"/>
      <c r="BM668" s="113"/>
      <c r="BN668" s="113"/>
      <c r="BO668" s="113"/>
      <c r="BP668" s="113"/>
      <c r="BQ668" s="113"/>
      <c r="BR668" s="113"/>
      <c r="BS668" s="113"/>
      <c r="BT668" s="113"/>
      <c r="BU668" s="113"/>
      <c r="BV668" s="113"/>
      <c r="BW668" s="113"/>
      <c r="BX668" s="113"/>
      <c r="BY668" s="113"/>
      <c r="BZ668" s="113"/>
      <c r="CA668" s="113"/>
      <c r="CB668" s="113"/>
    </row>
    <row r="669" spans="1:80" ht="15">
      <c r="A669" s="81"/>
      <c r="B669" s="81"/>
      <c r="C669" s="80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0"/>
      <c r="P669" s="80"/>
      <c r="Q669" s="80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0"/>
      <c r="AF669" s="80"/>
      <c r="AG669" s="80"/>
      <c r="AH669" s="80"/>
      <c r="AI669" s="80"/>
      <c r="AJ669" s="80"/>
      <c r="AK669" s="80"/>
      <c r="AL669" s="81"/>
      <c r="AM669" s="81"/>
      <c r="AN669" s="80"/>
      <c r="AO669" s="80"/>
      <c r="AP669" s="81"/>
      <c r="AQ669" s="81"/>
      <c r="AR669" s="81"/>
      <c r="AS669" s="81"/>
      <c r="AT669" s="81"/>
      <c r="AU669" s="81"/>
      <c r="AV669" s="81"/>
      <c r="AW669" s="81"/>
      <c r="AX669" s="81"/>
      <c r="AY669" s="81"/>
      <c r="BA669" s="81"/>
      <c r="BB669" s="81"/>
      <c r="BC669" s="80"/>
      <c r="BD669" s="81"/>
      <c r="BE669" s="81"/>
      <c r="BF669" s="81"/>
      <c r="BG669" s="81"/>
      <c r="BH669" s="81"/>
      <c r="BI669" s="81"/>
      <c r="BJ669" s="80"/>
      <c r="BK669" s="81"/>
      <c r="BL669" s="81"/>
      <c r="BM669" s="81"/>
      <c r="BN669" s="81"/>
      <c r="BO669" s="81"/>
      <c r="BP669" s="81"/>
      <c r="BQ669" s="81"/>
      <c r="BR669" s="81"/>
      <c r="BS669" s="81"/>
      <c r="BT669" s="81"/>
      <c r="BU669" s="81"/>
      <c r="BV669" s="81"/>
      <c r="BW669" s="81"/>
      <c r="BX669" s="81"/>
      <c r="BY669" s="81"/>
      <c r="BZ669" s="81"/>
      <c r="CA669" s="81"/>
      <c r="CB669" s="81"/>
    </row>
    <row r="670" spans="1:80" ht="15">
      <c r="A670" s="82" t="s">
        <v>10</v>
      </c>
      <c r="B670" s="83" t="s">
        <v>11</v>
      </c>
      <c r="C670" s="84" t="s">
        <v>12</v>
      </c>
      <c r="D670" s="85" t="s">
        <v>13</v>
      </c>
      <c r="E670" s="335" t="s">
        <v>144</v>
      </c>
      <c r="F670" s="86"/>
      <c r="G670" s="87"/>
      <c r="H670" s="83" t="s">
        <v>11</v>
      </c>
      <c r="I670" s="85" t="s">
        <v>12</v>
      </c>
      <c r="J670" s="85" t="s">
        <v>13</v>
      </c>
      <c r="K670" s="335" t="s">
        <v>144</v>
      </c>
      <c r="L670" s="86"/>
      <c r="M670" s="130" t="s">
        <v>11</v>
      </c>
      <c r="N670" s="85" t="s">
        <v>12</v>
      </c>
      <c r="O670" s="84" t="s">
        <v>13</v>
      </c>
      <c r="P670" s="335" t="s">
        <v>144</v>
      </c>
      <c r="Q670" s="80"/>
      <c r="R670" s="130" t="s">
        <v>11</v>
      </c>
      <c r="S670" s="85" t="s">
        <v>12</v>
      </c>
      <c r="T670" s="85" t="s">
        <v>13</v>
      </c>
      <c r="U670" s="335" t="s">
        <v>144</v>
      </c>
      <c r="V670" s="86"/>
      <c r="W670" s="82" t="s">
        <v>15</v>
      </c>
      <c r="X670" s="83" t="s">
        <v>11</v>
      </c>
      <c r="Y670" s="84" t="s">
        <v>12</v>
      </c>
      <c r="Z670" s="85" t="s">
        <v>13</v>
      </c>
      <c r="AA670" s="86"/>
      <c r="AB670" s="86"/>
      <c r="AC670" s="86"/>
      <c r="AD670" s="87"/>
      <c r="AE670" s="83" t="s">
        <v>11</v>
      </c>
      <c r="AF670" s="85" t="s">
        <v>12</v>
      </c>
      <c r="AG670" s="85" t="s">
        <v>13</v>
      </c>
      <c r="AH670" s="86"/>
      <c r="AI670" s="86"/>
      <c r="AJ670" s="86"/>
      <c r="AK670" s="87"/>
      <c r="AL670" s="130" t="s">
        <v>11</v>
      </c>
      <c r="AM670" s="85" t="s">
        <v>12</v>
      </c>
      <c r="AN670" s="84" t="s">
        <v>13</v>
      </c>
      <c r="AO670" s="86"/>
      <c r="AP670" s="86"/>
      <c r="AQ670" s="86"/>
      <c r="AR670" s="157"/>
      <c r="AS670" s="130" t="s">
        <v>11</v>
      </c>
      <c r="AT670" s="85" t="s">
        <v>12</v>
      </c>
      <c r="AU670" s="85" t="s">
        <v>13</v>
      </c>
      <c r="AV670" s="86"/>
      <c r="AW670" s="86"/>
      <c r="AX670" s="86"/>
      <c r="AY670" s="157"/>
      <c r="AZ670" s="73" t="s">
        <v>16</v>
      </c>
      <c r="BA670" s="83" t="s">
        <v>11</v>
      </c>
      <c r="BB670" s="84" t="s">
        <v>12</v>
      </c>
      <c r="BC670" s="85" t="s">
        <v>13</v>
      </c>
      <c r="BD670" s="86"/>
      <c r="BE670" s="86"/>
      <c r="BF670" s="86"/>
      <c r="BG670" s="86"/>
      <c r="BH670" s="83" t="s">
        <v>11</v>
      </c>
      <c r="BI670" s="85" t="s">
        <v>12</v>
      </c>
      <c r="BJ670" s="85" t="s">
        <v>13</v>
      </c>
      <c r="BK670" s="86"/>
      <c r="BL670" s="86"/>
      <c r="BM670" s="86"/>
      <c r="BN670" s="86"/>
      <c r="BO670" s="130" t="s">
        <v>11</v>
      </c>
      <c r="BP670" s="85" t="s">
        <v>12</v>
      </c>
      <c r="BQ670" s="84" t="s">
        <v>13</v>
      </c>
      <c r="BR670" s="81"/>
      <c r="BS670" s="86"/>
      <c r="BT670" s="86"/>
      <c r="BU670" s="86"/>
      <c r="BV670" s="130" t="s">
        <v>11</v>
      </c>
      <c r="BW670" s="85" t="s">
        <v>12</v>
      </c>
      <c r="BX670" s="85" t="s">
        <v>13</v>
      </c>
      <c r="BY670" s="80"/>
      <c r="BZ670" s="80"/>
      <c r="CA670" s="80"/>
      <c r="CB670" s="87"/>
    </row>
    <row r="671" spans="1:80" ht="15">
      <c r="A671" s="82"/>
      <c r="B671" s="88"/>
      <c r="C671" s="84" t="s">
        <v>172</v>
      </c>
      <c r="D671" s="90" t="s">
        <v>20</v>
      </c>
      <c r="E671" s="336"/>
      <c r="F671" s="250">
        <v>191.3</v>
      </c>
      <c r="G671" s="87"/>
      <c r="H671" s="88"/>
      <c r="I671" s="89" t="s">
        <v>179</v>
      </c>
      <c r="J671" s="90" t="s">
        <v>19</v>
      </c>
      <c r="K671" s="336"/>
      <c r="L671" s="250">
        <v>147.93</v>
      </c>
      <c r="M671" s="88"/>
      <c r="N671" s="89" t="s">
        <v>179</v>
      </c>
      <c r="O671" s="135" t="s">
        <v>20</v>
      </c>
      <c r="P671" s="336"/>
      <c r="Q671" s="250">
        <v>183.22</v>
      </c>
      <c r="R671" s="88"/>
      <c r="S671" s="89" t="s">
        <v>175</v>
      </c>
      <c r="T671" s="90" t="s">
        <v>19</v>
      </c>
      <c r="U671" s="336"/>
      <c r="V671" s="250">
        <v>134.19999999999999</v>
      </c>
      <c r="W671" s="249"/>
      <c r="X671" s="88"/>
      <c r="Y671" s="84" t="s">
        <v>172</v>
      </c>
      <c r="Z671" s="90" t="s">
        <v>20</v>
      </c>
      <c r="AA671" s="86"/>
      <c r="AB671" s="86"/>
      <c r="AC671" s="86"/>
      <c r="AD671" s="87"/>
      <c r="AE671" s="88"/>
      <c r="AF671" s="89" t="s">
        <v>179</v>
      </c>
      <c r="AG671" s="90" t="s">
        <v>19</v>
      </c>
      <c r="AH671" s="86"/>
      <c r="AI671" s="86"/>
      <c r="AJ671" s="86"/>
      <c r="AK671" s="87"/>
      <c r="AL671" s="88"/>
      <c r="AM671" s="89" t="s">
        <v>179</v>
      </c>
      <c r="AN671" s="135" t="s">
        <v>20</v>
      </c>
      <c r="AO671" s="86"/>
      <c r="AP671" s="86"/>
      <c r="AQ671" s="86"/>
      <c r="AR671" s="157"/>
      <c r="AS671" s="88"/>
      <c r="AT671" s="89" t="s">
        <v>175</v>
      </c>
      <c r="AU671" s="90" t="s">
        <v>19</v>
      </c>
      <c r="AV671" s="331"/>
      <c r="AW671" s="331"/>
      <c r="AX671" s="86"/>
      <c r="AY671" s="157"/>
      <c r="AZ671" s="73"/>
      <c r="BA671" s="88"/>
      <c r="BB671" s="84" t="s">
        <v>172</v>
      </c>
      <c r="BC671" s="90" t="s">
        <v>20</v>
      </c>
      <c r="BD671" s="86"/>
      <c r="BE671" s="86"/>
      <c r="BF671" s="86"/>
      <c r="BG671" s="87"/>
      <c r="BH671" s="88"/>
      <c r="BI671" s="89" t="s">
        <v>179</v>
      </c>
      <c r="BJ671" s="90" t="s">
        <v>19</v>
      </c>
      <c r="BK671" s="86"/>
      <c r="BL671" s="86"/>
      <c r="BM671" s="86"/>
      <c r="BN671" s="87"/>
      <c r="BO671" s="88"/>
      <c r="BP671" s="89" t="s">
        <v>179</v>
      </c>
      <c r="BQ671" s="135" t="s">
        <v>20</v>
      </c>
      <c r="BR671" s="86"/>
      <c r="BS671" s="86"/>
      <c r="BT671" s="86"/>
      <c r="BU671" s="157"/>
      <c r="BV671" s="88"/>
      <c r="BW671" s="89" t="s">
        <v>175</v>
      </c>
      <c r="BX671" s="90" t="s">
        <v>19</v>
      </c>
      <c r="BY671" s="331"/>
      <c r="BZ671" s="331"/>
      <c r="CA671" s="86"/>
      <c r="CB671" s="157"/>
    </row>
    <row r="672" spans="1:80" ht="47.25">
      <c r="A672" s="64"/>
      <c r="B672" s="91" t="s">
        <v>26</v>
      </c>
      <c r="C672" s="94" t="s">
        <v>27</v>
      </c>
      <c r="D672" s="93" t="s">
        <v>56</v>
      </c>
      <c r="E672" s="321" t="s">
        <v>29</v>
      </c>
      <c r="F672" s="321"/>
      <c r="G672" s="322"/>
      <c r="H672" s="94" t="s">
        <v>27</v>
      </c>
      <c r="I672" s="93" t="s">
        <v>56</v>
      </c>
      <c r="J672" s="321" t="s">
        <v>29</v>
      </c>
      <c r="K672" s="321"/>
      <c r="L672" s="322"/>
      <c r="M672" s="94" t="s">
        <v>27</v>
      </c>
      <c r="N672" s="93" t="s">
        <v>56</v>
      </c>
      <c r="O672" s="333" t="s">
        <v>29</v>
      </c>
      <c r="P672" s="333"/>
      <c r="Q672" s="334"/>
      <c r="R672" s="94" t="s">
        <v>27</v>
      </c>
      <c r="S672" s="93" t="s">
        <v>56</v>
      </c>
      <c r="T672" s="333" t="s">
        <v>29</v>
      </c>
      <c r="U672" s="333"/>
      <c r="V672" s="334"/>
      <c r="W672" s="64"/>
      <c r="X672" s="94" t="s">
        <v>27</v>
      </c>
      <c r="Y672" s="148" t="s">
        <v>30</v>
      </c>
      <c r="Z672" s="149" t="s">
        <v>31</v>
      </c>
      <c r="AA672" s="149" t="s">
        <v>32</v>
      </c>
      <c r="AB672" s="149" t="s">
        <v>33</v>
      </c>
      <c r="AC672" s="149" t="s">
        <v>34</v>
      </c>
      <c r="AD672" s="150" t="s">
        <v>35</v>
      </c>
      <c r="AE672" s="94" t="s">
        <v>27</v>
      </c>
      <c r="AF672" s="149" t="s">
        <v>30</v>
      </c>
      <c r="AG672" s="149" t="s">
        <v>31</v>
      </c>
      <c r="AH672" s="149" t="s">
        <v>32</v>
      </c>
      <c r="AI672" s="149" t="s">
        <v>33</v>
      </c>
      <c r="AJ672" s="149" t="s">
        <v>34</v>
      </c>
      <c r="AK672" s="150" t="s">
        <v>35</v>
      </c>
      <c r="AL672" s="94" t="s">
        <v>27</v>
      </c>
      <c r="AM672" s="149" t="s">
        <v>30</v>
      </c>
      <c r="AN672" s="149" t="s">
        <v>31</v>
      </c>
      <c r="AO672" s="149" t="s">
        <v>32</v>
      </c>
      <c r="AP672" s="149" t="s">
        <v>33</v>
      </c>
      <c r="AQ672" s="149" t="s">
        <v>34</v>
      </c>
      <c r="AR672" s="158" t="s">
        <v>35</v>
      </c>
      <c r="AS672" s="94" t="s">
        <v>27</v>
      </c>
      <c r="AT672" s="149" t="s">
        <v>30</v>
      </c>
      <c r="AU672" s="159" t="s">
        <v>31</v>
      </c>
      <c r="AV672" s="159" t="s">
        <v>32</v>
      </c>
      <c r="AW672" s="149" t="s">
        <v>33</v>
      </c>
      <c r="AX672" s="149" t="s">
        <v>34</v>
      </c>
      <c r="AY672" s="158" t="s">
        <v>35</v>
      </c>
      <c r="AZ672" s="166"/>
      <c r="BA672" s="163" t="s">
        <v>27</v>
      </c>
      <c r="BB672" s="149" t="s">
        <v>24</v>
      </c>
      <c r="BC672" s="149" t="s">
        <v>36</v>
      </c>
      <c r="BD672" s="149" t="s">
        <v>37</v>
      </c>
      <c r="BE672" s="149" t="s">
        <v>38</v>
      </c>
      <c r="BF672" s="173" t="s">
        <v>39</v>
      </c>
      <c r="BG672" s="173" t="s">
        <v>40</v>
      </c>
      <c r="BH672" s="163" t="s">
        <v>27</v>
      </c>
      <c r="BI672" s="149" t="s">
        <v>24</v>
      </c>
      <c r="BJ672" s="149" t="s">
        <v>36</v>
      </c>
      <c r="BK672" s="149" t="s">
        <v>37</v>
      </c>
      <c r="BL672" s="149" t="s">
        <v>38</v>
      </c>
      <c r="BM672" s="173" t="s">
        <v>39</v>
      </c>
      <c r="BN672" s="173" t="s">
        <v>40</v>
      </c>
      <c r="BO672" s="163" t="s">
        <v>27</v>
      </c>
      <c r="BP672" s="149" t="s">
        <v>24</v>
      </c>
      <c r="BQ672" s="149" t="s">
        <v>36</v>
      </c>
      <c r="BR672" s="149" t="s">
        <v>37</v>
      </c>
      <c r="BS672" s="149" t="s">
        <v>38</v>
      </c>
      <c r="BT672" s="173" t="s">
        <v>39</v>
      </c>
      <c r="BU672" s="173" t="s">
        <v>40</v>
      </c>
      <c r="BV672" s="163" t="s">
        <v>27</v>
      </c>
      <c r="BW672" s="149" t="s">
        <v>24</v>
      </c>
      <c r="BX672" s="149" t="s">
        <v>36</v>
      </c>
      <c r="BY672" s="149" t="s">
        <v>37</v>
      </c>
      <c r="BZ672" s="149" t="s">
        <v>38</v>
      </c>
      <c r="CA672" s="173" t="s">
        <v>39</v>
      </c>
      <c r="CB672" s="173" t="s">
        <v>40</v>
      </c>
    </row>
    <row r="673" spans="1:80" ht="15.75">
      <c r="A673" s="64"/>
      <c r="B673" s="95" t="s">
        <v>41</v>
      </c>
      <c r="C673" s="80">
        <v>0</v>
      </c>
      <c r="D673" s="114">
        <v>429.5</v>
      </c>
      <c r="E673" s="189">
        <v>0</v>
      </c>
      <c r="F673" s="189">
        <v>0</v>
      </c>
      <c r="G673" s="190">
        <v>0</v>
      </c>
      <c r="H673" s="80">
        <v>0</v>
      </c>
      <c r="I673" s="114">
        <v>401.8</v>
      </c>
      <c r="J673" s="210">
        <v>2.44</v>
      </c>
      <c r="K673" s="210">
        <v>3.11</v>
      </c>
      <c r="L673" s="227">
        <v>2.35</v>
      </c>
      <c r="M673" s="80">
        <v>0</v>
      </c>
      <c r="N673" s="255">
        <v>425.03</v>
      </c>
      <c r="O673" s="209">
        <v>0</v>
      </c>
      <c r="P673" s="209">
        <v>0</v>
      </c>
      <c r="Q673" s="190">
        <v>0</v>
      </c>
      <c r="R673" s="80">
        <v>0</v>
      </c>
      <c r="S673" s="211">
        <v>404.39</v>
      </c>
      <c r="T673" s="210">
        <v>1.62</v>
      </c>
      <c r="U673" s="210">
        <v>3.07</v>
      </c>
      <c r="V673" s="190">
        <v>3.86</v>
      </c>
      <c r="W673" s="64"/>
      <c r="X673" s="129">
        <v>0</v>
      </c>
      <c r="Y673" s="151">
        <f>AVERAGE(E673:G673)/10</f>
        <v>0</v>
      </c>
      <c r="Z673" s="100">
        <v>9.6440000000000001</v>
      </c>
      <c r="AA673" s="100">
        <v>4.5170000000000003</v>
      </c>
      <c r="AB673" s="100">
        <f t="shared" ref="AB673:AB688" si="621">Z673-(AA673+Y673)</f>
        <v>5.1269999999999998</v>
      </c>
      <c r="AC673" s="100">
        <f t="shared" ref="AC673:AC688" si="622">3*Z673+AA673+Y673</f>
        <v>33.449000000000005</v>
      </c>
      <c r="AD673" s="152">
        <f t="shared" ref="AD673:AD688" si="623">1.398*(10^-6)*(X673^2)*AB673*AC673</f>
        <v>0</v>
      </c>
      <c r="AE673" s="129">
        <v>0</v>
      </c>
      <c r="AF673" s="100">
        <f t="shared" ref="AF673:AF688" si="624">AVERAGE(J673:L673)/10</f>
        <v>0.26333333333333331</v>
      </c>
      <c r="AG673" s="100">
        <v>9.6440000000000001</v>
      </c>
      <c r="AH673" s="100">
        <v>4.5170000000000003</v>
      </c>
      <c r="AI673" s="100">
        <f t="shared" ref="AI673:AI688" si="625">AG673-(AH673+AF673)</f>
        <v>4.8636666666666661</v>
      </c>
      <c r="AJ673" s="100">
        <f t="shared" ref="AJ673:AJ688" si="626">3*AG673+AH673+AF673</f>
        <v>33.712333333333341</v>
      </c>
      <c r="AK673" s="152">
        <f t="shared" ref="AK673:AK688" si="627">1.398*(10^-6)*(AE673^2)*AI673*AJ673</f>
        <v>0</v>
      </c>
      <c r="AL673" s="129">
        <v>0</v>
      </c>
      <c r="AM673" s="100">
        <f t="shared" ref="AM673:AM681" si="628">AVERAGE(O673:Q673)/10</f>
        <v>0</v>
      </c>
      <c r="AN673" s="100">
        <v>9.6440000000000001</v>
      </c>
      <c r="AO673" s="100">
        <v>4.5170000000000003</v>
      </c>
      <c r="AP673" s="100">
        <f t="shared" ref="AP673:AP688" si="629">AN673-(AO673+AM673)</f>
        <v>5.1269999999999998</v>
      </c>
      <c r="AQ673" s="100">
        <f t="shared" ref="AQ673:AQ688" si="630">3*AN673+AO673+AM673</f>
        <v>33.449000000000005</v>
      </c>
      <c r="AR673" s="160">
        <f t="shared" ref="AR673:AR688" si="631">1.398*(10^-6)*(AL673^2)*AP673*AQ673</f>
        <v>0</v>
      </c>
      <c r="AS673" s="129">
        <v>0</v>
      </c>
      <c r="AT673" s="100">
        <f>AVERAGE(T673:V673)/10</f>
        <v>0.28499999999999998</v>
      </c>
      <c r="AU673" s="100">
        <v>9.6440000000000001</v>
      </c>
      <c r="AV673" s="100">
        <v>4.5170000000000003</v>
      </c>
      <c r="AW673" s="100">
        <f t="shared" ref="AW673:AW688" si="632">AU673-(AV673+AT673)</f>
        <v>4.8419999999999996</v>
      </c>
      <c r="AX673" s="100">
        <f t="shared" ref="AX673:AX688" si="633">3*AU673+AV673+AT673</f>
        <v>33.734000000000002</v>
      </c>
      <c r="AY673" s="160">
        <f t="shared" ref="AY673:AY688" si="634">1.398*(10^-6)*(AS673^2)*AW673*AX673</f>
        <v>0</v>
      </c>
      <c r="AZ673" s="166"/>
      <c r="BA673" s="129">
        <v>0</v>
      </c>
      <c r="BB673" s="100">
        <v>103.506856070365</v>
      </c>
      <c r="BC673" s="167">
        <f>(BB691-BB692)/BB673</f>
        <v>0.84564446572018581</v>
      </c>
      <c r="BD673" s="167">
        <f>D673-BB689</f>
        <v>54.160000000000025</v>
      </c>
      <c r="BE673" s="164">
        <f>BB691-BB692</f>
        <v>87.529999999999987</v>
      </c>
      <c r="BF673" s="164">
        <f t="shared" ref="BF673:BF688" si="635">BD673/BE673*100</f>
        <v>61.875928253170379</v>
      </c>
      <c r="BG673" s="174">
        <f t="shared" ref="BG673:BG688" si="636">BF673*BC673</f>
        <v>52.325036288592813</v>
      </c>
      <c r="BH673" s="129">
        <v>0</v>
      </c>
      <c r="BI673" s="100">
        <v>103.506856070365</v>
      </c>
      <c r="BJ673" s="167">
        <f>(BI691-BI692)/BI673</f>
        <v>0.55117121866030638</v>
      </c>
      <c r="BK673" s="167">
        <f>I673-BI689</f>
        <v>56.95999999999998</v>
      </c>
      <c r="BL673" s="164">
        <f>BI691-BI692</f>
        <v>57.050000000000011</v>
      </c>
      <c r="BM673" s="164">
        <f t="shared" ref="BM673:BM688" si="637">BK673/BL673*100</f>
        <v>99.842243645924569</v>
      </c>
      <c r="BN673" s="174">
        <f t="shared" ref="BN673:BN688" si="638">BM673*BJ673</f>
        <v>55.030171104103474</v>
      </c>
      <c r="BO673" s="129">
        <v>0</v>
      </c>
      <c r="BP673" s="180">
        <v>103.506856070365</v>
      </c>
      <c r="BQ673" s="167">
        <f>(BP691-BP692)/BP673</f>
        <v>0.84651397333945733</v>
      </c>
      <c r="BR673" s="167">
        <f>N673-BP689</f>
        <v>49.569999999999936</v>
      </c>
      <c r="BS673" s="164">
        <f>BP691-BP692</f>
        <v>87.62</v>
      </c>
      <c r="BT673" s="164">
        <f t="shared" ref="BT673:BT688" si="639">BR673/BS673*100</f>
        <v>56.573841588678306</v>
      </c>
      <c r="BU673" s="174">
        <f t="shared" ref="BU673:BU688" si="640">BT673*BQ673</f>
        <v>47.890547430309113</v>
      </c>
      <c r="BV673" s="129">
        <v>0</v>
      </c>
      <c r="BW673" s="100">
        <v>103.506856070365</v>
      </c>
      <c r="BX673" s="167">
        <f>(BW691-BW692)/BW673</f>
        <v>0.56575962427252457</v>
      </c>
      <c r="BY673" s="167">
        <f>S673-BW689</f>
        <v>58.590000000000032</v>
      </c>
      <c r="BZ673" s="164">
        <f>BW691-BW692</f>
        <v>58.559999999999988</v>
      </c>
      <c r="CA673" s="164">
        <f t="shared" ref="CA673:CA688" si="641">BY673/BZ673*100</f>
        <v>100.0512295081968</v>
      </c>
      <c r="CB673" s="174">
        <f t="shared" ref="CB673:CB688" si="642">CA673*BX673</f>
        <v>56.604946014561541</v>
      </c>
    </row>
    <row r="674" spans="1:80" ht="15.75">
      <c r="A674" s="64"/>
      <c r="B674" s="95" t="s">
        <v>42</v>
      </c>
      <c r="C674" s="80">
        <v>300</v>
      </c>
      <c r="D674" s="114">
        <v>423.11</v>
      </c>
      <c r="E674" s="189">
        <v>0</v>
      </c>
      <c r="F674" s="189">
        <v>0</v>
      </c>
      <c r="G674" s="190">
        <v>0</v>
      </c>
      <c r="H674" s="80">
        <v>300</v>
      </c>
      <c r="I674" s="189">
        <v>385.39</v>
      </c>
      <c r="J674" s="210">
        <v>5.34</v>
      </c>
      <c r="K674" s="210">
        <v>5.27</v>
      </c>
      <c r="L674" s="227">
        <v>4.21</v>
      </c>
      <c r="M674" s="80">
        <v>300</v>
      </c>
      <c r="N674" s="211">
        <v>416.47</v>
      </c>
      <c r="O674" s="210">
        <v>2</v>
      </c>
      <c r="P674" s="210">
        <v>1.46</v>
      </c>
      <c r="Q674" s="190">
        <v>2.4900000000000002</v>
      </c>
      <c r="R674" s="80">
        <v>300</v>
      </c>
      <c r="S674" s="211">
        <v>386.21</v>
      </c>
      <c r="T674" s="210">
        <v>7.21</v>
      </c>
      <c r="U674" s="210">
        <v>4.62</v>
      </c>
      <c r="V674" s="190">
        <v>5.83</v>
      </c>
      <c r="W674" s="64"/>
      <c r="X674" s="129">
        <v>300</v>
      </c>
      <c r="Y674" s="151">
        <f t="shared" ref="Y674:Y688" si="643">AVERAGE(E674:G674)/10</f>
        <v>0</v>
      </c>
      <c r="Z674" s="100">
        <v>9.6440000000000001</v>
      </c>
      <c r="AA674" s="100">
        <v>4.5170000000000003</v>
      </c>
      <c r="AB674" s="100">
        <f t="shared" si="621"/>
        <v>5.1269999999999998</v>
      </c>
      <c r="AC674" s="100">
        <f t="shared" si="622"/>
        <v>33.449000000000005</v>
      </c>
      <c r="AD674" s="152">
        <f t="shared" si="623"/>
        <v>21.577252153859998</v>
      </c>
      <c r="AE674" s="129">
        <v>300</v>
      </c>
      <c r="AF674" s="100">
        <f t="shared" si="624"/>
        <v>0.49400000000000005</v>
      </c>
      <c r="AG674" s="100">
        <v>9.6440000000000001</v>
      </c>
      <c r="AH674" s="100">
        <v>4.5170000000000003</v>
      </c>
      <c r="AI674" s="100">
        <f t="shared" si="625"/>
        <v>4.633</v>
      </c>
      <c r="AJ674" s="100">
        <f t="shared" si="626"/>
        <v>33.943000000000005</v>
      </c>
      <c r="AK674" s="152">
        <f t="shared" si="627"/>
        <v>19.786191368580003</v>
      </c>
      <c r="AL674" s="129">
        <v>300</v>
      </c>
      <c r="AM674" s="100">
        <f t="shared" si="628"/>
        <v>0.19833333333333333</v>
      </c>
      <c r="AN674" s="100">
        <v>9.6440000000000001</v>
      </c>
      <c r="AO674" s="100">
        <v>4.5170000000000003</v>
      </c>
      <c r="AP674" s="100">
        <f t="shared" si="629"/>
        <v>4.9286666666666665</v>
      </c>
      <c r="AQ674" s="100">
        <f t="shared" si="630"/>
        <v>33.647333333333336</v>
      </c>
      <c r="AR674" s="160">
        <f t="shared" si="631"/>
        <v>20.865547199759998</v>
      </c>
      <c r="AS674" s="129">
        <v>300</v>
      </c>
      <c r="AT674" s="100">
        <f>AVERAGE(T674:V674)/10</f>
        <v>0.58866666666666667</v>
      </c>
      <c r="AU674" s="100">
        <v>9.6440000000000001</v>
      </c>
      <c r="AV674" s="100">
        <v>4.5170000000000003</v>
      </c>
      <c r="AW674" s="100">
        <f t="shared" si="632"/>
        <v>4.5383333333333331</v>
      </c>
      <c r="AX674" s="100">
        <f t="shared" si="633"/>
        <v>34.037666666666674</v>
      </c>
      <c r="AY674" s="160">
        <f t="shared" si="634"/>
        <v>19.435953560100003</v>
      </c>
      <c r="AZ674" s="166"/>
      <c r="BA674" s="129">
        <v>300</v>
      </c>
      <c r="BB674" s="100">
        <v>103.506856070365</v>
      </c>
      <c r="BC674" s="167">
        <f>(BB691-BB692)/BB673</f>
        <v>0.84564446572018581</v>
      </c>
      <c r="BD674" s="167">
        <f>D674-BB689</f>
        <v>47.770000000000039</v>
      </c>
      <c r="BE674" s="164">
        <f>BB691-BB692</f>
        <v>87.529999999999987</v>
      </c>
      <c r="BF674" s="164">
        <f t="shared" si="635"/>
        <v>54.575574088883862</v>
      </c>
      <c r="BG674" s="174">
        <f t="shared" si="636"/>
        <v>46.151532191766613</v>
      </c>
      <c r="BH674" s="129">
        <v>300</v>
      </c>
      <c r="BI674" s="100">
        <v>103.506856070365</v>
      </c>
      <c r="BJ674" s="167">
        <f>(BI691-BI692)/BI673</f>
        <v>0.55117121866030638</v>
      </c>
      <c r="BK674" s="167">
        <f>I674-BI689</f>
        <v>40.549999999999955</v>
      </c>
      <c r="BL674" s="164">
        <f>BI691-BI692</f>
        <v>57.050000000000011</v>
      </c>
      <c r="BM674" s="164">
        <f t="shared" si="637"/>
        <v>71.07800175284828</v>
      </c>
      <c r="BN674" s="174">
        <f t="shared" si="638"/>
        <v>39.176148846056783</v>
      </c>
      <c r="BO674" s="129">
        <v>300</v>
      </c>
      <c r="BP674" s="180">
        <v>103.506856070365</v>
      </c>
      <c r="BQ674" s="167">
        <f>(BP691-BP692)/BP673</f>
        <v>0.84651397333945733</v>
      </c>
      <c r="BR674" s="167">
        <f>N674-BP689</f>
        <v>41.009999999999991</v>
      </c>
      <c r="BS674" s="164">
        <f>BP691-BP692</f>
        <v>87.62</v>
      </c>
      <c r="BT674" s="164">
        <f t="shared" si="639"/>
        <v>46.804382561059107</v>
      </c>
      <c r="BU674" s="174">
        <f t="shared" si="640"/>
        <v>39.620563851462151</v>
      </c>
      <c r="BV674" s="129">
        <v>300</v>
      </c>
      <c r="BW674" s="100">
        <v>103.506856070365</v>
      </c>
      <c r="BX674" s="167">
        <f>(BW691-BW692)/BW673</f>
        <v>0.56575962427252457</v>
      </c>
      <c r="BY674" s="167">
        <f>S674-BW689</f>
        <v>40.410000000000025</v>
      </c>
      <c r="BZ674" s="164">
        <f>BW691-BW692</f>
        <v>58.559999999999988</v>
      </c>
      <c r="CA674" s="164">
        <f t="shared" si="641"/>
        <v>69.006147540983662</v>
      </c>
      <c r="CB674" s="174">
        <f t="shared" si="642"/>
        <v>39.040892105281316</v>
      </c>
    </row>
    <row r="675" spans="1:80" ht="15.75">
      <c r="A675" s="64"/>
      <c r="B675" s="95" t="s">
        <v>42</v>
      </c>
      <c r="C675" s="80">
        <v>350</v>
      </c>
      <c r="D675" s="80">
        <v>423.05</v>
      </c>
      <c r="E675" s="189">
        <v>0</v>
      </c>
      <c r="F675" s="189">
        <v>0</v>
      </c>
      <c r="G675" s="190">
        <v>0</v>
      </c>
      <c r="H675" s="80">
        <v>350</v>
      </c>
      <c r="I675" s="189">
        <v>382.03</v>
      </c>
      <c r="J675" s="210">
        <v>4.8899999999999997</v>
      </c>
      <c r="K675" s="210">
        <v>5.92</v>
      </c>
      <c r="L675" s="227">
        <v>5.54</v>
      </c>
      <c r="M675" s="80">
        <v>350</v>
      </c>
      <c r="N675" s="211">
        <v>415.79</v>
      </c>
      <c r="O675" s="210">
        <v>2.85</v>
      </c>
      <c r="P675" s="210">
        <v>2.33</v>
      </c>
      <c r="Q675" s="190">
        <v>1.83</v>
      </c>
      <c r="R675" s="80">
        <v>350</v>
      </c>
      <c r="S675" s="211">
        <v>381.86</v>
      </c>
      <c r="T675" s="210">
        <v>5.0999999999999996</v>
      </c>
      <c r="U675" s="210">
        <v>5.44</v>
      </c>
      <c r="V675" s="190">
        <v>8.07</v>
      </c>
      <c r="W675" s="64"/>
      <c r="X675" s="129">
        <v>350</v>
      </c>
      <c r="Y675" s="151">
        <f t="shared" si="643"/>
        <v>0</v>
      </c>
      <c r="Z675" s="100">
        <v>9.6440000000000001</v>
      </c>
      <c r="AA675" s="100">
        <v>4.5170000000000003</v>
      </c>
      <c r="AB675" s="100">
        <f t="shared" si="621"/>
        <v>5.1269999999999998</v>
      </c>
      <c r="AC675" s="100">
        <f t="shared" si="622"/>
        <v>33.449000000000005</v>
      </c>
      <c r="AD675" s="152">
        <f t="shared" si="623"/>
        <v>29.369037653864996</v>
      </c>
      <c r="AE675" s="129">
        <v>350</v>
      </c>
      <c r="AF675" s="100">
        <f t="shared" si="624"/>
        <v>0.54499999999999993</v>
      </c>
      <c r="AG675" s="100">
        <v>9.6440000000000001</v>
      </c>
      <c r="AH675" s="100">
        <v>4.5170000000000003</v>
      </c>
      <c r="AI675" s="100">
        <f t="shared" si="625"/>
        <v>4.5819999999999999</v>
      </c>
      <c r="AJ675" s="100">
        <f t="shared" si="626"/>
        <v>33.994000000000007</v>
      </c>
      <c r="AK675" s="152">
        <f t="shared" si="627"/>
        <v>26.674765797540001</v>
      </c>
      <c r="AL675" s="129">
        <v>350</v>
      </c>
      <c r="AM675" s="100">
        <f t="shared" si="628"/>
        <v>0.23366666666666663</v>
      </c>
      <c r="AN675" s="100">
        <v>9.6440000000000001</v>
      </c>
      <c r="AO675" s="100">
        <v>4.5170000000000003</v>
      </c>
      <c r="AP675" s="100">
        <f t="shared" si="629"/>
        <v>4.8933333333333335</v>
      </c>
      <c r="AQ675" s="100">
        <f t="shared" si="630"/>
        <v>33.68266666666667</v>
      </c>
      <c r="AR675" s="160">
        <f t="shared" si="631"/>
        <v>28.226337391466664</v>
      </c>
      <c r="AS675" s="129">
        <v>350</v>
      </c>
      <c r="AT675" s="100">
        <f>AVERAGE(T675:V675)/10</f>
        <v>0.62033333333333329</v>
      </c>
      <c r="AU675" s="100">
        <v>9.6440000000000001</v>
      </c>
      <c r="AV675" s="100">
        <v>4.5170000000000003</v>
      </c>
      <c r="AW675" s="100">
        <f t="shared" si="632"/>
        <v>4.5066666666666668</v>
      </c>
      <c r="AX675" s="100">
        <f t="shared" si="633"/>
        <v>34.06933333333334</v>
      </c>
      <c r="AY675" s="160">
        <f t="shared" si="634"/>
        <v>26.294343517866665</v>
      </c>
      <c r="AZ675" s="166"/>
      <c r="BA675" s="129">
        <v>350</v>
      </c>
      <c r="BB675" s="100">
        <v>103.506856070365</v>
      </c>
      <c r="BC675" s="167">
        <f>(BB691-BB692)/BB673</f>
        <v>0.84564446572018581</v>
      </c>
      <c r="BD675" s="167">
        <f>D675-BB689</f>
        <v>47.710000000000036</v>
      </c>
      <c r="BE675" s="164">
        <f>BB691-BB692</f>
        <v>87.529999999999987</v>
      </c>
      <c r="BF675" s="164">
        <f t="shared" si="635"/>
        <v>54.507026162458637</v>
      </c>
      <c r="BG675" s="174">
        <f t="shared" si="636"/>
        <v>46.093565017148521</v>
      </c>
      <c r="BH675" s="129">
        <v>350</v>
      </c>
      <c r="BI675" s="100">
        <v>103.506856070365</v>
      </c>
      <c r="BJ675" s="167">
        <f>(BI691-BI692)/BI673</f>
        <v>0.55117121866030638</v>
      </c>
      <c r="BK675" s="167">
        <f>I675-BI689</f>
        <v>37.189999999999941</v>
      </c>
      <c r="BL675" s="164">
        <f>BI691-BI692</f>
        <v>57.050000000000011</v>
      </c>
      <c r="BM675" s="164">
        <f t="shared" si="637"/>
        <v>65.188431200701018</v>
      </c>
      <c r="BN675" s="174">
        <f t="shared" si="638"/>
        <v>35.929987067443918</v>
      </c>
      <c r="BO675" s="129">
        <v>350</v>
      </c>
      <c r="BP675" s="180">
        <v>103.506856070365</v>
      </c>
      <c r="BQ675" s="167">
        <f>(BP691-BP692)/BP673</f>
        <v>0.84651397333945733</v>
      </c>
      <c r="BR675" s="167">
        <f>N675-BP689</f>
        <v>40.329999999999984</v>
      </c>
      <c r="BS675" s="164">
        <f>BP691-BP692</f>
        <v>87.62</v>
      </c>
      <c r="BT675" s="164">
        <f t="shared" si="639"/>
        <v>46.02830404017346</v>
      </c>
      <c r="BU675" s="174">
        <f t="shared" si="640"/>
        <v>38.963602539123833</v>
      </c>
      <c r="BV675" s="129">
        <v>350</v>
      </c>
      <c r="BW675" s="100">
        <v>103.506856070365</v>
      </c>
      <c r="BX675" s="167">
        <f>(BW691-BW692)/BW673</f>
        <v>0.56575962427252457</v>
      </c>
      <c r="BY675" s="167">
        <f>S675-BW689</f>
        <v>36.060000000000059</v>
      </c>
      <c r="BZ675" s="164">
        <f>BW691-BW692</f>
        <v>58.559999999999988</v>
      </c>
      <c r="CA675" s="164">
        <f t="shared" si="641"/>
        <v>61.577868852459126</v>
      </c>
      <c r="CB675" s="174">
        <f t="shared" si="642"/>
        <v>34.838271945470069</v>
      </c>
    </row>
    <row r="676" spans="1:80" ht="15.75">
      <c r="A676" s="64"/>
      <c r="B676" s="95" t="s">
        <v>42</v>
      </c>
      <c r="C676" s="80">
        <v>450</v>
      </c>
      <c r="D676" s="80">
        <v>420.44</v>
      </c>
      <c r="E676" s="189">
        <v>0.98</v>
      </c>
      <c r="F676" s="189">
        <v>0.43</v>
      </c>
      <c r="G676" s="190">
        <v>0.19</v>
      </c>
      <c r="H676" s="80">
        <v>450</v>
      </c>
      <c r="I676" s="208">
        <v>378.89</v>
      </c>
      <c r="J676" s="210">
        <v>5.42</v>
      </c>
      <c r="K676" s="210">
        <v>6.88</v>
      </c>
      <c r="L676" s="227">
        <v>5.91</v>
      </c>
      <c r="M676" s="80">
        <v>450</v>
      </c>
      <c r="N676" s="211">
        <v>413.79</v>
      </c>
      <c r="O676" s="210">
        <v>3.87</v>
      </c>
      <c r="P676" s="210">
        <v>3.84</v>
      </c>
      <c r="Q676" s="190">
        <v>2.77</v>
      </c>
      <c r="R676" s="80">
        <v>450</v>
      </c>
      <c r="S676" s="211">
        <v>379.19</v>
      </c>
      <c r="T676" s="210">
        <v>5.53</v>
      </c>
      <c r="U676" s="210">
        <v>5.87</v>
      </c>
      <c r="V676" s="190">
        <v>8.73</v>
      </c>
      <c r="W676" s="64"/>
      <c r="X676" s="129">
        <v>450</v>
      </c>
      <c r="Y676" s="151">
        <f t="shared" si="643"/>
        <v>5.333333333333333E-2</v>
      </c>
      <c r="Z676" s="100">
        <v>9.6440000000000001</v>
      </c>
      <c r="AA676" s="100">
        <v>4.5170000000000003</v>
      </c>
      <c r="AB676" s="100">
        <f t="shared" si="621"/>
        <v>5.0736666666666661</v>
      </c>
      <c r="AC676" s="100">
        <f t="shared" si="622"/>
        <v>33.50233333333334</v>
      </c>
      <c r="AD676" s="152">
        <f t="shared" si="623"/>
        <v>48.120395213384995</v>
      </c>
      <c r="AE676" s="129">
        <v>450</v>
      </c>
      <c r="AF676" s="100">
        <f t="shared" si="624"/>
        <v>0.60699999999999998</v>
      </c>
      <c r="AG676" s="100">
        <v>9.6440000000000001</v>
      </c>
      <c r="AH676" s="100">
        <v>4.5170000000000003</v>
      </c>
      <c r="AI676" s="100">
        <f t="shared" si="625"/>
        <v>4.5199999999999996</v>
      </c>
      <c r="AJ676" s="100">
        <f t="shared" si="626"/>
        <v>34.056000000000004</v>
      </c>
      <c r="AK676" s="152">
        <f t="shared" si="627"/>
        <v>43.577696606399996</v>
      </c>
      <c r="AL676" s="129">
        <v>450</v>
      </c>
      <c r="AM676" s="100">
        <f t="shared" si="628"/>
        <v>0.34933333333333338</v>
      </c>
      <c r="AN676" s="100">
        <v>9.6440000000000001</v>
      </c>
      <c r="AO676" s="100">
        <v>4.5170000000000003</v>
      </c>
      <c r="AP676" s="100">
        <f t="shared" si="629"/>
        <v>4.7776666666666667</v>
      </c>
      <c r="AQ676" s="100">
        <f t="shared" si="630"/>
        <v>33.798333333333339</v>
      </c>
      <c r="AR676" s="160">
        <f t="shared" si="631"/>
        <v>45.713379598425</v>
      </c>
      <c r="AS676" s="129">
        <v>450</v>
      </c>
      <c r="AT676" s="100">
        <f>AVERAGE(T676:V676)/10</f>
        <v>0.67100000000000004</v>
      </c>
      <c r="AU676" s="100">
        <v>9.6440000000000001</v>
      </c>
      <c r="AV676" s="100">
        <v>4.5170000000000003</v>
      </c>
      <c r="AW676" s="100">
        <f t="shared" si="632"/>
        <v>4.4559999999999995</v>
      </c>
      <c r="AX676" s="100">
        <f t="shared" si="633"/>
        <v>34.120000000000005</v>
      </c>
      <c r="AY676" s="160">
        <f t="shared" si="634"/>
        <v>43.041401438399994</v>
      </c>
      <c r="AZ676" s="166"/>
      <c r="BA676" s="129">
        <v>450</v>
      </c>
      <c r="BB676" s="100">
        <v>103.506856070365</v>
      </c>
      <c r="BC676" s="167">
        <f>(BB691-BB692)/BB673</f>
        <v>0.84564446572018581</v>
      </c>
      <c r="BD676" s="167">
        <f>D676-BB689</f>
        <v>45.100000000000023</v>
      </c>
      <c r="BE676" s="164">
        <f>BB691-BB692</f>
        <v>87.529999999999987</v>
      </c>
      <c r="BF676" s="164">
        <f t="shared" si="635"/>
        <v>51.525191362961309</v>
      </c>
      <c r="BG676" s="174">
        <f t="shared" si="636"/>
        <v>43.571992921261746</v>
      </c>
      <c r="BH676" s="129">
        <v>450</v>
      </c>
      <c r="BI676" s="100">
        <v>103.506856070365</v>
      </c>
      <c r="BJ676" s="167">
        <f>(BI691-BI692)/BI673</f>
        <v>0.55117121866030638</v>
      </c>
      <c r="BK676" s="167">
        <f>I676-BI689</f>
        <v>34.049999999999955</v>
      </c>
      <c r="BL676" s="164">
        <f>BI691-BI692</f>
        <v>57.050000000000011</v>
      </c>
      <c r="BM676" s="164">
        <f t="shared" si="637"/>
        <v>59.684487291849166</v>
      </c>
      <c r="BN676" s="174">
        <f t="shared" si="638"/>
        <v>32.896371595764073</v>
      </c>
      <c r="BO676" s="129">
        <v>450</v>
      </c>
      <c r="BP676" s="180">
        <v>103.506856070365</v>
      </c>
      <c r="BQ676" s="167">
        <f>(BP691-BP692)/BP673</f>
        <v>0.84651397333945733</v>
      </c>
      <c r="BR676" s="167">
        <f>N676-BP689</f>
        <v>38.329999999999984</v>
      </c>
      <c r="BS676" s="164">
        <f>BP691-BP692</f>
        <v>87.62</v>
      </c>
      <c r="BT676" s="164">
        <f t="shared" si="639"/>
        <v>43.745720155215686</v>
      </c>
      <c r="BU676" s="174">
        <f t="shared" si="640"/>
        <v>37.031363385187611</v>
      </c>
      <c r="BV676" s="129">
        <v>450</v>
      </c>
      <c r="BW676" s="100">
        <v>103.506856070365</v>
      </c>
      <c r="BX676" s="167">
        <f>(BW691-BW692)/BW673</f>
        <v>0.56575962427252457</v>
      </c>
      <c r="BY676" s="167">
        <f>S676-BW689</f>
        <v>33.390000000000043</v>
      </c>
      <c r="BZ676" s="164">
        <f>BW691-BW692</f>
        <v>58.559999999999988</v>
      </c>
      <c r="CA676" s="164">
        <f t="shared" si="641"/>
        <v>57.018442622950907</v>
      </c>
      <c r="CB676" s="174">
        <f t="shared" si="642"/>
        <v>32.258732674965209</v>
      </c>
    </row>
    <row r="677" spans="1:80" ht="15.75">
      <c r="A677" s="64"/>
      <c r="B677" s="95" t="s">
        <v>42</v>
      </c>
      <c r="C677" s="80">
        <v>550</v>
      </c>
      <c r="D677" s="80">
        <v>418.63</v>
      </c>
      <c r="E677" s="208">
        <v>1.29</v>
      </c>
      <c r="F677" s="208">
        <v>0.38</v>
      </c>
      <c r="G677" s="152">
        <v>0.75</v>
      </c>
      <c r="H677" s="80">
        <v>550</v>
      </c>
      <c r="I677" s="208">
        <v>376.94</v>
      </c>
      <c r="J677" s="210">
        <v>5.77</v>
      </c>
      <c r="K677" s="210">
        <v>7.34</v>
      </c>
      <c r="L677" s="227">
        <v>6.16</v>
      </c>
      <c r="M677" s="80">
        <v>550</v>
      </c>
      <c r="N677" s="211">
        <v>412.22</v>
      </c>
      <c r="O677" s="210">
        <v>3.75</v>
      </c>
      <c r="P677" s="210">
        <v>3.53</v>
      </c>
      <c r="Q677" s="190">
        <v>2.88</v>
      </c>
      <c r="R677" s="80">
        <v>550</v>
      </c>
      <c r="S677" s="211">
        <v>376.63</v>
      </c>
      <c r="T677" s="210">
        <v>8.08</v>
      </c>
      <c r="U677" s="210">
        <v>7.93</v>
      </c>
      <c r="V677" s="210">
        <v>9.0500000000000007</v>
      </c>
      <c r="W677" s="64"/>
      <c r="X677" s="129">
        <v>550</v>
      </c>
      <c r="Y677" s="151">
        <f t="shared" si="643"/>
        <v>8.0666666666666664E-2</v>
      </c>
      <c r="Z677" s="100">
        <v>9.6440000000000001</v>
      </c>
      <c r="AA677" s="100">
        <v>4.5170000000000003</v>
      </c>
      <c r="AB677" s="100">
        <f t="shared" si="621"/>
        <v>5.0463333333333331</v>
      </c>
      <c r="AC677" s="100">
        <f t="shared" si="622"/>
        <v>33.529666666666671</v>
      </c>
      <c r="AD677" s="152">
        <f t="shared" si="623"/>
        <v>71.554626740171656</v>
      </c>
      <c r="AE677" s="129">
        <v>550</v>
      </c>
      <c r="AF677" s="100">
        <f t="shared" si="624"/>
        <v>0.64233333333333331</v>
      </c>
      <c r="AG677" s="100">
        <v>9.6440000000000001</v>
      </c>
      <c r="AH677" s="100">
        <v>4.5170000000000003</v>
      </c>
      <c r="AI677" s="100">
        <f t="shared" si="625"/>
        <v>4.4846666666666666</v>
      </c>
      <c r="AJ677" s="100">
        <f t="shared" si="626"/>
        <v>34.091333333333338</v>
      </c>
      <c r="AK677" s="152">
        <f t="shared" si="627"/>
        <v>64.655683344046665</v>
      </c>
      <c r="AL677" s="129">
        <v>550</v>
      </c>
      <c r="AM677" s="100">
        <f t="shared" si="628"/>
        <v>0.33866666666666667</v>
      </c>
      <c r="AN677" s="100">
        <v>9.6440000000000001</v>
      </c>
      <c r="AO677" s="100">
        <v>4.5170000000000003</v>
      </c>
      <c r="AP677" s="100">
        <f t="shared" si="629"/>
        <v>4.7883333333333331</v>
      </c>
      <c r="AQ677" s="100">
        <f t="shared" si="630"/>
        <v>33.787666666666674</v>
      </c>
      <c r="AR677" s="160">
        <f t="shared" si="631"/>
        <v>68.418748670891659</v>
      </c>
      <c r="AS677" s="129">
        <v>550</v>
      </c>
      <c r="AT677" s="100">
        <f t="shared" ref="AT677:AT688" si="644">AVERAGE(T677:V677)/10</f>
        <v>0.83533333333333337</v>
      </c>
      <c r="AU677" s="100">
        <v>9.6440000000000001</v>
      </c>
      <c r="AV677" s="100">
        <v>4.5170000000000003</v>
      </c>
      <c r="AW677" s="100">
        <f t="shared" si="632"/>
        <v>4.2916666666666661</v>
      </c>
      <c r="AX677" s="100">
        <f t="shared" si="633"/>
        <v>34.284333333333336</v>
      </c>
      <c r="AY677" s="160">
        <f t="shared" si="634"/>
        <v>62.223472247291646</v>
      </c>
      <c r="AZ677" s="166"/>
      <c r="BA677" s="129">
        <v>550</v>
      </c>
      <c r="BB677" s="100">
        <v>103.506856070365</v>
      </c>
      <c r="BC677" s="167">
        <f>(BB691-BB692)/BB673</f>
        <v>0.84564446572018581</v>
      </c>
      <c r="BD677" s="167">
        <f>D677-BB689</f>
        <v>43.29000000000002</v>
      </c>
      <c r="BE677" s="164">
        <f>BB691-BB692</f>
        <v>87.529999999999987</v>
      </c>
      <c r="BF677" s="164">
        <f t="shared" si="635"/>
        <v>49.457328915800332</v>
      </c>
      <c r="BG677" s="174">
        <f t="shared" si="636"/>
        <v>41.823316486949466</v>
      </c>
      <c r="BH677" s="129">
        <v>550</v>
      </c>
      <c r="BI677" s="100">
        <v>103.506856070365</v>
      </c>
      <c r="BJ677" s="167">
        <f>(BI691-BI692)/BI673</f>
        <v>0.55117121866030638</v>
      </c>
      <c r="BK677" s="167">
        <f>I677-BI689</f>
        <v>32.099999999999966</v>
      </c>
      <c r="BL677" s="164">
        <f>BI691-BI692</f>
        <v>57.050000000000011</v>
      </c>
      <c r="BM677" s="164">
        <f t="shared" si="637"/>
        <v>56.266432953549447</v>
      </c>
      <c r="BN677" s="174">
        <f t="shared" si="638"/>
        <v>31.012438420676272</v>
      </c>
      <c r="BO677" s="129">
        <v>550</v>
      </c>
      <c r="BP677" s="180">
        <v>103.506856070365</v>
      </c>
      <c r="BQ677" s="167">
        <f>(BP691-BP692)/BP673</f>
        <v>0.84651397333945733</v>
      </c>
      <c r="BR677" s="167">
        <f>N677-BP689</f>
        <v>36.759999999999991</v>
      </c>
      <c r="BS677" s="164">
        <f>BP691-BP692</f>
        <v>87.62</v>
      </c>
      <c r="BT677" s="164">
        <f t="shared" si="639"/>
        <v>41.953891805523838</v>
      </c>
      <c r="BU677" s="174">
        <f t="shared" si="640"/>
        <v>35.514555649347685</v>
      </c>
      <c r="BV677" s="129">
        <v>550</v>
      </c>
      <c r="BW677" s="100">
        <v>103.506856070365</v>
      </c>
      <c r="BX677" s="167">
        <f>(BW691-BW692)/BW673</f>
        <v>0.56575962427252457</v>
      </c>
      <c r="BY677" s="167">
        <f>S677-BW689</f>
        <v>30.830000000000041</v>
      </c>
      <c r="BZ677" s="164">
        <f>BW691-BW692</f>
        <v>58.559999999999988</v>
      </c>
      <c r="CA677" s="164">
        <f t="shared" si="641"/>
        <v>52.64685792349735</v>
      </c>
      <c r="CB677" s="174">
        <f t="shared" si="642"/>
        <v>29.785466557926846</v>
      </c>
    </row>
    <row r="678" spans="1:80" ht="15.75">
      <c r="A678" s="64"/>
      <c r="B678" s="95" t="s">
        <v>42</v>
      </c>
      <c r="C678" s="80">
        <v>650</v>
      </c>
      <c r="D678" s="80">
        <v>417.12</v>
      </c>
      <c r="E678" s="208">
        <v>1.73</v>
      </c>
      <c r="F678" s="208">
        <v>0.99</v>
      </c>
      <c r="G678" s="152">
        <v>1.23</v>
      </c>
      <c r="H678" s="80">
        <v>650</v>
      </c>
      <c r="I678" s="208">
        <v>375.32</v>
      </c>
      <c r="J678" s="210">
        <v>6.21</v>
      </c>
      <c r="K678" s="210">
        <v>7.28</v>
      </c>
      <c r="L678" s="227">
        <v>6.93</v>
      </c>
      <c r="M678" s="80">
        <v>650</v>
      </c>
      <c r="N678" s="211">
        <v>411.06</v>
      </c>
      <c r="O678" s="210">
        <v>4.33</v>
      </c>
      <c r="P678" s="210">
        <v>4.1399999999999997</v>
      </c>
      <c r="Q678" s="190">
        <v>3.69</v>
      </c>
      <c r="R678" s="80">
        <v>650</v>
      </c>
      <c r="S678" s="211">
        <v>374.83</v>
      </c>
      <c r="T678" s="211">
        <v>8.9600000000000009</v>
      </c>
      <c r="U678" s="211">
        <v>7.79</v>
      </c>
      <c r="V678" s="236">
        <v>10.33</v>
      </c>
      <c r="W678" s="64"/>
      <c r="X678" s="129">
        <v>650</v>
      </c>
      <c r="Y678" s="151">
        <f t="shared" si="643"/>
        <v>0.13166666666666665</v>
      </c>
      <c r="Z678" s="100">
        <v>9.6440000000000001</v>
      </c>
      <c r="AA678" s="100">
        <v>4.5170000000000003</v>
      </c>
      <c r="AB678" s="100">
        <f t="shared" si="621"/>
        <v>4.995333333333333</v>
      </c>
      <c r="AC678" s="100">
        <f t="shared" si="622"/>
        <v>33.580666666666673</v>
      </c>
      <c r="AD678" s="152">
        <f t="shared" si="623"/>
        <v>99.080381936206678</v>
      </c>
      <c r="AE678" s="129">
        <v>650</v>
      </c>
      <c r="AF678" s="100">
        <f t="shared" si="624"/>
        <v>0.68066666666666675</v>
      </c>
      <c r="AG678" s="100">
        <v>9.6440000000000001</v>
      </c>
      <c r="AH678" s="100">
        <v>4.5170000000000003</v>
      </c>
      <c r="AI678" s="100">
        <f t="shared" si="625"/>
        <v>4.4463333333333335</v>
      </c>
      <c r="AJ678" s="100">
        <f t="shared" si="626"/>
        <v>34.129666666666672</v>
      </c>
      <c r="AK678" s="152">
        <f t="shared" si="627"/>
        <v>89.633003465611679</v>
      </c>
      <c r="AL678" s="129">
        <v>650</v>
      </c>
      <c r="AM678" s="100">
        <f t="shared" si="628"/>
        <v>0.40533333333333327</v>
      </c>
      <c r="AN678" s="100">
        <v>9.6440000000000001</v>
      </c>
      <c r="AO678" s="100">
        <v>4.5170000000000003</v>
      </c>
      <c r="AP678" s="100">
        <f t="shared" si="629"/>
        <v>4.7216666666666667</v>
      </c>
      <c r="AQ678" s="100">
        <f t="shared" si="630"/>
        <v>33.854333333333336</v>
      </c>
      <c r="AR678" s="160">
        <f t="shared" si="631"/>
        <v>94.415538575691656</v>
      </c>
      <c r="AS678" s="129">
        <v>650</v>
      </c>
      <c r="AT678" s="100">
        <f t="shared" si="644"/>
        <v>0.90266666666666651</v>
      </c>
      <c r="AU678" s="100">
        <v>9.6440000000000001</v>
      </c>
      <c r="AV678" s="100">
        <v>4.5170000000000003</v>
      </c>
      <c r="AW678" s="100">
        <f t="shared" si="632"/>
        <v>4.2243333333333331</v>
      </c>
      <c r="AX678" s="100">
        <f t="shared" si="633"/>
        <v>34.351666666666674</v>
      </c>
      <c r="AY678" s="160">
        <f t="shared" si="634"/>
        <v>85.711654371091669</v>
      </c>
      <c r="AZ678" s="166"/>
      <c r="BA678" s="129">
        <v>650</v>
      </c>
      <c r="BB678" s="100">
        <v>103.506856070365</v>
      </c>
      <c r="BC678" s="167">
        <f>(BB691-BB692)/BB673</f>
        <v>0.84564446572018581</v>
      </c>
      <c r="BD678" s="167">
        <f>D678-BB689</f>
        <v>41.78000000000003</v>
      </c>
      <c r="BE678" s="164">
        <f>BB691-BB692</f>
        <v>87.529999999999987</v>
      </c>
      <c r="BF678" s="164">
        <f t="shared" si="635"/>
        <v>47.732206100765495</v>
      </c>
      <c r="BG678" s="174">
        <f t="shared" si="636"/>
        <v>40.364475925727632</v>
      </c>
      <c r="BH678" s="129">
        <v>650</v>
      </c>
      <c r="BI678" s="100">
        <v>103.506856070365</v>
      </c>
      <c r="BJ678" s="167">
        <f>(BI691-BI692)/BI673</f>
        <v>0.55117121866030638</v>
      </c>
      <c r="BK678" s="167">
        <f>I678-BI689</f>
        <v>30.479999999999961</v>
      </c>
      <c r="BL678" s="164">
        <f>BI691-BI692</f>
        <v>57.050000000000011</v>
      </c>
      <c r="BM678" s="164">
        <f t="shared" si="637"/>
        <v>53.426818580192737</v>
      </c>
      <c r="BN678" s="174">
        <f t="shared" si="638"/>
        <v>29.447324705987931</v>
      </c>
      <c r="BO678" s="129">
        <v>650</v>
      </c>
      <c r="BP678" s="180">
        <v>103.506856070365</v>
      </c>
      <c r="BQ678" s="167">
        <f>(BP691-BP692)/BP673</f>
        <v>0.84651397333945733</v>
      </c>
      <c r="BR678" s="167">
        <f>N678-BP689</f>
        <v>35.599999999999966</v>
      </c>
      <c r="BS678" s="164">
        <f>BP691-BP692</f>
        <v>87.62</v>
      </c>
      <c r="BT678" s="164">
        <f t="shared" si="639"/>
        <v>40.629993152248304</v>
      </c>
      <c r="BU678" s="174">
        <f t="shared" si="640"/>
        <v>34.393856940064651</v>
      </c>
      <c r="BV678" s="129">
        <v>650</v>
      </c>
      <c r="BW678" s="100">
        <v>103.506856070365</v>
      </c>
      <c r="BX678" s="167">
        <f>(BW691-BW692)/BW673</f>
        <v>0.56575962427252457</v>
      </c>
      <c r="BY678" s="167">
        <f>S678-BW689</f>
        <v>29.03000000000003</v>
      </c>
      <c r="BZ678" s="164">
        <f>BW691-BW692</f>
        <v>58.559999999999988</v>
      </c>
      <c r="CA678" s="164">
        <f t="shared" si="641"/>
        <v>49.573087431694049</v>
      </c>
      <c r="CB678" s="174">
        <f t="shared" si="642"/>
        <v>28.046451319384236</v>
      </c>
    </row>
    <row r="679" spans="1:80" ht="15.75">
      <c r="A679" s="64"/>
      <c r="B679" s="95" t="s">
        <v>42</v>
      </c>
      <c r="C679" s="80">
        <v>750</v>
      </c>
      <c r="D679" s="80">
        <v>416.04</v>
      </c>
      <c r="E679" s="208">
        <v>1.6</v>
      </c>
      <c r="F679" s="208">
        <v>1.2</v>
      </c>
      <c r="G679" s="152">
        <v>1.29</v>
      </c>
      <c r="H679" s="80">
        <v>750</v>
      </c>
      <c r="I679" s="208">
        <v>374.07</v>
      </c>
      <c r="J679" s="210">
        <v>6.66</v>
      </c>
      <c r="K679" s="210">
        <v>8.1</v>
      </c>
      <c r="L679" s="227">
        <v>7.51</v>
      </c>
      <c r="M679" s="80">
        <v>750</v>
      </c>
      <c r="N679" s="211">
        <v>410.01</v>
      </c>
      <c r="O679" s="80">
        <v>4.5999999999999996</v>
      </c>
      <c r="P679" s="80">
        <v>4.67</v>
      </c>
      <c r="Q679" s="98">
        <v>4.38</v>
      </c>
      <c r="R679" s="80">
        <v>750</v>
      </c>
      <c r="S679" s="211">
        <v>373.51</v>
      </c>
      <c r="T679" s="211">
        <v>10.199999999999999</v>
      </c>
      <c r="U679" s="211">
        <v>8.44</v>
      </c>
      <c r="V679" s="236">
        <v>10.88</v>
      </c>
      <c r="W679" s="64"/>
      <c r="X679" s="129">
        <v>750</v>
      </c>
      <c r="Y679" s="151">
        <f t="shared" si="643"/>
        <v>0.13633333333333333</v>
      </c>
      <c r="Z679" s="100">
        <v>9.6440000000000001</v>
      </c>
      <c r="AA679" s="100">
        <v>4.5170000000000003</v>
      </c>
      <c r="AB679" s="100">
        <f t="shared" si="621"/>
        <v>4.9906666666666668</v>
      </c>
      <c r="AC679" s="100">
        <f t="shared" si="622"/>
        <v>33.585333333333338</v>
      </c>
      <c r="AD679" s="152">
        <f t="shared" si="623"/>
        <v>131.80683294600001</v>
      </c>
      <c r="AE679" s="129">
        <v>750</v>
      </c>
      <c r="AF679" s="100">
        <f t="shared" si="624"/>
        <v>0.74233333333333329</v>
      </c>
      <c r="AG679" s="100">
        <v>9.6440000000000001</v>
      </c>
      <c r="AH679" s="100">
        <v>4.5170000000000003</v>
      </c>
      <c r="AI679" s="100">
        <f t="shared" si="625"/>
        <v>4.384666666666666</v>
      </c>
      <c r="AJ679" s="100">
        <f t="shared" si="626"/>
        <v>34.19133333333334</v>
      </c>
      <c r="AK679" s="152">
        <f t="shared" si="627"/>
        <v>117.89145235049999</v>
      </c>
      <c r="AL679" s="129">
        <v>750</v>
      </c>
      <c r="AM679" s="100">
        <f t="shared" si="628"/>
        <v>0.45499999999999996</v>
      </c>
      <c r="AN679" s="100">
        <v>9.6440000000000001</v>
      </c>
      <c r="AO679" s="100">
        <v>4.5170000000000003</v>
      </c>
      <c r="AP679" s="100">
        <f t="shared" si="629"/>
        <v>4.6719999999999997</v>
      </c>
      <c r="AQ679" s="100">
        <f t="shared" si="630"/>
        <v>33.904000000000003</v>
      </c>
      <c r="AR679" s="160">
        <f t="shared" si="631"/>
        <v>124.561397376</v>
      </c>
      <c r="AS679" s="129">
        <v>750</v>
      </c>
      <c r="AT679" s="100">
        <f t="shared" si="644"/>
        <v>0.98400000000000021</v>
      </c>
      <c r="AU679" s="100">
        <v>9.6440000000000001</v>
      </c>
      <c r="AV679" s="100">
        <v>4.5170000000000003</v>
      </c>
      <c r="AW679" s="100">
        <f t="shared" si="632"/>
        <v>4.1429999999999998</v>
      </c>
      <c r="AX679" s="100">
        <f t="shared" si="633"/>
        <v>34.433000000000007</v>
      </c>
      <c r="AY679" s="160">
        <f t="shared" si="634"/>
        <v>112.181048303625</v>
      </c>
      <c r="AZ679" s="166"/>
      <c r="BA679" s="129">
        <v>750</v>
      </c>
      <c r="BB679" s="100">
        <v>103.506856070365</v>
      </c>
      <c r="BC679" s="167">
        <f>(BB691-BB692)/BB673</f>
        <v>0.84564446572018581</v>
      </c>
      <c r="BD679" s="167">
        <f>D679-BB689</f>
        <v>40.700000000000045</v>
      </c>
      <c r="BE679" s="164">
        <f>BB691-BB692</f>
        <v>87.529999999999987</v>
      </c>
      <c r="BF679" s="164">
        <f t="shared" si="635"/>
        <v>46.49834342511145</v>
      </c>
      <c r="BG679" s="174">
        <f t="shared" si="636"/>
        <v>39.321066782602088</v>
      </c>
      <c r="BH679" s="129">
        <v>750</v>
      </c>
      <c r="BI679" s="100">
        <v>103.506856070365</v>
      </c>
      <c r="BJ679" s="167">
        <f>(BI691-BI692)/BI673</f>
        <v>0.55117121866030638</v>
      </c>
      <c r="BK679" s="167">
        <f>I679-BI689</f>
        <v>29.229999999999961</v>
      </c>
      <c r="BL679" s="164">
        <f>BI691-BI692</f>
        <v>57.050000000000011</v>
      </c>
      <c r="BM679" s="164">
        <f t="shared" si="637"/>
        <v>51.235758106923669</v>
      </c>
      <c r="BN679" s="174">
        <f t="shared" si="638"/>
        <v>28.239675234777792</v>
      </c>
      <c r="BO679" s="129">
        <v>750</v>
      </c>
      <c r="BP679" s="180">
        <v>103.506856070365</v>
      </c>
      <c r="BQ679" s="167">
        <f>(BP691-BP692)/BP673</f>
        <v>0.84651397333945733</v>
      </c>
      <c r="BR679" s="167">
        <f>N679-BP689</f>
        <v>34.549999999999955</v>
      </c>
      <c r="BS679" s="164">
        <f>BP691-BP692</f>
        <v>87.62</v>
      </c>
      <c r="BT679" s="164">
        <f t="shared" si="639"/>
        <v>39.431636612645462</v>
      </c>
      <c r="BU679" s="174">
        <f t="shared" si="640"/>
        <v>33.379431384248129</v>
      </c>
      <c r="BV679" s="129">
        <v>750</v>
      </c>
      <c r="BW679" s="100">
        <v>103.506856070365</v>
      </c>
      <c r="BX679" s="167">
        <f>(BW691-BW692)/BW673</f>
        <v>0.56575962427252457</v>
      </c>
      <c r="BY679" s="167">
        <f>S679-BW689</f>
        <v>27.710000000000036</v>
      </c>
      <c r="BZ679" s="164">
        <f>BW691-BW692</f>
        <v>58.559999999999988</v>
      </c>
      <c r="CA679" s="164">
        <f t="shared" si="641"/>
        <v>47.318989071038324</v>
      </c>
      <c r="CB679" s="174">
        <f t="shared" si="642"/>
        <v>26.771173477786338</v>
      </c>
    </row>
    <row r="680" spans="1:80" ht="15.75">
      <c r="A680" s="64"/>
      <c r="B680" s="95" t="s">
        <v>42</v>
      </c>
      <c r="C680" s="80">
        <v>850</v>
      </c>
      <c r="D680" s="80">
        <v>415.06</v>
      </c>
      <c r="E680" s="208">
        <v>2.2400000000000002</v>
      </c>
      <c r="F680" s="208">
        <v>1.47</v>
      </c>
      <c r="G680" s="152">
        <v>2.6</v>
      </c>
      <c r="H680" s="80">
        <v>850</v>
      </c>
      <c r="I680" s="208">
        <v>373.1</v>
      </c>
      <c r="J680" s="210">
        <v>7.04</v>
      </c>
      <c r="K680" s="210">
        <v>8.1199999999999992</v>
      </c>
      <c r="L680" s="227">
        <v>7.84</v>
      </c>
      <c r="M680" s="80">
        <v>850</v>
      </c>
      <c r="N680" s="211">
        <v>409.12</v>
      </c>
      <c r="O680" s="80">
        <v>4.43</v>
      </c>
      <c r="P680" s="80">
        <v>3.56</v>
      </c>
      <c r="Q680" s="98">
        <v>4.8099999999999996</v>
      </c>
      <c r="R680" s="80">
        <v>850</v>
      </c>
      <c r="S680" s="211">
        <v>372.41</v>
      </c>
      <c r="T680" s="211">
        <v>10.65</v>
      </c>
      <c r="U680" s="211">
        <v>9.0399999999999991</v>
      </c>
      <c r="V680" s="236">
        <v>11.12</v>
      </c>
      <c r="W680" s="64"/>
      <c r="X680" s="129">
        <v>850</v>
      </c>
      <c r="Y680" s="151">
        <f t="shared" si="643"/>
        <v>0.21033333333333334</v>
      </c>
      <c r="Z680" s="100">
        <v>9.6440000000000001</v>
      </c>
      <c r="AA680" s="100">
        <v>4.5170000000000003</v>
      </c>
      <c r="AB680" s="100">
        <f t="shared" si="621"/>
        <v>4.9166666666666661</v>
      </c>
      <c r="AC680" s="100">
        <f t="shared" si="622"/>
        <v>33.659333333333336</v>
      </c>
      <c r="AD680" s="152">
        <f t="shared" si="623"/>
        <v>167.15574148916667</v>
      </c>
      <c r="AE680" s="129">
        <v>850</v>
      </c>
      <c r="AF680" s="100">
        <f t="shared" si="624"/>
        <v>0.76666666666666672</v>
      </c>
      <c r="AG680" s="100">
        <v>9.6440000000000001</v>
      </c>
      <c r="AH680" s="100">
        <v>4.5170000000000003</v>
      </c>
      <c r="AI680" s="100">
        <f t="shared" si="625"/>
        <v>4.3603333333333332</v>
      </c>
      <c r="AJ680" s="100">
        <f t="shared" si="626"/>
        <v>34.215666666666671</v>
      </c>
      <c r="AK680" s="152">
        <f t="shared" si="627"/>
        <v>150.69183455193169</v>
      </c>
      <c r="AL680" s="129">
        <v>850</v>
      </c>
      <c r="AM680" s="100">
        <f t="shared" si="628"/>
        <v>0.42666666666666664</v>
      </c>
      <c r="AN680" s="100">
        <v>9.6440000000000001</v>
      </c>
      <c r="AO680" s="100">
        <v>4.5170000000000003</v>
      </c>
      <c r="AP680" s="100">
        <f t="shared" si="629"/>
        <v>4.700333333333333</v>
      </c>
      <c r="AQ680" s="100">
        <f t="shared" si="630"/>
        <v>33.875666666666675</v>
      </c>
      <c r="AR680" s="160">
        <f t="shared" si="631"/>
        <v>160.82795195533168</v>
      </c>
      <c r="AS680" s="129">
        <v>850</v>
      </c>
      <c r="AT680" s="100">
        <f t="shared" si="644"/>
        <v>1.0269999999999997</v>
      </c>
      <c r="AU680" s="100">
        <v>9.6440000000000001</v>
      </c>
      <c r="AV680" s="100">
        <v>4.5170000000000003</v>
      </c>
      <c r="AW680" s="100">
        <f t="shared" si="632"/>
        <v>4.0999999999999996</v>
      </c>
      <c r="AX680" s="100">
        <f t="shared" si="633"/>
        <v>34.476000000000006</v>
      </c>
      <c r="AY680" s="160">
        <f t="shared" si="634"/>
        <v>142.772890338</v>
      </c>
      <c r="AZ680" s="166"/>
      <c r="BA680" s="129">
        <v>850</v>
      </c>
      <c r="BB680" s="100">
        <v>103.506856070365</v>
      </c>
      <c r="BC680" s="167">
        <f>(BB691-BB692)/BB673</f>
        <v>0.84564446572018581</v>
      </c>
      <c r="BD680" s="167">
        <f>D680-BB689</f>
        <v>39.720000000000027</v>
      </c>
      <c r="BE680" s="164">
        <f>BB691-BB692</f>
        <v>87.529999999999987</v>
      </c>
      <c r="BF680" s="164">
        <f t="shared" si="635"/>
        <v>45.378727293499409</v>
      </c>
      <c r="BG680" s="174">
        <f t="shared" si="636"/>
        <v>38.374269597173324</v>
      </c>
      <c r="BH680" s="129">
        <v>850</v>
      </c>
      <c r="BI680" s="100">
        <v>103.506856070365</v>
      </c>
      <c r="BJ680" s="167">
        <f>(BI691-BI692)/BI673</f>
        <v>0.55117121866030638</v>
      </c>
      <c r="BK680" s="167">
        <f>I680-BI689</f>
        <v>28.259999999999991</v>
      </c>
      <c r="BL680" s="164">
        <f>BI691-BI692</f>
        <v>57.050000000000011</v>
      </c>
      <c r="BM680" s="164">
        <f t="shared" si="637"/>
        <v>49.535495179666931</v>
      </c>
      <c r="BN680" s="174">
        <f t="shared" si="638"/>
        <v>27.302539245118755</v>
      </c>
      <c r="BO680" s="129">
        <v>850</v>
      </c>
      <c r="BP680" s="180">
        <v>103.506856070365</v>
      </c>
      <c r="BQ680" s="167">
        <f>(BP691-BP692)/BP673</f>
        <v>0.84651397333945733</v>
      </c>
      <c r="BR680" s="167">
        <f>N680-BP689</f>
        <v>33.659999999999968</v>
      </c>
      <c r="BS680" s="164">
        <f>BP691-BP692</f>
        <v>87.62</v>
      </c>
      <c r="BT680" s="164">
        <f t="shared" si="639"/>
        <v>38.415886783839269</v>
      </c>
      <c r="BU680" s="174">
        <f t="shared" si="640"/>
        <v>32.519584960746528</v>
      </c>
      <c r="BV680" s="129">
        <v>850</v>
      </c>
      <c r="BW680" s="100">
        <v>103.506856070365</v>
      </c>
      <c r="BX680" s="167">
        <f>(BW691-BW692)/BW673</f>
        <v>0.56575962427252457</v>
      </c>
      <c r="BY680" s="167">
        <f>S680-BW689</f>
        <v>26.61000000000007</v>
      </c>
      <c r="BZ680" s="164">
        <f>BW691-BW692</f>
        <v>58.559999999999988</v>
      </c>
      <c r="CA680" s="164">
        <f t="shared" si="641"/>
        <v>45.44057377049193</v>
      </c>
      <c r="CB680" s="174">
        <f t="shared" si="642"/>
        <v>25.70844194312145</v>
      </c>
    </row>
    <row r="681" spans="1:80" ht="15.75">
      <c r="A681" s="64"/>
      <c r="B681" s="95" t="s">
        <v>42</v>
      </c>
      <c r="C681" s="80">
        <v>950</v>
      </c>
      <c r="D681" s="80">
        <v>414.19</v>
      </c>
      <c r="E681" s="208">
        <v>2.89</v>
      </c>
      <c r="F681" s="208">
        <v>1.84</v>
      </c>
      <c r="G681" s="152">
        <v>2.69</v>
      </c>
      <c r="H681" s="80">
        <v>950</v>
      </c>
      <c r="I681" s="208">
        <v>372.25</v>
      </c>
      <c r="J681" s="210">
        <v>7.38</v>
      </c>
      <c r="K681" s="210">
        <v>9.66</v>
      </c>
      <c r="L681" s="227">
        <v>8.11</v>
      </c>
      <c r="M681" s="80">
        <v>950</v>
      </c>
      <c r="N681" s="211">
        <v>408.13</v>
      </c>
      <c r="O681" s="80">
        <v>5.12</v>
      </c>
      <c r="P681" s="80">
        <v>5.24</v>
      </c>
      <c r="Q681" s="98">
        <v>5.75</v>
      </c>
      <c r="R681" s="80">
        <v>950</v>
      </c>
      <c r="S681" s="211">
        <v>371.53</v>
      </c>
      <c r="T681" s="211">
        <v>11.04</v>
      </c>
      <c r="U681" s="211">
        <v>9.67</v>
      </c>
      <c r="V681" s="236">
        <v>11.87</v>
      </c>
      <c r="W681" s="64"/>
      <c r="X681" s="129">
        <v>950</v>
      </c>
      <c r="Y681" s="151">
        <f t="shared" si="643"/>
        <v>0.24733333333333332</v>
      </c>
      <c r="Z681" s="100">
        <v>9.6440000000000001</v>
      </c>
      <c r="AA681" s="100">
        <v>4.5170000000000003</v>
      </c>
      <c r="AB681" s="100">
        <f t="shared" si="621"/>
        <v>4.8796666666666662</v>
      </c>
      <c r="AC681" s="100">
        <f t="shared" si="622"/>
        <v>33.696333333333335</v>
      </c>
      <c r="AD681" s="152">
        <f t="shared" si="623"/>
        <v>207.45656549237162</v>
      </c>
      <c r="AE681" s="129">
        <v>950</v>
      </c>
      <c r="AF681" s="100">
        <f t="shared" si="624"/>
        <v>0.83833333333333326</v>
      </c>
      <c r="AG681" s="100">
        <v>9.6440000000000001</v>
      </c>
      <c r="AH681" s="100">
        <v>4.5170000000000003</v>
      </c>
      <c r="AI681" s="100">
        <f t="shared" si="625"/>
        <v>4.2886666666666668</v>
      </c>
      <c r="AJ681" s="100">
        <f t="shared" si="626"/>
        <v>34.287333333333336</v>
      </c>
      <c r="AK681" s="152">
        <f t="shared" si="627"/>
        <v>185.52839344932664</v>
      </c>
      <c r="AL681" s="129">
        <v>950</v>
      </c>
      <c r="AM681" s="100">
        <f t="shared" si="628"/>
        <v>0.53700000000000003</v>
      </c>
      <c r="AN681" s="100">
        <v>9.6440000000000001</v>
      </c>
      <c r="AO681" s="100">
        <v>4.5170000000000003</v>
      </c>
      <c r="AP681" s="100">
        <f t="shared" si="629"/>
        <v>4.59</v>
      </c>
      <c r="AQ681" s="100">
        <f t="shared" si="630"/>
        <v>33.986000000000004</v>
      </c>
      <c r="AR681" s="160">
        <f t="shared" si="631"/>
        <v>196.81904517929996</v>
      </c>
      <c r="AS681" s="129">
        <v>950</v>
      </c>
      <c r="AT681" s="100">
        <f t="shared" si="644"/>
        <v>1.0859999999999999</v>
      </c>
      <c r="AU681" s="100">
        <v>9.6440000000000001</v>
      </c>
      <c r="AV681" s="100">
        <v>4.5170000000000003</v>
      </c>
      <c r="AW681" s="100">
        <f t="shared" si="632"/>
        <v>4.0410000000000004</v>
      </c>
      <c r="AX681" s="100">
        <f t="shared" si="633"/>
        <v>34.535000000000004</v>
      </c>
      <c r="AY681" s="160">
        <f t="shared" si="634"/>
        <v>176.07702540982498</v>
      </c>
      <c r="AZ681" s="166"/>
      <c r="BA681" s="129">
        <v>950</v>
      </c>
      <c r="BB681" s="100">
        <v>103.506856070365</v>
      </c>
      <c r="BC681" s="167">
        <f>(BB691-BB692)/BB673</f>
        <v>0.84564446572018581</v>
      </c>
      <c r="BD681" s="167">
        <f>D681-BB689</f>
        <v>38.850000000000023</v>
      </c>
      <c r="BE681" s="164">
        <f>BB691-BB692</f>
        <v>87.529999999999987</v>
      </c>
      <c r="BF681" s="164">
        <f t="shared" si="635"/>
        <v>44.384782360333631</v>
      </c>
      <c r="BG681" s="174">
        <f t="shared" si="636"/>
        <v>37.533745565211063</v>
      </c>
      <c r="BH681" s="129">
        <v>950</v>
      </c>
      <c r="BI681" s="100">
        <v>103.506856070365</v>
      </c>
      <c r="BJ681" s="167">
        <f>(BI691-BI692)/BI673</f>
        <v>0.55117121866030638</v>
      </c>
      <c r="BK681" s="167">
        <f>I681-BI689</f>
        <v>27.409999999999968</v>
      </c>
      <c r="BL681" s="164">
        <f>BI691-BI692</f>
        <v>57.050000000000011</v>
      </c>
      <c r="BM681" s="164">
        <f t="shared" si="637"/>
        <v>48.045574057843929</v>
      </c>
      <c r="BN681" s="174">
        <f t="shared" si="638"/>
        <v>26.481337604695842</v>
      </c>
      <c r="BO681" s="129">
        <v>950</v>
      </c>
      <c r="BP681" s="180">
        <v>103.506856070365</v>
      </c>
      <c r="BQ681" s="167">
        <f>(BP691-BP692)/BP673</f>
        <v>0.84651397333945733</v>
      </c>
      <c r="BR681" s="167">
        <f>N681-BP689</f>
        <v>32.669999999999959</v>
      </c>
      <c r="BS681" s="164">
        <f>BP691-BP692</f>
        <v>87.62</v>
      </c>
      <c r="BT681" s="164">
        <f t="shared" si="639"/>
        <v>37.286007760785161</v>
      </c>
      <c r="BU681" s="174">
        <f t="shared" si="640"/>
        <v>31.56312657954809</v>
      </c>
      <c r="BV681" s="129">
        <v>950</v>
      </c>
      <c r="BW681" s="100">
        <v>103.506856070365</v>
      </c>
      <c r="BX681" s="167">
        <f>(BW691-BW692)/BW673</f>
        <v>0.56575962427252457</v>
      </c>
      <c r="BY681" s="167">
        <f>S681-BW689</f>
        <v>25.730000000000018</v>
      </c>
      <c r="BZ681" s="164">
        <f>BW691-BW692</f>
        <v>58.559999999999988</v>
      </c>
      <c r="CA681" s="164">
        <f t="shared" si="641"/>
        <v>43.937841530054683</v>
      </c>
      <c r="CB681" s="174">
        <f t="shared" si="642"/>
        <v>24.858256715389462</v>
      </c>
    </row>
    <row r="682" spans="1:80" ht="15.75">
      <c r="A682" s="64"/>
      <c r="B682" s="95" t="s">
        <v>42</v>
      </c>
      <c r="C682" s="80">
        <v>1000</v>
      </c>
      <c r="D682" s="80">
        <v>413.65</v>
      </c>
      <c r="E682" s="208">
        <v>3.21</v>
      </c>
      <c r="F682" s="208">
        <v>2.3199999999999998</v>
      </c>
      <c r="G682" s="152">
        <v>3.39</v>
      </c>
      <c r="H682" s="80">
        <v>1000</v>
      </c>
      <c r="I682" s="208">
        <v>371.67</v>
      </c>
      <c r="J682" s="210">
        <v>7.87</v>
      </c>
      <c r="K682" s="210">
        <v>9.49</v>
      </c>
      <c r="L682" s="227">
        <v>8.3000000000000007</v>
      </c>
      <c r="M682" s="80">
        <v>1000</v>
      </c>
      <c r="N682" s="80">
        <v>407.52</v>
      </c>
      <c r="O682" s="211">
        <v>5.35</v>
      </c>
      <c r="P682" s="80">
        <v>5.35</v>
      </c>
      <c r="Q682" s="98">
        <v>6.19</v>
      </c>
      <c r="R682" s="80">
        <v>1000</v>
      </c>
      <c r="S682" s="211">
        <v>370.9</v>
      </c>
      <c r="T682" s="211">
        <v>12.18</v>
      </c>
      <c r="U682" s="211">
        <v>10.5</v>
      </c>
      <c r="V682" s="236">
        <v>12.09</v>
      </c>
      <c r="W682" s="64"/>
      <c r="X682" s="129">
        <v>1000</v>
      </c>
      <c r="Y682" s="151">
        <f t="shared" si="643"/>
        <v>0.29733333333333334</v>
      </c>
      <c r="Z682" s="100">
        <v>9.6440000000000001</v>
      </c>
      <c r="AA682" s="100">
        <v>4.5170000000000003</v>
      </c>
      <c r="AB682" s="100">
        <f t="shared" si="621"/>
        <v>4.8296666666666663</v>
      </c>
      <c r="AC682" s="100">
        <f t="shared" si="622"/>
        <v>33.74633333333334</v>
      </c>
      <c r="AD682" s="152">
        <f t="shared" si="623"/>
        <v>227.85099062866664</v>
      </c>
      <c r="AE682" s="129">
        <v>1000</v>
      </c>
      <c r="AF682" s="100">
        <f t="shared" si="624"/>
        <v>0.85533333333333328</v>
      </c>
      <c r="AG682" s="100">
        <v>9.6440000000000001</v>
      </c>
      <c r="AH682" s="100">
        <v>4.5170000000000003</v>
      </c>
      <c r="AI682" s="100">
        <f t="shared" si="625"/>
        <v>4.2716666666666665</v>
      </c>
      <c r="AJ682" s="100">
        <f t="shared" si="626"/>
        <v>34.304333333333339</v>
      </c>
      <c r="AK682" s="152">
        <f t="shared" si="627"/>
        <v>204.85827475666665</v>
      </c>
      <c r="AL682" s="129">
        <v>1000</v>
      </c>
      <c r="AM682" s="100">
        <f>AVERAGE(P682:Q682)/10</f>
        <v>0.57699999999999996</v>
      </c>
      <c r="AN682" s="100">
        <v>9.6440000000000001</v>
      </c>
      <c r="AO682" s="100">
        <v>4.5170000000000003</v>
      </c>
      <c r="AP682" s="100">
        <f t="shared" si="629"/>
        <v>4.55</v>
      </c>
      <c r="AQ682" s="100">
        <f t="shared" si="630"/>
        <v>34.026000000000003</v>
      </c>
      <c r="AR682" s="160">
        <f t="shared" si="631"/>
        <v>216.43598339999997</v>
      </c>
      <c r="AS682" s="129">
        <v>1000</v>
      </c>
      <c r="AT682" s="100">
        <f t="shared" si="644"/>
        <v>1.1589999999999998</v>
      </c>
      <c r="AU682" s="100">
        <v>9.6440000000000001</v>
      </c>
      <c r="AV682" s="100">
        <v>4.5170000000000003</v>
      </c>
      <c r="AW682" s="100">
        <f t="shared" si="632"/>
        <v>3.968</v>
      </c>
      <c r="AX682" s="100">
        <f t="shared" si="633"/>
        <v>34.608000000000004</v>
      </c>
      <c r="AY682" s="160">
        <f t="shared" si="634"/>
        <v>191.97971251199996</v>
      </c>
      <c r="AZ682" s="166"/>
      <c r="BA682" s="129">
        <v>1000</v>
      </c>
      <c r="BB682" s="100">
        <v>103.506856070365</v>
      </c>
      <c r="BC682" s="167">
        <f>(BB691-BB692)/BB673</f>
        <v>0.84564446572018581</v>
      </c>
      <c r="BD682" s="167">
        <f>D682-BB689</f>
        <v>38.31</v>
      </c>
      <c r="BE682" s="164">
        <f>BB691-BB692</f>
        <v>87.529999999999987</v>
      </c>
      <c r="BF682" s="164">
        <f t="shared" si="635"/>
        <v>43.767851022506576</v>
      </c>
      <c r="BG682" s="174">
        <f t="shared" si="636"/>
        <v>37.012040993648263</v>
      </c>
      <c r="BH682" s="129">
        <v>1000</v>
      </c>
      <c r="BI682" s="100">
        <v>103.506856070365</v>
      </c>
      <c r="BJ682" s="167">
        <f>(BI691-BI692)/BI673</f>
        <v>0.55117121866030638</v>
      </c>
      <c r="BK682" s="167">
        <f>I682-BI689</f>
        <v>26.829999999999984</v>
      </c>
      <c r="BL682" s="164">
        <f>BI691-BI692</f>
        <v>57.050000000000011</v>
      </c>
      <c r="BM682" s="164">
        <f t="shared" si="637"/>
        <v>47.028921998247114</v>
      </c>
      <c r="BN682" s="174">
        <f t="shared" si="638"/>
        <v>25.920988250054354</v>
      </c>
      <c r="BO682" s="129">
        <v>1000</v>
      </c>
      <c r="BP682" s="180">
        <v>103.506856070365</v>
      </c>
      <c r="BQ682" s="167">
        <f>(BP691-BP692)/BP673</f>
        <v>0.84651397333945733</v>
      </c>
      <c r="BR682" s="167">
        <f>N682-BP689</f>
        <v>32.059999999999945</v>
      </c>
      <c r="BS682" s="164">
        <f>BP691-BP692</f>
        <v>87.62</v>
      </c>
      <c r="BT682" s="164">
        <f t="shared" si="639"/>
        <v>36.589819675873024</v>
      </c>
      <c r="BU682" s="174">
        <f t="shared" si="640"/>
        <v>30.973793637597527</v>
      </c>
      <c r="BV682" s="129">
        <v>1000</v>
      </c>
      <c r="BW682" s="100">
        <v>103.506856070365</v>
      </c>
      <c r="BX682" s="167">
        <f>(BW691-BW692)/BW673</f>
        <v>0.56575962427252457</v>
      </c>
      <c r="BY682" s="167">
        <f>S682-BW689</f>
        <v>25.100000000000023</v>
      </c>
      <c r="BZ682" s="164">
        <f>BW691-BW692</f>
        <v>58.559999999999988</v>
      </c>
      <c r="CA682" s="164">
        <f t="shared" si="641"/>
        <v>42.862021857923544</v>
      </c>
      <c r="CB682" s="174">
        <f t="shared" si="642"/>
        <v>24.249601381899559</v>
      </c>
    </row>
    <row r="683" spans="1:80" ht="15.75">
      <c r="A683" s="64"/>
      <c r="B683" s="95" t="s">
        <v>42</v>
      </c>
      <c r="C683" s="80">
        <v>1350</v>
      </c>
      <c r="D683" s="80">
        <v>412.2</v>
      </c>
      <c r="E683" s="208">
        <v>3.71</v>
      </c>
      <c r="F683" s="208">
        <v>3.57</v>
      </c>
      <c r="G683" s="152">
        <v>3.1</v>
      </c>
      <c r="H683" s="80">
        <v>1350</v>
      </c>
      <c r="I683" s="208">
        <v>370.27</v>
      </c>
      <c r="J683" s="100">
        <v>8.83</v>
      </c>
      <c r="K683" s="211">
        <v>10.24</v>
      </c>
      <c r="L683" s="258">
        <v>8.9</v>
      </c>
      <c r="M683" s="80">
        <v>1350</v>
      </c>
      <c r="N683" s="211">
        <v>405.74</v>
      </c>
      <c r="O683" s="80">
        <v>5.4</v>
      </c>
      <c r="P683" s="80">
        <v>5.48</v>
      </c>
      <c r="Q683" s="236">
        <v>6.27</v>
      </c>
      <c r="R683" s="80">
        <v>1350</v>
      </c>
      <c r="S683" s="211">
        <v>369.36</v>
      </c>
      <c r="T683" s="211">
        <v>11.36</v>
      </c>
      <c r="U683" s="211">
        <v>12.66</v>
      </c>
      <c r="V683" s="236">
        <v>12.47</v>
      </c>
      <c r="W683" s="64"/>
      <c r="X683" s="129">
        <v>1350</v>
      </c>
      <c r="Y683" s="151">
        <f t="shared" si="643"/>
        <v>0.34599999999999997</v>
      </c>
      <c r="Z683" s="100">
        <v>9.6440000000000001</v>
      </c>
      <c r="AA683" s="100">
        <v>4.5170000000000003</v>
      </c>
      <c r="AB683" s="100">
        <f t="shared" si="621"/>
        <v>4.7809999999999997</v>
      </c>
      <c r="AC683" s="100">
        <f t="shared" si="622"/>
        <v>33.795000000000002</v>
      </c>
      <c r="AD683" s="152">
        <f t="shared" si="623"/>
        <v>411.66685624522495</v>
      </c>
      <c r="AE683" s="129">
        <v>1350</v>
      </c>
      <c r="AF683" s="100">
        <f t="shared" si="624"/>
        <v>0.93233333333333324</v>
      </c>
      <c r="AG683" s="100">
        <v>9.6440000000000001</v>
      </c>
      <c r="AH683" s="100">
        <v>4.5170000000000003</v>
      </c>
      <c r="AI683" s="100">
        <f t="shared" si="625"/>
        <v>4.1946666666666665</v>
      </c>
      <c r="AJ683" s="100">
        <f t="shared" si="626"/>
        <v>34.381333333333338</v>
      </c>
      <c r="AK683" s="152">
        <f t="shared" si="627"/>
        <v>367.44714575711998</v>
      </c>
      <c r="AL683" s="129">
        <v>1350</v>
      </c>
      <c r="AM683" s="100">
        <f t="shared" ref="AM683:AM688" si="645">AVERAGE(O683:Q683)/10</f>
        <v>0.57166666666666655</v>
      </c>
      <c r="AN683" s="100">
        <v>9.6440000000000001</v>
      </c>
      <c r="AO683" s="100">
        <v>4.5170000000000003</v>
      </c>
      <c r="AP683" s="100">
        <f t="shared" si="629"/>
        <v>4.5553333333333335</v>
      </c>
      <c r="AQ683" s="100">
        <f t="shared" si="630"/>
        <v>34.020666666666671</v>
      </c>
      <c r="AR683" s="160">
        <f t="shared" si="631"/>
        <v>394.85504366874</v>
      </c>
      <c r="AS683" s="129">
        <v>1350</v>
      </c>
      <c r="AT683" s="100">
        <f t="shared" si="644"/>
        <v>1.2163333333333335</v>
      </c>
      <c r="AU683" s="100">
        <v>9.6440000000000001</v>
      </c>
      <c r="AV683" s="100">
        <v>4.5170000000000003</v>
      </c>
      <c r="AW683" s="100">
        <f t="shared" si="632"/>
        <v>3.9106666666666658</v>
      </c>
      <c r="AX683" s="100">
        <f t="shared" si="633"/>
        <v>34.665333333333336</v>
      </c>
      <c r="AY683" s="160">
        <f t="shared" si="634"/>
        <v>345.39885107783994</v>
      </c>
      <c r="AZ683" s="166"/>
      <c r="BA683" s="129">
        <v>1350</v>
      </c>
      <c r="BB683" s="100">
        <v>103.506856070365</v>
      </c>
      <c r="BC683" s="167">
        <f>(BB691-BB692)/BB673</f>
        <v>0.84564446572018581</v>
      </c>
      <c r="BD683" s="167">
        <f>D683-BB689</f>
        <v>36.860000000000014</v>
      </c>
      <c r="BE683" s="164">
        <f>BB691-BB692</f>
        <v>87.529999999999987</v>
      </c>
      <c r="BF683" s="164">
        <f t="shared" si="635"/>
        <v>42.111276133896972</v>
      </c>
      <c r="BG683" s="174">
        <f t="shared" si="636"/>
        <v>35.611167607044514</v>
      </c>
      <c r="BH683" s="129">
        <v>1350</v>
      </c>
      <c r="BI683" s="100">
        <v>103.506856070365</v>
      </c>
      <c r="BJ683" s="167">
        <f>(BI691-BI692)/BI673</f>
        <v>0.55117121866030638</v>
      </c>
      <c r="BK683" s="167">
        <f>I683-BI689</f>
        <v>25.42999999999995</v>
      </c>
      <c r="BL683" s="164">
        <f>BI691-BI692</f>
        <v>57.050000000000011</v>
      </c>
      <c r="BM683" s="164">
        <f t="shared" si="637"/>
        <v>44.574934268185707</v>
      </c>
      <c r="BN683" s="174">
        <f t="shared" si="638"/>
        <v>24.56842084229897</v>
      </c>
      <c r="BO683" s="129">
        <v>1350</v>
      </c>
      <c r="BP683" s="180">
        <v>103.506856070365</v>
      </c>
      <c r="BQ683" s="167">
        <f>(BP691-BP692)/BP673</f>
        <v>0.84651397333945733</v>
      </c>
      <c r="BR683" s="167">
        <f>N683-BP689</f>
        <v>30.279999999999973</v>
      </c>
      <c r="BS683" s="164">
        <f>BP691-BP692</f>
        <v>87.62</v>
      </c>
      <c r="BT683" s="164">
        <f t="shared" si="639"/>
        <v>34.558320018260638</v>
      </c>
      <c r="BU683" s="174">
        <f t="shared" si="640"/>
        <v>29.254100790594318</v>
      </c>
      <c r="BV683" s="129">
        <v>1350</v>
      </c>
      <c r="BW683" s="100">
        <v>103.506856070365</v>
      </c>
      <c r="BX683" s="167">
        <f>(BW691-BW692)/BW673</f>
        <v>0.56575962427252457</v>
      </c>
      <c r="BY683" s="167">
        <f>S683-BW689</f>
        <v>23.560000000000059</v>
      </c>
      <c r="BZ683" s="164">
        <f>BW691-BW692</f>
        <v>58.559999999999988</v>
      </c>
      <c r="CA683" s="164">
        <f t="shared" si="641"/>
        <v>40.23224043715858</v>
      </c>
      <c r="CB683" s="174">
        <f t="shared" si="642"/>
        <v>22.761777233368708</v>
      </c>
    </row>
    <row r="684" spans="1:80" ht="15.75">
      <c r="A684" s="64"/>
      <c r="B684" s="95" t="s">
        <v>42</v>
      </c>
      <c r="C684" s="80">
        <v>2500</v>
      </c>
      <c r="D684" s="80">
        <v>408.2</v>
      </c>
      <c r="E684" s="208">
        <v>7.5</v>
      </c>
      <c r="F684" s="208">
        <v>6.98</v>
      </c>
      <c r="G684" s="152">
        <v>7.17</v>
      </c>
      <c r="H684" s="80">
        <v>2500</v>
      </c>
      <c r="I684" s="80">
        <v>367.12</v>
      </c>
      <c r="J684" s="80">
        <v>14.53</v>
      </c>
      <c r="K684" s="211">
        <v>13.39</v>
      </c>
      <c r="L684" s="98">
        <v>13.23</v>
      </c>
      <c r="M684" s="80">
        <v>2500</v>
      </c>
      <c r="N684" s="211">
        <v>401.34</v>
      </c>
      <c r="O684" s="80">
        <v>9.31</v>
      </c>
      <c r="P684" s="80">
        <v>9.24</v>
      </c>
      <c r="Q684" s="98">
        <v>9.1300000000000008</v>
      </c>
      <c r="R684" s="80">
        <v>2500</v>
      </c>
      <c r="S684" s="211">
        <v>366.02</v>
      </c>
      <c r="T684" s="211">
        <v>14.58</v>
      </c>
      <c r="U684" s="211">
        <v>17.559999999999999</v>
      </c>
      <c r="V684" s="236">
        <v>16.86</v>
      </c>
      <c r="W684" s="64"/>
      <c r="X684" s="129">
        <v>2500</v>
      </c>
      <c r="Y684" s="151">
        <f t="shared" si="643"/>
        <v>0.72166666666666657</v>
      </c>
      <c r="Z684" s="100">
        <v>9.6440000000000001</v>
      </c>
      <c r="AA684" s="100">
        <v>4.5170000000000003</v>
      </c>
      <c r="AB684" s="100">
        <f t="shared" si="621"/>
        <v>4.4053333333333331</v>
      </c>
      <c r="AC684" s="100">
        <f t="shared" si="622"/>
        <v>34.170666666666669</v>
      </c>
      <c r="AD684" s="152">
        <f t="shared" si="623"/>
        <v>1315.2836330666664</v>
      </c>
      <c r="AE684" s="129">
        <v>2500</v>
      </c>
      <c r="AF684" s="100">
        <f t="shared" si="624"/>
        <v>1.3716666666666668</v>
      </c>
      <c r="AG684" s="100">
        <v>9.6440000000000001</v>
      </c>
      <c r="AH684" s="100">
        <v>4.5170000000000003</v>
      </c>
      <c r="AI684" s="100">
        <f t="shared" si="625"/>
        <v>3.7553333333333327</v>
      </c>
      <c r="AJ684" s="100">
        <f t="shared" si="626"/>
        <v>34.820666666666675</v>
      </c>
      <c r="AK684" s="152">
        <f t="shared" si="627"/>
        <v>1142.5435493166667</v>
      </c>
      <c r="AL684" s="129">
        <v>2500</v>
      </c>
      <c r="AM684" s="100">
        <f t="shared" si="645"/>
        <v>0.92266666666666663</v>
      </c>
      <c r="AN684" s="100">
        <v>9.6440000000000001</v>
      </c>
      <c r="AO684" s="100">
        <v>4.5170000000000003</v>
      </c>
      <c r="AP684" s="100">
        <f t="shared" si="629"/>
        <v>4.2043333333333335</v>
      </c>
      <c r="AQ684" s="100">
        <f t="shared" si="630"/>
        <v>34.37166666666667</v>
      </c>
      <c r="AR684" s="160">
        <f t="shared" si="631"/>
        <v>1262.6556347291666</v>
      </c>
      <c r="AS684" s="129">
        <v>2500</v>
      </c>
      <c r="AT684" s="100">
        <f t="shared" si="644"/>
        <v>1.6333333333333333</v>
      </c>
      <c r="AU684" s="100">
        <v>9.6440000000000001</v>
      </c>
      <c r="AV684" s="100">
        <v>4.5170000000000003</v>
      </c>
      <c r="AW684" s="100">
        <f t="shared" si="632"/>
        <v>3.493666666666666</v>
      </c>
      <c r="AX684" s="100">
        <f t="shared" si="633"/>
        <v>35.082333333333338</v>
      </c>
      <c r="AY684" s="160">
        <f t="shared" si="634"/>
        <v>1070.9202376291664</v>
      </c>
      <c r="AZ684" s="166"/>
      <c r="BA684" s="129">
        <v>2500</v>
      </c>
      <c r="BB684" s="100">
        <v>103.506856070365</v>
      </c>
      <c r="BC684" s="167">
        <f>(BB691-BB692)/BB673</f>
        <v>0.84564446572018581</v>
      </c>
      <c r="BD684" s="167">
        <f>D684-BB689</f>
        <v>32.860000000000014</v>
      </c>
      <c r="BE684" s="164">
        <f>BB691-BB692</f>
        <v>87.529999999999987</v>
      </c>
      <c r="BF684" s="164">
        <f t="shared" si="635"/>
        <v>37.541414372215257</v>
      </c>
      <c r="BG684" s="174">
        <f t="shared" si="636"/>
        <v>31.746689299172075</v>
      </c>
      <c r="BH684" s="129">
        <v>2500</v>
      </c>
      <c r="BI684" s="100">
        <v>103.506856070365</v>
      </c>
      <c r="BJ684" s="167">
        <f>(BI691-BI692)/BI673</f>
        <v>0.55117121866030638</v>
      </c>
      <c r="BK684" s="167">
        <f>I684-BI689</f>
        <v>22.279999999999973</v>
      </c>
      <c r="BL684" s="164">
        <f>BI691-BI692</f>
        <v>57.050000000000011</v>
      </c>
      <c r="BM684" s="164">
        <f t="shared" si="637"/>
        <v>39.053461875547704</v>
      </c>
      <c r="BN684" s="174">
        <f t="shared" si="638"/>
        <v>21.525144174849444</v>
      </c>
      <c r="BO684" s="129">
        <v>2500</v>
      </c>
      <c r="BP684" s="180">
        <v>103.506856070365</v>
      </c>
      <c r="BQ684" s="167">
        <f>(BP691-BP692)/BP673</f>
        <v>0.84651397333945733</v>
      </c>
      <c r="BR684" s="167">
        <f>N684-BP689</f>
        <v>25.879999999999939</v>
      </c>
      <c r="BS684" s="164">
        <f>BP691-BP692</f>
        <v>87.62</v>
      </c>
      <c r="BT684" s="164">
        <f t="shared" si="639"/>
        <v>29.536635471353499</v>
      </c>
      <c r="BU684" s="174">
        <f t="shared" si="640"/>
        <v>25.003174651934604</v>
      </c>
      <c r="BV684" s="129">
        <v>2500</v>
      </c>
      <c r="BW684" s="100">
        <v>103.506856070365</v>
      </c>
      <c r="BX684" s="167">
        <f>(BW691-BW692)/BW673</f>
        <v>0.56575962427252457</v>
      </c>
      <c r="BY684" s="167">
        <f>S684-BW689</f>
        <v>20.220000000000027</v>
      </c>
      <c r="BZ684" s="164">
        <f>BW691-BW692</f>
        <v>58.559999999999988</v>
      </c>
      <c r="CA684" s="164">
        <f t="shared" si="641"/>
        <v>34.528688524590216</v>
      </c>
      <c r="CB684" s="174">
        <f t="shared" si="642"/>
        <v>19.53493784629519</v>
      </c>
    </row>
    <row r="685" spans="1:80" ht="15.75">
      <c r="A685" s="64"/>
      <c r="B685" s="95" t="s">
        <v>42</v>
      </c>
      <c r="C685" s="80">
        <v>5000</v>
      </c>
      <c r="D685" s="80">
        <v>401.88</v>
      </c>
      <c r="E685" s="208">
        <v>13.52</v>
      </c>
      <c r="F685" s="208">
        <v>13.16</v>
      </c>
      <c r="G685" s="152">
        <v>12.82</v>
      </c>
      <c r="H685" s="80">
        <v>5000</v>
      </c>
      <c r="I685" s="208">
        <v>363.59</v>
      </c>
      <c r="J685" s="210">
        <v>19.29</v>
      </c>
      <c r="K685" s="210">
        <v>21.26</v>
      </c>
      <c r="L685" s="227">
        <v>19.22</v>
      </c>
      <c r="M685" s="80">
        <v>5000</v>
      </c>
      <c r="N685" s="211">
        <v>396.2</v>
      </c>
      <c r="O685" s="80">
        <v>15.31</v>
      </c>
      <c r="P685" s="80">
        <v>15.53</v>
      </c>
      <c r="Q685" s="98">
        <v>15.22</v>
      </c>
      <c r="R685" s="80">
        <v>5000</v>
      </c>
      <c r="S685" s="211">
        <v>362.34</v>
      </c>
      <c r="T685" s="211">
        <v>22.57</v>
      </c>
      <c r="U685" s="211">
        <v>21.86</v>
      </c>
      <c r="V685" s="236">
        <v>23.1</v>
      </c>
      <c r="W685" s="64"/>
      <c r="X685" s="129">
        <v>5000</v>
      </c>
      <c r="Y685" s="151">
        <f t="shared" si="643"/>
        <v>1.3166666666666667</v>
      </c>
      <c r="Z685" s="100">
        <v>9.6440000000000001</v>
      </c>
      <c r="AA685" s="100">
        <v>4.5170000000000003</v>
      </c>
      <c r="AB685" s="100">
        <f t="shared" si="621"/>
        <v>3.8103333333333333</v>
      </c>
      <c r="AC685" s="100">
        <f t="shared" si="622"/>
        <v>34.765666666666675</v>
      </c>
      <c r="AD685" s="152">
        <f t="shared" si="623"/>
        <v>4629.7838105166675</v>
      </c>
      <c r="AE685" s="129">
        <v>5000</v>
      </c>
      <c r="AF685" s="100">
        <f t="shared" si="624"/>
        <v>1.9923333333333333</v>
      </c>
      <c r="AG685" s="100">
        <v>9.6440000000000001</v>
      </c>
      <c r="AH685" s="100">
        <v>4.5170000000000003</v>
      </c>
      <c r="AI685" s="100">
        <f t="shared" si="625"/>
        <v>3.134666666666666</v>
      </c>
      <c r="AJ685" s="100">
        <f t="shared" si="626"/>
        <v>35.44133333333334</v>
      </c>
      <c r="AK685" s="152">
        <f t="shared" si="627"/>
        <v>3882.8319794666659</v>
      </c>
      <c r="AL685" s="129">
        <v>5000</v>
      </c>
      <c r="AM685" s="100">
        <f t="shared" si="645"/>
        <v>1.5353333333333334</v>
      </c>
      <c r="AN685" s="100">
        <v>9.6440000000000001</v>
      </c>
      <c r="AO685" s="100">
        <v>4.5170000000000003</v>
      </c>
      <c r="AP685" s="100">
        <f t="shared" si="629"/>
        <v>3.5916666666666668</v>
      </c>
      <c r="AQ685" s="100">
        <f t="shared" si="630"/>
        <v>34.984333333333339</v>
      </c>
      <c r="AR685" s="160">
        <f t="shared" si="631"/>
        <v>4391.539632916667</v>
      </c>
      <c r="AS685" s="129">
        <v>5000</v>
      </c>
      <c r="AT685" s="100">
        <f t="shared" si="644"/>
        <v>2.2510000000000003</v>
      </c>
      <c r="AU685" s="100">
        <v>9.6440000000000001</v>
      </c>
      <c r="AV685" s="100">
        <v>4.5170000000000003</v>
      </c>
      <c r="AW685" s="100">
        <f t="shared" si="632"/>
        <v>2.8759999999999994</v>
      </c>
      <c r="AX685" s="100">
        <f t="shared" si="633"/>
        <v>35.700000000000003</v>
      </c>
      <c r="AY685" s="160">
        <f t="shared" si="634"/>
        <v>3588.428339999999</v>
      </c>
      <c r="AZ685" s="166"/>
      <c r="BA685" s="129">
        <v>5000</v>
      </c>
      <c r="BB685" s="100">
        <v>103.506856070365</v>
      </c>
      <c r="BC685" s="167">
        <f>(BB691-BB692)/BB673</f>
        <v>0.84564446572018581</v>
      </c>
      <c r="BD685" s="167">
        <f>D685-BB689</f>
        <v>26.54000000000002</v>
      </c>
      <c r="BE685" s="164">
        <f>BB691-BB692</f>
        <v>87.529999999999987</v>
      </c>
      <c r="BF685" s="164">
        <f t="shared" si="635"/>
        <v>30.321032788758167</v>
      </c>
      <c r="BG685" s="174">
        <f t="shared" si="636"/>
        <v>25.640813572733634</v>
      </c>
      <c r="BH685" s="129">
        <v>5000</v>
      </c>
      <c r="BI685" s="100">
        <v>103.506856070365</v>
      </c>
      <c r="BJ685" s="167">
        <f>(BI691-BI692)/BI673</f>
        <v>0.55117121866030638</v>
      </c>
      <c r="BK685" s="167">
        <f>I685-BI689</f>
        <v>18.749999999999943</v>
      </c>
      <c r="BL685" s="164">
        <f>BI691-BI692</f>
        <v>57.050000000000011</v>
      </c>
      <c r="BM685" s="164">
        <f t="shared" si="637"/>
        <v>32.86590709903583</v>
      </c>
      <c r="BN685" s="174">
        <f t="shared" si="638"/>
        <v>18.114742068151994</v>
      </c>
      <c r="BO685" s="129">
        <v>5000</v>
      </c>
      <c r="BP685" s="180">
        <v>103.506856070365</v>
      </c>
      <c r="BQ685" s="167">
        <f>(BP691-BP692)/BP673</f>
        <v>0.84651397333945733</v>
      </c>
      <c r="BR685" s="167">
        <f>N685-BP689</f>
        <v>20.739999999999952</v>
      </c>
      <c r="BS685" s="164">
        <f>BP691-BP692</f>
        <v>87.62</v>
      </c>
      <c r="BT685" s="164">
        <f t="shared" si="639"/>
        <v>23.670394887012041</v>
      </c>
      <c r="BU685" s="174">
        <f t="shared" si="640"/>
        <v>20.037320026318536</v>
      </c>
      <c r="BV685" s="129">
        <v>5000</v>
      </c>
      <c r="BW685" s="100">
        <v>103.506856070365</v>
      </c>
      <c r="BX685" s="167">
        <f>(BW691-BW692)/BW673</f>
        <v>0.56575962427252457</v>
      </c>
      <c r="BY685" s="167">
        <f>S685-BW689</f>
        <v>16.54000000000002</v>
      </c>
      <c r="BZ685" s="164">
        <f>BW691-BW692</f>
        <v>58.559999999999988</v>
      </c>
      <c r="CA685" s="164">
        <f t="shared" si="641"/>
        <v>28.244535519125723</v>
      </c>
      <c r="CB685" s="174">
        <f t="shared" si="642"/>
        <v>15.979617803052545</v>
      </c>
    </row>
    <row r="686" spans="1:80" ht="15.75">
      <c r="A686" s="64"/>
      <c r="B686" s="95" t="s">
        <v>42</v>
      </c>
      <c r="C686" s="80">
        <v>7000</v>
      </c>
      <c r="D686" s="80">
        <v>398.53</v>
      </c>
      <c r="E686" s="208">
        <v>15.56</v>
      </c>
      <c r="F686" s="208">
        <v>14.78</v>
      </c>
      <c r="G686" s="152">
        <v>15.45</v>
      </c>
      <c r="H686" s="80">
        <v>7000</v>
      </c>
      <c r="I686" s="80">
        <v>361.67</v>
      </c>
      <c r="J686" s="80">
        <v>21.26</v>
      </c>
      <c r="K686" s="80">
        <v>23.62</v>
      </c>
      <c r="L686" s="211">
        <v>22.06</v>
      </c>
      <c r="M686" s="80">
        <v>7000</v>
      </c>
      <c r="N686" s="211">
        <v>393.69</v>
      </c>
      <c r="O686" s="80">
        <v>17.260000000000002</v>
      </c>
      <c r="P686" s="80">
        <v>18.02</v>
      </c>
      <c r="Q686" s="98">
        <v>16.809999999999999</v>
      </c>
      <c r="R686" s="80">
        <v>7000</v>
      </c>
      <c r="S686" s="211">
        <v>360.6</v>
      </c>
      <c r="T686" s="211">
        <v>24.42</v>
      </c>
      <c r="U686" s="211">
        <v>24.33</v>
      </c>
      <c r="V686" s="236">
        <v>24.79</v>
      </c>
      <c r="W686" s="64"/>
      <c r="X686" s="129">
        <v>7000</v>
      </c>
      <c r="Y686" s="151">
        <f t="shared" si="643"/>
        <v>1.5263333333333333</v>
      </c>
      <c r="Z686" s="100">
        <v>9.6440000000000001</v>
      </c>
      <c r="AA686" s="100">
        <v>4.5170000000000003</v>
      </c>
      <c r="AB686" s="100">
        <f t="shared" si="621"/>
        <v>3.6006666666666662</v>
      </c>
      <c r="AC686" s="100">
        <f t="shared" si="622"/>
        <v>34.975333333333339</v>
      </c>
      <c r="AD686" s="152">
        <f t="shared" si="623"/>
        <v>8626.766275922666</v>
      </c>
      <c r="AE686" s="129">
        <v>7000</v>
      </c>
      <c r="AF686" s="100">
        <f t="shared" si="624"/>
        <v>2.2313333333333332</v>
      </c>
      <c r="AG686" s="100">
        <v>9.6440000000000001</v>
      </c>
      <c r="AH686" s="100">
        <v>4.5170000000000003</v>
      </c>
      <c r="AI686" s="100">
        <f t="shared" si="625"/>
        <v>2.8956666666666671</v>
      </c>
      <c r="AJ686" s="100">
        <f t="shared" si="626"/>
        <v>35.680333333333337</v>
      </c>
      <c r="AK686" s="152">
        <f t="shared" si="627"/>
        <v>7077.5137410926673</v>
      </c>
      <c r="AL686" s="129">
        <v>7000</v>
      </c>
      <c r="AM686" s="100">
        <f t="shared" si="645"/>
        <v>1.7363333333333333</v>
      </c>
      <c r="AN686" s="100">
        <v>9.6440000000000001</v>
      </c>
      <c r="AO686" s="100">
        <v>4.5170000000000003</v>
      </c>
      <c r="AP686" s="100">
        <f t="shared" si="629"/>
        <v>3.3906666666666663</v>
      </c>
      <c r="AQ686" s="100">
        <f t="shared" si="630"/>
        <v>35.18533333333334</v>
      </c>
      <c r="AR686" s="160">
        <f t="shared" si="631"/>
        <v>8172.4075803626665</v>
      </c>
      <c r="AS686" s="129">
        <v>7000</v>
      </c>
      <c r="AT686" s="100">
        <f t="shared" si="644"/>
        <v>2.4513333333333334</v>
      </c>
      <c r="AU686" s="100">
        <v>9.6440000000000001</v>
      </c>
      <c r="AV686" s="100">
        <v>4.5170000000000003</v>
      </c>
      <c r="AW686" s="100">
        <f t="shared" si="632"/>
        <v>2.6756666666666664</v>
      </c>
      <c r="AX686" s="100">
        <f t="shared" si="633"/>
        <v>35.900333333333336</v>
      </c>
      <c r="AY686" s="160">
        <f t="shared" si="634"/>
        <v>6580.1188923726668</v>
      </c>
      <c r="AZ686" s="166"/>
      <c r="BA686" s="129">
        <v>7000</v>
      </c>
      <c r="BB686" s="100">
        <v>103.506856070365</v>
      </c>
      <c r="BC686" s="167">
        <f>(BB691-BB692)/BB673</f>
        <v>0.84564446572018581</v>
      </c>
      <c r="BD686" s="167">
        <f>D686-BB689</f>
        <v>23.189999999999998</v>
      </c>
      <c r="BE686" s="164">
        <f>BB691-BB692</f>
        <v>87.529999999999987</v>
      </c>
      <c r="BF686" s="164">
        <f t="shared" si="635"/>
        <v>26.493773563349709</v>
      </c>
      <c r="BG686" s="174">
        <f t="shared" si="636"/>
        <v>22.40431298989045</v>
      </c>
      <c r="BH686" s="129">
        <v>7000</v>
      </c>
      <c r="BI686" s="100">
        <v>103.506856070365</v>
      </c>
      <c r="BJ686" s="167">
        <f>(BI691-BI692)/BI673</f>
        <v>0.55117121866030638</v>
      </c>
      <c r="BK686" s="167">
        <f>I686-BI689</f>
        <v>16.829999999999984</v>
      </c>
      <c r="BL686" s="164">
        <f>BI691-BI692</f>
        <v>57.050000000000011</v>
      </c>
      <c r="BM686" s="164">
        <f t="shared" si="637"/>
        <v>29.500438212094622</v>
      </c>
      <c r="BN686" s="174">
        <f t="shared" si="638"/>
        <v>16.259792480373264</v>
      </c>
      <c r="BO686" s="129">
        <v>7000</v>
      </c>
      <c r="BP686" s="180">
        <v>103.506856070365</v>
      </c>
      <c r="BQ686" s="167">
        <f>(BP691-BP692)/BP673</f>
        <v>0.84651397333945733</v>
      </c>
      <c r="BR686" s="167">
        <f>N686-BP689</f>
        <v>18.229999999999961</v>
      </c>
      <c r="BS686" s="164">
        <f>BP691-BP692</f>
        <v>87.62</v>
      </c>
      <c r="BT686" s="164">
        <f t="shared" si="639"/>
        <v>20.805752111390049</v>
      </c>
      <c r="BU686" s="174">
        <f t="shared" si="640"/>
        <v>17.612359888128594</v>
      </c>
      <c r="BV686" s="129">
        <v>7000</v>
      </c>
      <c r="BW686" s="100">
        <v>103.506856070365</v>
      </c>
      <c r="BX686" s="167">
        <f>(BW691-BW692)/BW673</f>
        <v>0.56575962427252457</v>
      </c>
      <c r="BY686" s="167">
        <f>S686-BW689</f>
        <v>14.800000000000068</v>
      </c>
      <c r="BZ686" s="164">
        <f>BW691-BW692</f>
        <v>58.559999999999988</v>
      </c>
      <c r="CA686" s="164">
        <f t="shared" si="641"/>
        <v>25.27322404371597</v>
      </c>
      <c r="CB686" s="174">
        <f t="shared" si="642"/>
        <v>14.298569739128082</v>
      </c>
    </row>
    <row r="687" spans="1:80" ht="15.75">
      <c r="A687" s="64"/>
      <c r="B687" s="95" t="s">
        <v>42</v>
      </c>
      <c r="C687" s="80">
        <v>9000</v>
      </c>
      <c r="D687" s="80">
        <v>396.54</v>
      </c>
      <c r="E687" s="189">
        <v>17.23</v>
      </c>
      <c r="F687" s="189">
        <v>16.53</v>
      </c>
      <c r="G687" s="190">
        <v>17.3</v>
      </c>
      <c r="H687" s="80">
        <v>9000</v>
      </c>
      <c r="I687" s="80">
        <v>360.15</v>
      </c>
      <c r="J687" s="80">
        <v>24.08</v>
      </c>
      <c r="K687" s="211">
        <v>23.88</v>
      </c>
      <c r="L687" s="98">
        <v>25.56</v>
      </c>
      <c r="M687" s="80">
        <v>9000</v>
      </c>
      <c r="N687" s="211">
        <v>391.89</v>
      </c>
      <c r="O687" s="211">
        <v>18.420000000000002</v>
      </c>
      <c r="P687" s="80">
        <v>18.57</v>
      </c>
      <c r="Q687" s="98">
        <v>18.23</v>
      </c>
      <c r="R687" s="80">
        <v>9000</v>
      </c>
      <c r="S687" s="211">
        <v>359.29</v>
      </c>
      <c r="T687" s="211">
        <v>26.89</v>
      </c>
      <c r="U687" s="211">
        <v>26.55</v>
      </c>
      <c r="V687" s="236">
        <v>25.36</v>
      </c>
      <c r="W687" s="64"/>
      <c r="X687" s="129">
        <v>9000</v>
      </c>
      <c r="Y687" s="151">
        <f t="shared" si="643"/>
        <v>1.702</v>
      </c>
      <c r="Z687" s="100">
        <v>9.6440000000000001</v>
      </c>
      <c r="AA687" s="100">
        <v>4.5170000000000003</v>
      </c>
      <c r="AB687" s="100">
        <f t="shared" si="621"/>
        <v>3.4249999999999998</v>
      </c>
      <c r="AC687" s="100">
        <f t="shared" si="622"/>
        <v>35.151000000000003</v>
      </c>
      <c r="AD687" s="152">
        <f t="shared" si="623"/>
        <v>13632.969112649998</v>
      </c>
      <c r="AE687" s="129">
        <v>9000</v>
      </c>
      <c r="AF687" s="100">
        <f t="shared" si="624"/>
        <v>2.4506666666666663</v>
      </c>
      <c r="AG687" s="100">
        <v>9.6440000000000001</v>
      </c>
      <c r="AH687" s="100">
        <v>4.5170000000000003</v>
      </c>
      <c r="AI687" s="100">
        <f t="shared" si="625"/>
        <v>2.6763333333333339</v>
      </c>
      <c r="AJ687" s="100">
        <f t="shared" si="626"/>
        <v>35.899666666666668</v>
      </c>
      <c r="AK687" s="152">
        <f t="shared" si="627"/>
        <v>10879.847539722001</v>
      </c>
      <c r="AL687" s="129">
        <v>9000</v>
      </c>
      <c r="AM687" s="100">
        <f t="shared" si="645"/>
        <v>1.8406666666666667</v>
      </c>
      <c r="AN687" s="100">
        <v>9.6440000000000001</v>
      </c>
      <c r="AO687" s="100">
        <v>4.5170000000000003</v>
      </c>
      <c r="AP687" s="100">
        <f t="shared" si="629"/>
        <v>3.2863333333333333</v>
      </c>
      <c r="AQ687" s="100">
        <f t="shared" si="630"/>
        <v>35.289666666666669</v>
      </c>
      <c r="AR687" s="160">
        <f t="shared" si="631"/>
        <v>13132.619410121999</v>
      </c>
      <c r="AS687" s="129">
        <v>9000</v>
      </c>
      <c r="AT687" s="100">
        <f t="shared" si="644"/>
        <v>2.6266666666666665</v>
      </c>
      <c r="AU687" s="100">
        <v>9.6440000000000001</v>
      </c>
      <c r="AV687" s="100">
        <v>4.5170000000000003</v>
      </c>
      <c r="AW687" s="100">
        <f t="shared" si="632"/>
        <v>2.5003333333333337</v>
      </c>
      <c r="AX687" s="100">
        <f t="shared" si="633"/>
        <v>36.07566666666667</v>
      </c>
      <c r="AY687" s="160">
        <f t="shared" si="634"/>
        <v>10214.202567114002</v>
      </c>
      <c r="AZ687" s="166"/>
      <c r="BA687" s="129">
        <v>9000</v>
      </c>
      <c r="BB687" s="100">
        <v>103.506856070365</v>
      </c>
      <c r="BC687" s="167">
        <f>(BB691-BB692)/BB673</f>
        <v>0.84564446572018581</v>
      </c>
      <c r="BD687" s="167">
        <f>D687-BB689</f>
        <v>21.200000000000045</v>
      </c>
      <c r="BE687" s="164">
        <f>BB691-BB692</f>
        <v>87.529999999999987</v>
      </c>
      <c r="BF687" s="164">
        <f t="shared" si="635"/>
        <v>24.220267336913114</v>
      </c>
      <c r="BG687" s="174">
        <f t="shared" si="636"/>
        <v>20.481735031723957</v>
      </c>
      <c r="BH687" s="129">
        <v>9000</v>
      </c>
      <c r="BI687" s="100">
        <v>103.506856070365</v>
      </c>
      <c r="BJ687" s="167">
        <f>(BI691-BI692)/BI673</f>
        <v>0.55117121866030638</v>
      </c>
      <c r="BK687" s="167">
        <f>I687-BI689</f>
        <v>15.309999999999945</v>
      </c>
      <c r="BL687" s="164">
        <f>BI691-BI692</f>
        <v>57.050000000000011</v>
      </c>
      <c r="BM687" s="164">
        <f t="shared" si="637"/>
        <v>26.836108676599373</v>
      </c>
      <c r="BN687" s="174">
        <f t="shared" si="638"/>
        <v>14.791290723381698</v>
      </c>
      <c r="BO687" s="129">
        <v>9000</v>
      </c>
      <c r="BP687" s="180">
        <v>103.506856070365</v>
      </c>
      <c r="BQ687" s="167">
        <f>(BP691-BP692)/BP673</f>
        <v>0.84651397333945733</v>
      </c>
      <c r="BR687" s="167">
        <f>N687-BP689</f>
        <v>16.42999999999995</v>
      </c>
      <c r="BS687" s="164">
        <f>BP691-BP692</f>
        <v>87.62</v>
      </c>
      <c r="BT687" s="164">
        <f t="shared" si="639"/>
        <v>18.75142661492804</v>
      </c>
      <c r="BU687" s="174">
        <f t="shared" si="640"/>
        <v>15.873344649585984</v>
      </c>
      <c r="BV687" s="129">
        <v>9000</v>
      </c>
      <c r="BW687" s="100">
        <v>103.506856070365</v>
      </c>
      <c r="BX687" s="167">
        <f>(BW691-BW692)/BW673</f>
        <v>0.56575962427252457</v>
      </c>
      <c r="BY687" s="167">
        <f>S687-BW689</f>
        <v>13.490000000000066</v>
      </c>
      <c r="BZ687" s="164">
        <f>BW691-BW692</f>
        <v>58.559999999999988</v>
      </c>
      <c r="CA687" s="164">
        <f t="shared" si="641"/>
        <v>23.036202185792469</v>
      </c>
      <c r="CB687" s="174">
        <f t="shared" si="642"/>
        <v>13.032953093299856</v>
      </c>
    </row>
    <row r="688" spans="1:80" ht="15.75">
      <c r="A688" s="64"/>
      <c r="B688" s="102" t="s">
        <v>42</v>
      </c>
      <c r="C688" s="104">
        <v>10000</v>
      </c>
      <c r="D688" s="104">
        <v>395.05</v>
      </c>
      <c r="E688" s="220">
        <v>17.88</v>
      </c>
      <c r="F688" s="220">
        <v>17.63</v>
      </c>
      <c r="G688" s="221">
        <v>17.670000000000002</v>
      </c>
      <c r="H688" s="104">
        <v>10000</v>
      </c>
      <c r="I688" s="80">
        <v>359.36</v>
      </c>
      <c r="J688" s="80">
        <v>23.99</v>
      </c>
      <c r="K688" s="211">
        <v>26.21</v>
      </c>
      <c r="L688" s="98">
        <v>24.98</v>
      </c>
      <c r="M688" s="104">
        <v>10000</v>
      </c>
      <c r="N688" s="211">
        <v>390.86</v>
      </c>
      <c r="O688" s="211">
        <v>19.46</v>
      </c>
      <c r="P688" s="80">
        <v>18.920000000000002</v>
      </c>
      <c r="Q688" s="98">
        <v>19.579999999999998</v>
      </c>
      <c r="R688" s="104">
        <v>10000</v>
      </c>
      <c r="S688" s="234">
        <v>358.58</v>
      </c>
      <c r="T688" s="234">
        <v>26.93</v>
      </c>
      <c r="U688" s="234">
        <v>26.99</v>
      </c>
      <c r="V688" s="248">
        <v>26.48</v>
      </c>
      <c r="W688" s="64"/>
      <c r="X688" s="137">
        <v>10000</v>
      </c>
      <c r="Y688" s="153">
        <f t="shared" si="643"/>
        <v>1.7726666666666666</v>
      </c>
      <c r="Z688" s="105">
        <v>9.6440000000000001</v>
      </c>
      <c r="AA688" s="105">
        <v>4.5170000000000003</v>
      </c>
      <c r="AB688" s="105">
        <f t="shared" si="621"/>
        <v>3.3543333333333329</v>
      </c>
      <c r="AC688" s="105">
        <f t="shared" si="622"/>
        <v>35.221666666666671</v>
      </c>
      <c r="AD688" s="154">
        <f t="shared" si="623"/>
        <v>16516.700435666666</v>
      </c>
      <c r="AE688" s="137">
        <v>10000</v>
      </c>
      <c r="AF688" s="105">
        <f t="shared" si="624"/>
        <v>2.5060000000000002</v>
      </c>
      <c r="AG688" s="105">
        <v>9.6440000000000001</v>
      </c>
      <c r="AH688" s="105">
        <v>4.5170000000000003</v>
      </c>
      <c r="AI688" s="105">
        <f t="shared" si="625"/>
        <v>2.6209999999999996</v>
      </c>
      <c r="AJ688" s="105">
        <f t="shared" si="626"/>
        <v>35.955000000000005</v>
      </c>
      <c r="AK688" s="154">
        <f t="shared" si="627"/>
        <v>13174.480088999997</v>
      </c>
      <c r="AL688" s="137">
        <v>10000</v>
      </c>
      <c r="AM688" s="105">
        <f t="shared" si="645"/>
        <v>1.9319999999999999</v>
      </c>
      <c r="AN688" s="105">
        <v>9.6440000000000001</v>
      </c>
      <c r="AO688" s="105">
        <v>4.5170000000000003</v>
      </c>
      <c r="AP688" s="105">
        <f t="shared" si="629"/>
        <v>3.1950000000000003</v>
      </c>
      <c r="AQ688" s="105">
        <f t="shared" si="630"/>
        <v>35.381000000000007</v>
      </c>
      <c r="AR688" s="161">
        <f t="shared" si="631"/>
        <v>15803.312841000003</v>
      </c>
      <c r="AS688" s="137">
        <v>10000</v>
      </c>
      <c r="AT688" s="105">
        <f t="shared" si="644"/>
        <v>2.68</v>
      </c>
      <c r="AU688" s="105">
        <v>9.6440000000000001</v>
      </c>
      <c r="AV688" s="105">
        <v>4.5170000000000003</v>
      </c>
      <c r="AW688" s="105">
        <f t="shared" si="632"/>
        <v>2.4469999999999992</v>
      </c>
      <c r="AX688" s="105">
        <f t="shared" si="633"/>
        <v>36.129000000000005</v>
      </c>
      <c r="AY688" s="161">
        <f t="shared" si="634"/>
        <v>12359.391287399996</v>
      </c>
      <c r="AZ688" s="166"/>
      <c r="BA688" s="137">
        <v>10000</v>
      </c>
      <c r="BB688" s="105">
        <v>103.506856070365</v>
      </c>
      <c r="BC688" s="167">
        <f>(BB691-BB692)/BB673</f>
        <v>0.84564446572018581</v>
      </c>
      <c r="BD688" s="167">
        <f>D688-BB689</f>
        <v>19.710000000000036</v>
      </c>
      <c r="BE688" s="165">
        <f>BB691-BB692</f>
        <v>87.529999999999987</v>
      </c>
      <c r="BF688" s="165">
        <f t="shared" si="635"/>
        <v>22.517993830686667</v>
      </c>
      <c r="BG688" s="175">
        <f t="shared" si="636"/>
        <v>19.042216862041467</v>
      </c>
      <c r="BH688" s="137">
        <v>10000</v>
      </c>
      <c r="BI688" s="105">
        <v>103.506856070365</v>
      </c>
      <c r="BJ688" s="167">
        <f>(BI691-BI692)/BI673</f>
        <v>0.55117121866030638</v>
      </c>
      <c r="BK688" s="165">
        <f>I688-BI689</f>
        <v>14.519999999999982</v>
      </c>
      <c r="BL688" s="165">
        <f>BI691-BI692</f>
        <v>57.050000000000011</v>
      </c>
      <c r="BM688" s="165">
        <f t="shared" si="637"/>
        <v>25.451358457493388</v>
      </c>
      <c r="BN688" s="175">
        <f t="shared" si="638"/>
        <v>14.028056257576926</v>
      </c>
      <c r="BO688" s="137">
        <v>10000</v>
      </c>
      <c r="BP688" s="181">
        <v>103.506856070365</v>
      </c>
      <c r="BQ688" s="167">
        <f>(BP691-BP692)/BP673</f>
        <v>0.84651397333945733</v>
      </c>
      <c r="BR688" s="167">
        <f>N688-BP689</f>
        <v>15.399999999999977</v>
      </c>
      <c r="BS688" s="165">
        <f>BP691-BP692</f>
        <v>87.62</v>
      </c>
      <c r="BT688" s="165">
        <f t="shared" si="639"/>
        <v>17.575895914174819</v>
      </c>
      <c r="BU688" s="175">
        <f t="shared" si="640"/>
        <v>14.878241485308859</v>
      </c>
      <c r="BV688" s="137">
        <v>10000</v>
      </c>
      <c r="BW688" s="105">
        <v>103.506856070365</v>
      </c>
      <c r="BX688" s="167">
        <f>(BW691-BW692)/BW673</f>
        <v>0.56575962427252457</v>
      </c>
      <c r="BY688" s="167">
        <f>S688-BW689</f>
        <v>12.78000000000003</v>
      </c>
      <c r="BZ688" s="165">
        <f>BW691-BW692</f>
        <v>58.559999999999988</v>
      </c>
      <c r="CA688" s="165">
        <f t="shared" si="641"/>
        <v>21.823770491803334</v>
      </c>
      <c r="CB688" s="175">
        <f t="shared" si="642"/>
        <v>12.347008193652464</v>
      </c>
    </row>
    <row r="689" spans="1:80" ht="30">
      <c r="A689" s="81"/>
      <c r="B689" s="81"/>
      <c r="C689" s="80"/>
      <c r="D689" s="80"/>
      <c r="E689" s="81"/>
      <c r="F689" s="81"/>
      <c r="G689" s="81"/>
      <c r="H689" s="81"/>
      <c r="I689" s="81"/>
      <c r="J689" s="81"/>
      <c r="K689" s="81"/>
      <c r="L689" s="81"/>
      <c r="M689" s="81"/>
      <c r="N689" s="226"/>
      <c r="O689" s="80"/>
      <c r="P689" s="80"/>
      <c r="Q689" s="80"/>
      <c r="R689" s="81"/>
      <c r="S689" s="226"/>
      <c r="T689" s="81"/>
      <c r="U689" s="81"/>
      <c r="V689" s="81"/>
      <c r="AZ689" s="328" t="s">
        <v>46</v>
      </c>
      <c r="BA689" s="268" t="s">
        <v>47</v>
      </c>
      <c r="BB689" s="82">
        <f>BB690+BB691</f>
        <v>375.34</v>
      </c>
      <c r="BC689" s="80"/>
      <c r="BD689" s="80"/>
      <c r="BE689" s="80"/>
      <c r="BF689" s="80"/>
      <c r="BH689" s="108" t="s">
        <v>47</v>
      </c>
      <c r="BI689" s="238">
        <f>BI690+BI691</f>
        <v>344.84000000000003</v>
      </c>
      <c r="BJ689" s="80"/>
      <c r="BK689" s="86"/>
      <c r="BL689" s="86"/>
      <c r="BM689" s="86"/>
      <c r="BN689" s="86"/>
      <c r="BO689" s="108" t="s">
        <v>47</v>
      </c>
      <c r="BP689" s="162">
        <f>BP690+BP691</f>
        <v>375.46000000000004</v>
      </c>
      <c r="BQ689" s="81"/>
      <c r="BR689" s="80"/>
      <c r="BS689" s="80"/>
      <c r="BT689" s="80"/>
      <c r="BU689" s="80"/>
      <c r="BV689" s="108" t="s">
        <v>47</v>
      </c>
      <c r="BW689" s="162">
        <f>BW690+BW691</f>
        <v>345.79999999999995</v>
      </c>
      <c r="BX689" s="81"/>
      <c r="BY689" s="81"/>
      <c r="BZ689" s="81"/>
      <c r="CA689" s="81"/>
      <c r="CB689" s="81"/>
    </row>
    <row r="690" spans="1:80" ht="15">
      <c r="A690" s="81"/>
      <c r="B690" s="81"/>
      <c r="C690" s="80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0"/>
      <c r="P690" s="80"/>
      <c r="Q690" s="80"/>
      <c r="R690" s="81"/>
      <c r="S690" s="81"/>
      <c r="T690" s="81"/>
      <c r="U690" s="81"/>
      <c r="V690" s="81"/>
      <c r="AZ690" s="328"/>
      <c r="BA690" s="269" t="s">
        <v>48</v>
      </c>
      <c r="BB690" s="86">
        <v>215.14</v>
      </c>
      <c r="BC690" s="80"/>
      <c r="BD690" s="80"/>
      <c r="BE690" s="80"/>
      <c r="BF690" s="80"/>
      <c r="BG690" s="80"/>
      <c r="BH690" s="80" t="s">
        <v>48</v>
      </c>
      <c r="BI690" s="235">
        <v>214.98</v>
      </c>
      <c r="BJ690" s="80"/>
      <c r="BK690" s="86"/>
      <c r="BL690" s="86"/>
      <c r="BM690" s="86"/>
      <c r="BN690" s="86"/>
      <c r="BO690" s="80" t="s">
        <v>48</v>
      </c>
      <c r="BP690" s="80">
        <v>214.97</v>
      </c>
      <c r="BQ690" s="81"/>
      <c r="BR690" s="80"/>
      <c r="BS690" s="80"/>
      <c r="BT690" s="100"/>
      <c r="BU690" s="100"/>
      <c r="BV690" s="80" t="s">
        <v>48</v>
      </c>
      <c r="BW690" s="80">
        <v>214.63</v>
      </c>
      <c r="BX690" s="81"/>
      <c r="BY690" s="81"/>
      <c r="BZ690" s="81"/>
      <c r="CA690" s="81"/>
      <c r="CB690" s="81"/>
    </row>
    <row r="691" spans="1:80" ht="18.75">
      <c r="A691" s="252" t="s">
        <v>162</v>
      </c>
      <c r="B691" s="253"/>
      <c r="C691" s="211"/>
      <c r="D691" s="211"/>
      <c r="E691" s="81"/>
      <c r="F691" s="81"/>
      <c r="G691" s="81"/>
      <c r="H691" s="81"/>
      <c r="I691" s="81"/>
      <c r="J691" s="81"/>
      <c r="K691" s="81"/>
      <c r="L691" s="81"/>
      <c r="M691" s="80"/>
      <c r="N691" s="81"/>
      <c r="O691" s="80"/>
      <c r="P691" s="80"/>
      <c r="Q691" s="80"/>
      <c r="R691" s="81"/>
      <c r="S691" s="81"/>
      <c r="T691" s="81"/>
      <c r="U691" s="81"/>
      <c r="V691" s="81"/>
      <c r="AZ691" s="328"/>
      <c r="BA691" s="269" t="s">
        <v>50</v>
      </c>
      <c r="BB691" s="86">
        <v>160.19999999999999</v>
      </c>
      <c r="BC691" s="80"/>
      <c r="BD691" s="80"/>
      <c r="BE691" s="80"/>
      <c r="BF691" s="80"/>
      <c r="BG691" s="80"/>
      <c r="BH691" s="80" t="s">
        <v>50</v>
      </c>
      <c r="BI691" s="86">
        <v>129.86000000000001</v>
      </c>
      <c r="BJ691" s="80"/>
      <c r="BK691" s="86"/>
      <c r="BL691" s="86"/>
      <c r="BM691" s="86"/>
      <c r="BN691" s="86"/>
      <c r="BO691" s="80" t="s">
        <v>50</v>
      </c>
      <c r="BP691" s="80">
        <v>160.49</v>
      </c>
      <c r="BQ691" s="81"/>
      <c r="BR691" s="80"/>
      <c r="BS691" s="80"/>
      <c r="BT691" s="100"/>
      <c r="BU691" s="100"/>
      <c r="BV691" s="80" t="s">
        <v>50</v>
      </c>
      <c r="BW691" s="80">
        <v>131.16999999999999</v>
      </c>
      <c r="BX691" s="81"/>
      <c r="BY691" s="81"/>
      <c r="BZ691" s="81"/>
      <c r="CA691" s="81"/>
      <c r="CB691" s="81"/>
    </row>
    <row r="692" spans="1:80" ht="18.75">
      <c r="A692" s="337" t="s">
        <v>163</v>
      </c>
      <c r="B692" s="337"/>
      <c r="C692" s="337"/>
      <c r="D692" s="337"/>
      <c r="E692" s="81"/>
      <c r="F692" s="81"/>
      <c r="G692" s="81"/>
      <c r="H692" s="81"/>
      <c r="I692" s="81"/>
      <c r="J692" s="81"/>
      <c r="K692" s="81"/>
      <c r="L692" s="81"/>
      <c r="M692" s="80"/>
      <c r="N692" s="81"/>
      <c r="O692" s="80"/>
      <c r="P692" s="80"/>
      <c r="Q692" s="80"/>
      <c r="R692" s="81"/>
      <c r="S692" s="81"/>
      <c r="T692" s="81"/>
      <c r="U692" s="81"/>
      <c r="V692" s="81"/>
      <c r="AZ692" s="328"/>
      <c r="BA692" s="269" t="s">
        <v>52</v>
      </c>
      <c r="BB692" s="86">
        <v>72.67</v>
      </c>
      <c r="BC692" s="80"/>
      <c r="BD692" s="81"/>
      <c r="BE692" s="81"/>
      <c r="BF692" s="81"/>
      <c r="BG692" s="81"/>
      <c r="BH692" s="80" t="s">
        <v>52</v>
      </c>
      <c r="BI692" s="86">
        <v>72.81</v>
      </c>
      <c r="BJ692" s="80"/>
      <c r="BK692" s="81"/>
      <c r="BL692" s="81"/>
      <c r="BM692" s="81"/>
      <c r="BN692" s="81"/>
      <c r="BO692" s="80" t="s">
        <v>52</v>
      </c>
      <c r="BP692" s="80">
        <v>72.87</v>
      </c>
      <c r="BQ692" s="81"/>
      <c r="BR692" s="81"/>
      <c r="BS692" s="81"/>
      <c r="BT692" s="81"/>
      <c r="BU692" s="81"/>
      <c r="BV692" s="80" t="s">
        <v>52</v>
      </c>
      <c r="BW692" s="80">
        <v>72.61</v>
      </c>
      <c r="BX692" s="81"/>
      <c r="BY692" s="81"/>
      <c r="BZ692" s="81"/>
      <c r="CA692" s="81"/>
      <c r="CB692" s="81"/>
    </row>
    <row r="693" spans="1:80" ht="18.75">
      <c r="A693" s="61" t="s">
        <v>180</v>
      </c>
      <c r="B693" s="270"/>
      <c r="C693" s="211"/>
      <c r="D693" s="211"/>
      <c r="E693" s="80"/>
      <c r="F693" s="211"/>
      <c r="G693" s="81"/>
      <c r="H693" s="81"/>
      <c r="I693" s="81"/>
      <c r="J693" s="81"/>
      <c r="K693" s="81"/>
      <c r="L693" s="81"/>
      <c r="M693" s="81"/>
      <c r="N693" s="81"/>
      <c r="O693" s="80"/>
      <c r="P693" s="80"/>
      <c r="Q693" s="80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0"/>
      <c r="AF693" s="80"/>
      <c r="AG693" s="80"/>
      <c r="AH693" s="80"/>
      <c r="AI693" s="80"/>
      <c r="AJ693" s="80"/>
      <c r="AK693" s="80"/>
      <c r="AL693" s="81"/>
      <c r="AM693" s="81"/>
      <c r="AN693" s="80"/>
      <c r="AO693" s="80"/>
      <c r="AP693" s="81"/>
      <c r="AQ693" s="81"/>
      <c r="AR693" s="81"/>
      <c r="AS693" s="81"/>
      <c r="AT693" s="81"/>
      <c r="AU693" s="81"/>
      <c r="AV693" s="81"/>
      <c r="AW693" s="81"/>
      <c r="AX693" s="81"/>
      <c r="AY693" s="81"/>
      <c r="BA693" s="81"/>
      <c r="BB693" s="81"/>
      <c r="BC693" s="80"/>
      <c r="BD693" s="81"/>
      <c r="BE693" s="81"/>
      <c r="BF693" s="81"/>
      <c r="BG693" s="81"/>
      <c r="BH693" s="81"/>
      <c r="BI693" s="81"/>
      <c r="BJ693" s="80"/>
      <c r="BK693" s="81"/>
      <c r="BL693" s="81"/>
      <c r="BM693" s="81"/>
      <c r="BN693" s="81"/>
      <c r="BO693" s="81"/>
      <c r="BP693" s="81"/>
      <c r="BQ693" s="81"/>
      <c r="BR693" s="81"/>
      <c r="BS693" s="81"/>
      <c r="BT693" s="81"/>
      <c r="BU693" s="81"/>
      <c r="BV693" s="81"/>
      <c r="BW693" s="81"/>
      <c r="BX693" s="81"/>
      <c r="BY693" s="81"/>
      <c r="BZ693" s="81"/>
      <c r="CA693" s="81"/>
      <c r="CB693" s="81"/>
    </row>
    <row r="694" spans="1:80" ht="18.75">
      <c r="A694" s="318" t="s">
        <v>181</v>
      </c>
      <c r="B694" s="318"/>
      <c r="C694" s="318"/>
      <c r="D694" s="318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34"/>
      <c r="P694" s="134"/>
      <c r="Q694" s="134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  <c r="AE694" s="134"/>
      <c r="AF694" s="134"/>
      <c r="AG694" s="134"/>
      <c r="AH694" s="134"/>
      <c r="AI694" s="134"/>
      <c r="AJ694" s="134"/>
      <c r="AK694" s="134"/>
      <c r="AL694" s="113"/>
      <c r="AM694" s="113"/>
      <c r="AN694" s="134"/>
      <c r="AO694" s="134"/>
      <c r="AP694" s="113"/>
      <c r="AQ694" s="113"/>
      <c r="AR694" s="113"/>
      <c r="AS694" s="113"/>
      <c r="AT694" s="113"/>
      <c r="AU694" s="113"/>
      <c r="AV694" s="113"/>
      <c r="AW694" s="113"/>
      <c r="AX694" s="113"/>
      <c r="AY694" s="113"/>
      <c r="AZ694" s="112"/>
      <c r="BA694" s="113"/>
      <c r="BB694" s="113"/>
      <c r="BC694" s="134"/>
      <c r="BD694" s="113"/>
      <c r="BE694" s="113"/>
      <c r="BF694" s="113"/>
      <c r="BG694" s="113"/>
      <c r="BH694" s="113"/>
      <c r="BI694" s="113"/>
      <c r="BJ694" s="134"/>
      <c r="BK694" s="113"/>
      <c r="BL694" s="113"/>
      <c r="BM694" s="113"/>
      <c r="BN694" s="113"/>
      <c r="BO694" s="113"/>
      <c r="BP694" s="113"/>
      <c r="BQ694" s="113"/>
      <c r="BR694" s="113"/>
      <c r="BS694" s="113"/>
      <c r="BT694" s="113"/>
      <c r="BU694" s="113"/>
      <c r="BV694" s="113"/>
      <c r="BW694" s="113"/>
      <c r="BX694" s="113"/>
      <c r="BY694" s="113"/>
      <c r="BZ694" s="113"/>
      <c r="CA694" s="113"/>
      <c r="CB694" s="113"/>
    </row>
    <row r="695" spans="1:80" ht="15">
      <c r="A695" s="81"/>
      <c r="B695" s="81"/>
      <c r="C695" s="80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0"/>
      <c r="P695" s="80"/>
      <c r="Q695" s="80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0"/>
      <c r="AF695" s="80"/>
      <c r="AG695" s="80"/>
      <c r="AH695" s="80"/>
      <c r="AI695" s="80"/>
      <c r="AJ695" s="80"/>
      <c r="AK695" s="80"/>
      <c r="AL695" s="81"/>
      <c r="AM695" s="81"/>
      <c r="AN695" s="80"/>
      <c r="AO695" s="80"/>
      <c r="AP695" s="81"/>
      <c r="AQ695" s="81"/>
      <c r="AR695" s="81"/>
      <c r="AS695" s="81"/>
      <c r="AT695" s="81"/>
      <c r="AU695" s="81"/>
      <c r="AV695" s="81"/>
      <c r="AW695" s="81"/>
      <c r="AX695" s="81"/>
      <c r="AY695" s="81"/>
      <c r="BA695" s="81"/>
      <c r="BB695" s="81"/>
      <c r="BC695" s="80"/>
      <c r="BD695" s="81"/>
      <c r="BE695" s="81"/>
      <c r="BF695" s="81"/>
      <c r="BG695" s="81"/>
      <c r="BH695" s="81"/>
      <c r="BI695" s="81"/>
      <c r="BJ695" s="80"/>
      <c r="BK695" s="81"/>
      <c r="BL695" s="81"/>
      <c r="BM695" s="81"/>
      <c r="BN695" s="81"/>
      <c r="BO695" s="81"/>
      <c r="BP695" s="81"/>
      <c r="BQ695" s="81"/>
      <c r="BR695" s="81"/>
      <c r="BS695" s="81"/>
      <c r="BT695" s="81"/>
      <c r="BU695" s="81"/>
      <c r="BV695" s="81"/>
      <c r="BW695" s="81"/>
      <c r="BX695" s="81"/>
      <c r="BY695" s="81"/>
      <c r="BZ695" s="81"/>
      <c r="CA695" s="81"/>
      <c r="CB695" s="81"/>
    </row>
    <row r="696" spans="1:80" ht="15">
      <c r="A696" s="82" t="s">
        <v>10</v>
      </c>
      <c r="B696" s="83" t="s">
        <v>11</v>
      </c>
      <c r="C696" s="84" t="s">
        <v>12</v>
      </c>
      <c r="D696" s="85" t="s">
        <v>13</v>
      </c>
      <c r="E696" s="335" t="s">
        <v>144</v>
      </c>
      <c r="F696" s="86"/>
      <c r="G696" s="87"/>
      <c r="H696" s="83" t="s">
        <v>11</v>
      </c>
      <c r="I696" s="85" t="s">
        <v>12</v>
      </c>
      <c r="J696" s="85" t="s">
        <v>13</v>
      </c>
      <c r="K696" s="335" t="s">
        <v>144</v>
      </c>
      <c r="L696" s="86"/>
      <c r="M696" s="130" t="s">
        <v>11</v>
      </c>
      <c r="N696" s="85" t="s">
        <v>12</v>
      </c>
      <c r="O696" s="84" t="s">
        <v>13</v>
      </c>
      <c r="P696" s="335" t="s">
        <v>144</v>
      </c>
      <c r="Q696" s="80"/>
      <c r="R696" s="130" t="s">
        <v>11</v>
      </c>
      <c r="S696" s="85" t="s">
        <v>12</v>
      </c>
      <c r="T696" s="85" t="s">
        <v>13</v>
      </c>
      <c r="U696" s="335" t="s">
        <v>144</v>
      </c>
      <c r="V696" s="86"/>
      <c r="W696" s="82" t="s">
        <v>15</v>
      </c>
      <c r="X696" s="83" t="s">
        <v>11</v>
      </c>
      <c r="Y696" s="84" t="s">
        <v>12</v>
      </c>
      <c r="Z696" s="85" t="s">
        <v>13</v>
      </c>
      <c r="AA696" s="86"/>
      <c r="AB696" s="86"/>
      <c r="AC696" s="86"/>
      <c r="AD696" s="87"/>
      <c r="AE696" s="83" t="s">
        <v>11</v>
      </c>
      <c r="AF696" s="85" t="s">
        <v>12</v>
      </c>
      <c r="AG696" s="85" t="s">
        <v>13</v>
      </c>
      <c r="AH696" s="86"/>
      <c r="AI696" s="86"/>
      <c r="AJ696" s="86"/>
      <c r="AK696" s="87"/>
      <c r="AL696" s="130" t="s">
        <v>11</v>
      </c>
      <c r="AM696" s="85" t="s">
        <v>12</v>
      </c>
      <c r="AN696" s="84" t="s">
        <v>13</v>
      </c>
      <c r="AO696" s="86"/>
      <c r="AP696" s="86"/>
      <c r="AQ696" s="86"/>
      <c r="AR696" s="157"/>
      <c r="AS696" s="130" t="s">
        <v>11</v>
      </c>
      <c r="AT696" s="85" t="s">
        <v>12</v>
      </c>
      <c r="AU696" s="85" t="s">
        <v>13</v>
      </c>
      <c r="AV696" s="86"/>
      <c r="AW696" s="86"/>
      <c r="AX696" s="86"/>
      <c r="AY696" s="157"/>
      <c r="AZ696" s="73" t="s">
        <v>16</v>
      </c>
      <c r="BA696" s="83" t="s">
        <v>11</v>
      </c>
      <c r="BB696" s="84" t="s">
        <v>12</v>
      </c>
      <c r="BC696" s="85" t="s">
        <v>13</v>
      </c>
      <c r="BD696" s="86"/>
      <c r="BE696" s="86"/>
      <c r="BF696" s="86"/>
      <c r="BG696" s="86"/>
      <c r="BH696" s="83" t="s">
        <v>11</v>
      </c>
      <c r="BI696" s="85" t="s">
        <v>12</v>
      </c>
      <c r="BJ696" s="85" t="s">
        <v>13</v>
      </c>
      <c r="BK696" s="86"/>
      <c r="BL696" s="86"/>
      <c r="BM696" s="86"/>
      <c r="BN696" s="86"/>
      <c r="BO696" s="130" t="s">
        <v>11</v>
      </c>
      <c r="BP696" s="85" t="s">
        <v>12</v>
      </c>
      <c r="BQ696" s="84" t="s">
        <v>13</v>
      </c>
      <c r="BR696" s="81"/>
      <c r="BS696" s="86"/>
      <c r="BT696" s="86"/>
      <c r="BU696" s="86"/>
      <c r="BV696" s="130" t="s">
        <v>11</v>
      </c>
      <c r="BW696" s="85" t="s">
        <v>12</v>
      </c>
      <c r="BX696" s="85" t="s">
        <v>13</v>
      </c>
      <c r="BY696" s="80"/>
      <c r="BZ696" s="80"/>
      <c r="CA696" s="80"/>
      <c r="CB696" s="87"/>
    </row>
    <row r="697" spans="1:80" ht="15">
      <c r="A697" s="82"/>
      <c r="B697" s="88"/>
      <c r="C697" s="84" t="s">
        <v>182</v>
      </c>
      <c r="D697" s="90" t="s">
        <v>19</v>
      </c>
      <c r="E697" s="336"/>
      <c r="F697" s="250">
        <v>201.78</v>
      </c>
      <c r="G697" s="87"/>
      <c r="H697" s="88"/>
      <c r="I697" s="89" t="s">
        <v>182</v>
      </c>
      <c r="J697" s="90" t="s">
        <v>20</v>
      </c>
      <c r="K697" s="336"/>
      <c r="L697" s="250">
        <v>231.13</v>
      </c>
      <c r="M697" s="88"/>
      <c r="N697" s="89" t="s">
        <v>183</v>
      </c>
      <c r="O697" s="135" t="s">
        <v>19</v>
      </c>
      <c r="P697" s="336"/>
      <c r="Q697" s="250">
        <v>241.03</v>
      </c>
      <c r="R697" s="88"/>
      <c r="S697" s="89" t="s">
        <v>183</v>
      </c>
      <c r="T697" s="90" t="s">
        <v>20</v>
      </c>
      <c r="U697" s="336"/>
      <c r="V697" s="250">
        <v>256.54000000000002</v>
      </c>
      <c r="W697" s="249"/>
      <c r="X697" s="88"/>
      <c r="Y697" s="84" t="s">
        <v>182</v>
      </c>
      <c r="Z697" s="90" t="s">
        <v>19</v>
      </c>
      <c r="AA697" s="86"/>
      <c r="AB697" s="86"/>
      <c r="AC697" s="86"/>
      <c r="AD697" s="87"/>
      <c r="AE697" s="88"/>
      <c r="AF697" s="84" t="s">
        <v>182</v>
      </c>
      <c r="AG697" s="90" t="s">
        <v>20</v>
      </c>
      <c r="AH697" s="86"/>
      <c r="AI697" s="86"/>
      <c r="AJ697" s="86"/>
      <c r="AK697" s="87"/>
      <c r="AL697" s="88"/>
      <c r="AM697" s="89" t="s">
        <v>183</v>
      </c>
      <c r="AN697" s="135" t="s">
        <v>19</v>
      </c>
      <c r="AO697" s="86"/>
      <c r="AP697" s="86"/>
      <c r="AQ697" s="86"/>
      <c r="AR697" s="157"/>
      <c r="AS697" s="88"/>
      <c r="AT697" s="89" t="s">
        <v>183</v>
      </c>
      <c r="AU697" s="90" t="s">
        <v>20</v>
      </c>
      <c r="AV697" s="331"/>
      <c r="AW697" s="331"/>
      <c r="AX697" s="86"/>
      <c r="AY697" s="157"/>
      <c r="AZ697" s="73"/>
      <c r="BA697" s="88"/>
      <c r="BB697" s="84" t="s">
        <v>182</v>
      </c>
      <c r="BC697" s="90" t="s">
        <v>19</v>
      </c>
      <c r="BD697" s="86"/>
      <c r="BE697" s="86"/>
      <c r="BF697" s="86"/>
      <c r="BG697" s="87"/>
      <c r="BH697" s="88"/>
      <c r="BI697" s="84" t="s">
        <v>182</v>
      </c>
      <c r="BJ697" s="90" t="s">
        <v>20</v>
      </c>
      <c r="BK697" s="86"/>
      <c r="BL697" s="86"/>
      <c r="BM697" s="86"/>
      <c r="BN697" s="87"/>
      <c r="BO697" s="88"/>
      <c r="BP697" s="89" t="s">
        <v>183</v>
      </c>
      <c r="BQ697" s="135" t="s">
        <v>19</v>
      </c>
      <c r="BR697" s="86"/>
      <c r="BS697" s="86"/>
      <c r="BT697" s="86"/>
      <c r="BU697" s="157"/>
      <c r="BV697" s="88"/>
      <c r="BW697" s="89" t="s">
        <v>183</v>
      </c>
      <c r="BX697" s="90" t="s">
        <v>20</v>
      </c>
      <c r="BY697" s="331"/>
      <c r="BZ697" s="331"/>
      <c r="CA697" s="86"/>
      <c r="CB697" s="157"/>
    </row>
    <row r="698" spans="1:80" ht="47.25">
      <c r="A698" s="64"/>
      <c r="B698" s="91" t="s">
        <v>26</v>
      </c>
      <c r="C698" s="94" t="s">
        <v>27</v>
      </c>
      <c r="D698" s="93" t="s">
        <v>56</v>
      </c>
      <c r="E698" s="321" t="s">
        <v>29</v>
      </c>
      <c r="F698" s="321"/>
      <c r="G698" s="322"/>
      <c r="H698" s="94" t="s">
        <v>27</v>
      </c>
      <c r="I698" s="93" t="s">
        <v>56</v>
      </c>
      <c r="J698" s="321" t="s">
        <v>29</v>
      </c>
      <c r="K698" s="321"/>
      <c r="L698" s="322"/>
      <c r="M698" s="94" t="s">
        <v>27</v>
      </c>
      <c r="N698" s="93" t="s">
        <v>56</v>
      </c>
      <c r="O698" s="333" t="s">
        <v>29</v>
      </c>
      <c r="P698" s="333"/>
      <c r="Q698" s="334"/>
      <c r="R698" s="94" t="s">
        <v>27</v>
      </c>
      <c r="S698" s="93" t="s">
        <v>56</v>
      </c>
      <c r="T698" s="333" t="s">
        <v>29</v>
      </c>
      <c r="U698" s="333"/>
      <c r="V698" s="334"/>
      <c r="W698" s="64"/>
      <c r="X698" s="94" t="s">
        <v>27</v>
      </c>
      <c r="Y698" s="148" t="s">
        <v>30</v>
      </c>
      <c r="Z698" s="149" t="s">
        <v>31</v>
      </c>
      <c r="AA698" s="149" t="s">
        <v>32</v>
      </c>
      <c r="AB698" s="149" t="s">
        <v>33</v>
      </c>
      <c r="AC698" s="149" t="s">
        <v>34</v>
      </c>
      <c r="AD698" s="150" t="s">
        <v>35</v>
      </c>
      <c r="AE698" s="94" t="s">
        <v>27</v>
      </c>
      <c r="AF698" s="149" t="s">
        <v>30</v>
      </c>
      <c r="AG698" s="149" t="s">
        <v>31</v>
      </c>
      <c r="AH698" s="149" t="s">
        <v>32</v>
      </c>
      <c r="AI698" s="149" t="s">
        <v>33</v>
      </c>
      <c r="AJ698" s="149" t="s">
        <v>34</v>
      </c>
      <c r="AK698" s="150" t="s">
        <v>35</v>
      </c>
      <c r="AL698" s="94" t="s">
        <v>27</v>
      </c>
      <c r="AM698" s="149" t="s">
        <v>30</v>
      </c>
      <c r="AN698" s="149" t="s">
        <v>31</v>
      </c>
      <c r="AO698" s="149" t="s">
        <v>32</v>
      </c>
      <c r="AP698" s="149" t="s">
        <v>33</v>
      </c>
      <c r="AQ698" s="149" t="s">
        <v>34</v>
      </c>
      <c r="AR698" s="158" t="s">
        <v>35</v>
      </c>
      <c r="AS698" s="94" t="s">
        <v>27</v>
      </c>
      <c r="AT698" s="149" t="s">
        <v>30</v>
      </c>
      <c r="AU698" s="159" t="s">
        <v>31</v>
      </c>
      <c r="AV698" s="159" t="s">
        <v>32</v>
      </c>
      <c r="AW698" s="149" t="s">
        <v>33</v>
      </c>
      <c r="AX698" s="149" t="s">
        <v>34</v>
      </c>
      <c r="AY698" s="158" t="s">
        <v>35</v>
      </c>
      <c r="AZ698" s="166"/>
      <c r="BA698" s="163" t="s">
        <v>27</v>
      </c>
      <c r="BB698" s="149" t="s">
        <v>24</v>
      </c>
      <c r="BC698" s="149" t="s">
        <v>36</v>
      </c>
      <c r="BD698" s="149" t="s">
        <v>37</v>
      </c>
      <c r="BE698" s="149" t="s">
        <v>38</v>
      </c>
      <c r="BF698" s="173" t="s">
        <v>39</v>
      </c>
      <c r="BG698" s="173" t="s">
        <v>40</v>
      </c>
      <c r="BH698" s="163" t="s">
        <v>27</v>
      </c>
      <c r="BI698" s="149" t="s">
        <v>24</v>
      </c>
      <c r="BJ698" s="149" t="s">
        <v>36</v>
      </c>
      <c r="BK698" s="149" t="s">
        <v>37</v>
      </c>
      <c r="BL698" s="149" t="s">
        <v>38</v>
      </c>
      <c r="BM698" s="173" t="s">
        <v>39</v>
      </c>
      <c r="BN698" s="173" t="s">
        <v>40</v>
      </c>
      <c r="BO698" s="163" t="s">
        <v>27</v>
      </c>
      <c r="BP698" s="149" t="s">
        <v>24</v>
      </c>
      <c r="BQ698" s="149" t="s">
        <v>36</v>
      </c>
      <c r="BR698" s="149" t="s">
        <v>37</v>
      </c>
      <c r="BS698" s="149" t="s">
        <v>38</v>
      </c>
      <c r="BT698" s="173" t="s">
        <v>39</v>
      </c>
      <c r="BU698" s="173" t="s">
        <v>40</v>
      </c>
      <c r="BV698" s="163" t="s">
        <v>27</v>
      </c>
      <c r="BW698" s="149" t="s">
        <v>24</v>
      </c>
      <c r="BX698" s="149" t="s">
        <v>36</v>
      </c>
      <c r="BY698" s="149" t="s">
        <v>37</v>
      </c>
      <c r="BZ698" s="149" t="s">
        <v>38</v>
      </c>
      <c r="CA698" s="173" t="s">
        <v>39</v>
      </c>
      <c r="CB698" s="173" t="s">
        <v>40</v>
      </c>
    </row>
    <row r="699" spans="1:80" ht="15.75" customHeight="1">
      <c r="A699" s="64"/>
      <c r="B699" s="95" t="s">
        <v>41</v>
      </c>
      <c r="C699" s="80">
        <v>0</v>
      </c>
      <c r="D699" s="114">
        <v>420.55</v>
      </c>
      <c r="E699" s="189">
        <v>0.38</v>
      </c>
      <c r="F699" s="189">
        <v>0.99</v>
      </c>
      <c r="G699" s="190">
        <v>2.4300000000000002</v>
      </c>
      <c r="H699" s="80">
        <v>0</v>
      </c>
      <c r="I699" s="263">
        <v>440.69</v>
      </c>
      <c r="J699" s="274">
        <v>0</v>
      </c>
      <c r="K699" s="274">
        <v>0</v>
      </c>
      <c r="L699" s="275">
        <v>0</v>
      </c>
      <c r="M699" s="80">
        <v>0</v>
      </c>
      <c r="N699" s="255">
        <v>447.11</v>
      </c>
      <c r="O699" s="272">
        <v>1.78</v>
      </c>
      <c r="P699" s="272">
        <v>1.27</v>
      </c>
      <c r="Q699" s="276">
        <v>1.61</v>
      </c>
      <c r="R699" s="80">
        <v>0</v>
      </c>
      <c r="S699" s="261">
        <v>454.78</v>
      </c>
      <c r="T699" s="210">
        <v>1.19</v>
      </c>
      <c r="U699" s="210">
        <v>0.63</v>
      </c>
      <c r="V699" s="190">
        <v>1.39</v>
      </c>
      <c r="W699" s="64"/>
      <c r="X699" s="129">
        <v>0</v>
      </c>
      <c r="Y699" s="151">
        <f>AVERAGE(E699:G699)/10</f>
        <v>0.12666666666666668</v>
      </c>
      <c r="Z699" s="100">
        <v>9.6440000000000001</v>
      </c>
      <c r="AA699" s="100">
        <v>4.5170000000000003</v>
      </c>
      <c r="AB699" s="100">
        <f t="shared" ref="AB699:AB714" si="646">Z699-(AA699+Y699)</f>
        <v>5.0003333333333329</v>
      </c>
      <c r="AC699" s="100">
        <f t="shared" ref="AC699:AC714" si="647">3*Z699+AA699+Y699</f>
        <v>33.57566666666667</v>
      </c>
      <c r="AD699" s="152">
        <f t="shared" ref="AD699:AD714" si="648">1.398*(10^-6)*(X699^2)*AB699*AC699</f>
        <v>0</v>
      </c>
      <c r="AE699" s="129">
        <v>0</v>
      </c>
      <c r="AF699" s="100">
        <f t="shared" ref="AF699:AF714" si="649">AVERAGE(J699:L699)/10</f>
        <v>0</v>
      </c>
      <c r="AG699" s="100">
        <v>9.6440000000000001</v>
      </c>
      <c r="AH699" s="100">
        <v>4.5170000000000003</v>
      </c>
      <c r="AI699" s="100">
        <f t="shared" ref="AI699:AI714" si="650">AG699-(AH699+AF699)</f>
        <v>5.1269999999999998</v>
      </c>
      <c r="AJ699" s="100">
        <f t="shared" ref="AJ699:AJ714" si="651">3*AG699+AH699+AF699</f>
        <v>33.449000000000005</v>
      </c>
      <c r="AK699" s="152">
        <f t="shared" ref="AK699:AK714" si="652">1.398*(10^-6)*(AE699^2)*AI699*AJ699</f>
        <v>0</v>
      </c>
      <c r="AL699" s="129">
        <v>0</v>
      </c>
      <c r="AM699" s="100">
        <f>AVERAGE(O699:Q699)/10</f>
        <v>0.15533333333333335</v>
      </c>
      <c r="AN699" s="100">
        <v>9.6440000000000001</v>
      </c>
      <c r="AO699" s="100">
        <v>4.5170000000000003</v>
      </c>
      <c r="AP699" s="100">
        <f t="shared" ref="AP699:AP714" si="653">AN699-(AO699+AM699)</f>
        <v>4.9716666666666667</v>
      </c>
      <c r="AQ699" s="100">
        <f t="shared" ref="AQ699:AQ714" si="654">3*AN699+AO699+AM699</f>
        <v>33.604333333333336</v>
      </c>
      <c r="AR699" s="160">
        <f t="shared" ref="AR699:AR714" si="655">1.398*(10^-6)*(AL699^2)*AP699*AQ699</f>
        <v>0</v>
      </c>
      <c r="AS699" s="129">
        <v>0</v>
      </c>
      <c r="AT699" s="100">
        <f>AVERAGE(T699:V699)/10</f>
        <v>0.10700000000000001</v>
      </c>
      <c r="AU699" s="100">
        <v>9.6440000000000001</v>
      </c>
      <c r="AV699" s="100">
        <v>4.5170000000000003</v>
      </c>
      <c r="AW699" s="100">
        <f t="shared" ref="AW699:AW714" si="656">AU699-(AV699+AT699)</f>
        <v>5.0199999999999996</v>
      </c>
      <c r="AX699" s="100">
        <f t="shared" ref="AX699:AX714" si="657">3*AU699+AV699+AT699</f>
        <v>33.556000000000004</v>
      </c>
      <c r="AY699" s="160">
        <f t="shared" ref="AY699:AY714" si="658">1.398*(10^-6)*(AS699^2)*AW699*AX699</f>
        <v>0</v>
      </c>
      <c r="AZ699" s="166"/>
      <c r="BA699" s="129">
        <v>0</v>
      </c>
      <c r="BB699" s="100">
        <v>103.506856070365</v>
      </c>
      <c r="BC699" s="167">
        <f>(BB717-BB718)/BB699</f>
        <v>0.79859444232183896</v>
      </c>
      <c r="BD699" s="167">
        <f>D699-BB715</f>
        <v>49.910000000000025</v>
      </c>
      <c r="BE699" s="164">
        <f>BB717-BB718</f>
        <v>82.66</v>
      </c>
      <c r="BF699" s="164">
        <f>BD699/BE699*100</f>
        <v>60.379869344301994</v>
      </c>
      <c r="BG699" s="174">
        <f t="shared" ref="BG699:BG714" si="659">BF699*BC699</f>
        <v>48.219028086478353</v>
      </c>
      <c r="BH699" s="129">
        <v>0</v>
      </c>
      <c r="BI699" s="100">
        <v>103.506856070365</v>
      </c>
      <c r="BJ699" s="167">
        <f>(BI717-BI718)/BI699</f>
        <v>1.0066965992007697</v>
      </c>
      <c r="BK699" s="167">
        <f>I699-BI715</f>
        <v>48.71999999999997</v>
      </c>
      <c r="BL699" s="164">
        <f>BI717-BI718</f>
        <v>104.19999999999999</v>
      </c>
      <c r="BM699" s="164">
        <f t="shared" ref="BM699:BM714" si="660">BK699/BL699*100</f>
        <v>46.756238003838746</v>
      </c>
      <c r="BN699" s="174">
        <f t="shared" ref="BN699:BN714" si="661">BM699*BJ699</f>
        <v>47.069345789886249</v>
      </c>
      <c r="BO699" s="129">
        <v>0</v>
      </c>
      <c r="BP699" s="180">
        <v>103.506856070365</v>
      </c>
      <c r="BQ699" s="167">
        <f>(BP717-BP718)/BP699</f>
        <v>1.0980915111819529</v>
      </c>
      <c r="BR699" s="167">
        <f>N699-BP715</f>
        <v>46</v>
      </c>
      <c r="BS699" s="164">
        <f>BP717-BP718</f>
        <v>113.66</v>
      </c>
      <c r="BT699" s="164">
        <f t="shared" ref="BT699:BT714" si="662">BR699/BS699*100</f>
        <v>40.47158191096252</v>
      </c>
      <c r="BU699" s="174">
        <f t="shared" ref="BU699:BU714" si="663">BT699*BQ699</f>
        <v>44.441500540533021</v>
      </c>
      <c r="BV699" s="129">
        <v>0</v>
      </c>
      <c r="BW699" s="100">
        <v>103.506856070365</v>
      </c>
      <c r="BX699" s="167">
        <f>(BW717-BW718)/BW699</f>
        <v>1.2524774195814565</v>
      </c>
      <c r="BY699" s="167">
        <f>S699-BW715</f>
        <v>38.159999999999968</v>
      </c>
      <c r="BZ699" s="164">
        <f>BW717-BW718</f>
        <v>129.63999999999999</v>
      </c>
      <c r="CA699" s="164">
        <f t="shared" ref="CA699:CA714" si="664">BY699/BZ699*100</f>
        <v>29.435359456957709</v>
      </c>
      <c r="CB699" s="174">
        <f t="shared" ref="CB699:CB714" si="665">CA699*BX699</f>
        <v>36.867123057103015</v>
      </c>
    </row>
    <row r="700" spans="1:80" ht="15.75">
      <c r="A700" s="64"/>
      <c r="B700" s="95" t="s">
        <v>42</v>
      </c>
      <c r="C700" s="80">
        <v>300</v>
      </c>
      <c r="D700" s="114">
        <v>410.84</v>
      </c>
      <c r="E700" s="189">
        <v>5.22</v>
      </c>
      <c r="F700" s="189">
        <v>3.38</v>
      </c>
      <c r="G700" s="190">
        <v>3.7</v>
      </c>
      <c r="H700" s="80">
        <v>300</v>
      </c>
      <c r="I700" s="264">
        <v>435.1</v>
      </c>
      <c r="J700" s="274">
        <v>2.14</v>
      </c>
      <c r="K700" s="274">
        <v>2.63</v>
      </c>
      <c r="L700" s="275">
        <v>1.38</v>
      </c>
      <c r="M700" s="80">
        <v>300</v>
      </c>
      <c r="N700" s="211">
        <v>444.3</v>
      </c>
      <c r="O700" s="272">
        <v>2.48</v>
      </c>
      <c r="P700" s="272">
        <v>2.2999999999999998</v>
      </c>
      <c r="Q700" s="276">
        <v>2.8</v>
      </c>
      <c r="R700" s="80">
        <v>300</v>
      </c>
      <c r="S700" s="211">
        <v>454.76</v>
      </c>
      <c r="T700" s="210">
        <v>2.79</v>
      </c>
      <c r="U700" s="210">
        <v>2.0499999999999998</v>
      </c>
      <c r="V700" s="190">
        <v>3.19</v>
      </c>
      <c r="W700" s="64"/>
      <c r="X700" s="129">
        <v>300</v>
      </c>
      <c r="Y700" s="151">
        <f t="shared" ref="Y700:Y714" si="666">AVERAGE(E700:G700)/10</f>
        <v>0.41000000000000003</v>
      </c>
      <c r="Z700" s="100">
        <v>9.6440000000000001</v>
      </c>
      <c r="AA700" s="100">
        <v>4.5170000000000003</v>
      </c>
      <c r="AB700" s="100">
        <f t="shared" si="646"/>
        <v>4.7169999999999996</v>
      </c>
      <c r="AC700" s="100">
        <f t="shared" si="647"/>
        <v>33.859000000000002</v>
      </c>
      <c r="AD700" s="152">
        <f t="shared" si="648"/>
        <v>20.095077455459997</v>
      </c>
      <c r="AE700" s="129">
        <v>300</v>
      </c>
      <c r="AF700" s="100">
        <f t="shared" si="649"/>
        <v>0.20499999999999999</v>
      </c>
      <c r="AG700" s="100">
        <v>9.6440000000000001</v>
      </c>
      <c r="AH700" s="100">
        <v>4.5170000000000003</v>
      </c>
      <c r="AI700" s="100">
        <f t="shared" si="650"/>
        <v>4.9219999999999997</v>
      </c>
      <c r="AJ700" s="100">
        <f t="shared" si="651"/>
        <v>33.654000000000003</v>
      </c>
      <c r="AK700" s="152">
        <f t="shared" si="652"/>
        <v>20.841452390159997</v>
      </c>
      <c r="AL700" s="129">
        <v>300</v>
      </c>
      <c r="AM700" s="100">
        <f t="shared" ref="AM700:AM707" si="667">AVERAGE(O700:Q700)/10</f>
        <v>0.25266666666666665</v>
      </c>
      <c r="AN700" s="100">
        <v>9.6440000000000001</v>
      </c>
      <c r="AO700" s="100">
        <v>4.5170000000000003</v>
      </c>
      <c r="AP700" s="100">
        <f t="shared" si="653"/>
        <v>4.8743333333333334</v>
      </c>
      <c r="AQ700" s="100">
        <f t="shared" si="654"/>
        <v>33.701666666666675</v>
      </c>
      <c r="AR700" s="160">
        <f t="shared" si="655"/>
        <v>20.668848641700002</v>
      </c>
      <c r="AS700" s="129">
        <v>300</v>
      </c>
      <c r="AT700" s="100">
        <f>AVERAGE(T700:V700)/10</f>
        <v>0.26766666666666661</v>
      </c>
      <c r="AU700" s="100">
        <v>9.6440000000000001</v>
      </c>
      <c r="AV700" s="100">
        <v>4.5170000000000003</v>
      </c>
      <c r="AW700" s="100">
        <f t="shared" si="656"/>
        <v>4.8593333333333328</v>
      </c>
      <c r="AX700" s="100">
        <f t="shared" si="657"/>
        <v>33.716666666666669</v>
      </c>
      <c r="AY700" s="160">
        <f t="shared" si="658"/>
        <v>20.614414505999999</v>
      </c>
      <c r="AZ700" s="166"/>
      <c r="BA700" s="129">
        <v>300</v>
      </c>
      <c r="BB700" s="100">
        <v>103.506856070365</v>
      </c>
      <c r="BC700" s="167">
        <f>(BB717-BB718)/BB699</f>
        <v>0.79859444232183896</v>
      </c>
      <c r="BD700" s="167">
        <f>D700-BB715</f>
        <v>40.199999999999989</v>
      </c>
      <c r="BE700" s="164">
        <f>BB717-BB718</f>
        <v>82.66</v>
      </c>
      <c r="BF700" s="164">
        <f t="shared" ref="BF700:BF714" si="668">BD700/BE700*100</f>
        <v>48.632954270505671</v>
      </c>
      <c r="BG700" s="174">
        <f t="shared" si="659"/>
        <v>38.838006994117976</v>
      </c>
      <c r="BH700" s="129">
        <v>300</v>
      </c>
      <c r="BI700" s="100">
        <v>103.506856070365</v>
      </c>
      <c r="BJ700" s="167">
        <f>(BI717-BI718)/BI699</f>
        <v>1.0066965992007697</v>
      </c>
      <c r="BK700" s="167">
        <f>I700-BI715</f>
        <v>43.129999999999995</v>
      </c>
      <c r="BL700" s="164">
        <f>BI717-BI718</f>
        <v>104.19999999999999</v>
      </c>
      <c r="BM700" s="164">
        <f t="shared" si="660"/>
        <v>41.391554702495206</v>
      </c>
      <c r="BN700" s="174">
        <f t="shared" si="661"/>
        <v>41.668737354634551</v>
      </c>
      <c r="BO700" s="129">
        <v>300</v>
      </c>
      <c r="BP700" s="180">
        <v>103.506856070365</v>
      </c>
      <c r="BQ700" s="167">
        <f>(BP717-BP718)/BP699</f>
        <v>1.0980915111819529</v>
      </c>
      <c r="BR700" s="167">
        <f>N700-BP715</f>
        <v>43.19</v>
      </c>
      <c r="BS700" s="164">
        <f>BP717-BP718</f>
        <v>113.66</v>
      </c>
      <c r="BT700" s="164">
        <f t="shared" si="662"/>
        <v>37.999296146401548</v>
      </c>
      <c r="BU700" s="174">
        <f t="shared" si="663"/>
        <v>41.726704529252636</v>
      </c>
      <c r="BV700" s="129">
        <v>300</v>
      </c>
      <c r="BW700" s="100">
        <v>103.506856070365</v>
      </c>
      <c r="BX700" s="167">
        <f>(BW717-BW718)/BW699</f>
        <v>1.2524774195814565</v>
      </c>
      <c r="BY700" s="167">
        <f>S700-BW715</f>
        <v>38.139999999999986</v>
      </c>
      <c r="BZ700" s="164">
        <f>BW717-BW718</f>
        <v>129.63999999999999</v>
      </c>
      <c r="CA700" s="164">
        <f t="shared" si="664"/>
        <v>29.41993211971613</v>
      </c>
      <c r="CB700" s="174">
        <f t="shared" si="665"/>
        <v>36.847800665563668</v>
      </c>
    </row>
    <row r="701" spans="1:80" ht="15.75">
      <c r="A701" s="64"/>
      <c r="B701" s="95" t="s">
        <v>42</v>
      </c>
      <c r="C701" s="80">
        <v>350</v>
      </c>
      <c r="D701" s="80">
        <v>409</v>
      </c>
      <c r="E701" s="189">
        <v>4.21</v>
      </c>
      <c r="F701" s="189">
        <v>4.3099999999999996</v>
      </c>
      <c r="G701" s="190">
        <v>6.08</v>
      </c>
      <c r="H701" s="80">
        <v>350</v>
      </c>
      <c r="I701" s="264">
        <v>433.8</v>
      </c>
      <c r="J701" s="274">
        <v>2.16</v>
      </c>
      <c r="K701" s="274">
        <v>3.61</v>
      </c>
      <c r="L701" s="275">
        <v>2.0299999999999998</v>
      </c>
      <c r="M701" s="80">
        <v>350</v>
      </c>
      <c r="N701" s="211">
        <v>442.67</v>
      </c>
      <c r="O701" s="210">
        <v>2.97</v>
      </c>
      <c r="P701" s="210">
        <v>2.54</v>
      </c>
      <c r="Q701" s="190">
        <v>2.99</v>
      </c>
      <c r="R701" s="80">
        <v>350</v>
      </c>
      <c r="S701" s="211">
        <v>453.61</v>
      </c>
      <c r="T701" s="210">
        <v>2.87</v>
      </c>
      <c r="U701" s="210">
        <v>2.0699999999999998</v>
      </c>
      <c r="V701" s="190">
        <v>3.36</v>
      </c>
      <c r="W701" s="64"/>
      <c r="X701" s="129">
        <v>350</v>
      </c>
      <c r="Y701" s="151">
        <f t="shared" si="666"/>
        <v>0.48666666666666664</v>
      </c>
      <c r="Z701" s="100">
        <v>9.6440000000000001</v>
      </c>
      <c r="AA701" s="100">
        <v>4.5170000000000003</v>
      </c>
      <c r="AB701" s="100">
        <f t="shared" si="646"/>
        <v>4.6403333333333334</v>
      </c>
      <c r="AC701" s="100">
        <f t="shared" si="647"/>
        <v>33.93566666666667</v>
      </c>
      <c r="AD701" s="152">
        <f t="shared" si="648"/>
        <v>26.968005258331665</v>
      </c>
      <c r="AE701" s="129">
        <v>350</v>
      </c>
      <c r="AF701" s="100">
        <f t="shared" si="649"/>
        <v>0.25999999999999995</v>
      </c>
      <c r="AG701" s="100">
        <v>9.6440000000000001</v>
      </c>
      <c r="AH701" s="100">
        <v>4.5170000000000003</v>
      </c>
      <c r="AI701" s="100">
        <f t="shared" si="650"/>
        <v>4.867</v>
      </c>
      <c r="AJ701" s="100">
        <f t="shared" si="651"/>
        <v>33.709000000000003</v>
      </c>
      <c r="AK701" s="152">
        <f t="shared" si="652"/>
        <v>28.096386947264996</v>
      </c>
      <c r="AL701" s="129">
        <v>350</v>
      </c>
      <c r="AM701" s="100">
        <f t="shared" si="667"/>
        <v>0.28333333333333333</v>
      </c>
      <c r="AN701" s="100">
        <v>9.6440000000000001</v>
      </c>
      <c r="AO701" s="100">
        <v>4.5170000000000003</v>
      </c>
      <c r="AP701" s="100">
        <f t="shared" si="653"/>
        <v>4.8436666666666666</v>
      </c>
      <c r="AQ701" s="100">
        <f t="shared" si="654"/>
        <v>33.732333333333337</v>
      </c>
      <c r="AR701" s="160">
        <f t="shared" si="655"/>
        <v>27.981042518531662</v>
      </c>
      <c r="AS701" s="129">
        <v>350</v>
      </c>
      <c r="AT701" s="100">
        <f>AVERAGE(T701:V701)/10</f>
        <v>0.27666666666666662</v>
      </c>
      <c r="AU701" s="100">
        <v>9.6440000000000001</v>
      </c>
      <c r="AV701" s="100">
        <v>4.5170000000000003</v>
      </c>
      <c r="AW701" s="100">
        <f t="shared" si="656"/>
        <v>4.8503333333333334</v>
      </c>
      <c r="AX701" s="100">
        <f t="shared" si="657"/>
        <v>33.725666666666669</v>
      </c>
      <c r="AY701" s="160">
        <f t="shared" si="658"/>
        <v>28.014017097931664</v>
      </c>
      <c r="AZ701" s="166"/>
      <c r="BA701" s="129">
        <v>350</v>
      </c>
      <c r="BB701" s="100">
        <v>103.506856070365</v>
      </c>
      <c r="BC701" s="167">
        <f>(BB717-BB718)/BB699</f>
        <v>0.79859444232183896</v>
      </c>
      <c r="BD701" s="167">
        <f>D701-BB715</f>
        <v>38.360000000000014</v>
      </c>
      <c r="BE701" s="164">
        <f>BB717-BB718</f>
        <v>82.66</v>
      </c>
      <c r="BF701" s="164">
        <f t="shared" si="668"/>
        <v>46.406968303895496</v>
      </c>
      <c r="BG701" s="174">
        <f t="shared" si="659"/>
        <v>37.060346972496681</v>
      </c>
      <c r="BH701" s="129">
        <v>350</v>
      </c>
      <c r="BI701" s="100">
        <v>103.506856070365</v>
      </c>
      <c r="BJ701" s="167">
        <f>(BI717-BI718)/BI699</f>
        <v>1.0066965992007697</v>
      </c>
      <c r="BK701" s="167">
        <f>I701-BI715</f>
        <v>41.829999999999984</v>
      </c>
      <c r="BL701" s="164">
        <f>BI717-BI718</f>
        <v>104.19999999999999</v>
      </c>
      <c r="BM701" s="164">
        <f t="shared" si="660"/>
        <v>40.143953934740871</v>
      </c>
      <c r="BN701" s="174">
        <f t="shared" si="661"/>
        <v>40.412781904575994</v>
      </c>
      <c r="BO701" s="129">
        <v>350</v>
      </c>
      <c r="BP701" s="180">
        <v>103.506856070365</v>
      </c>
      <c r="BQ701" s="167">
        <f>(BP717-BP718)/BP699</f>
        <v>1.0980915111819529</v>
      </c>
      <c r="BR701" s="167">
        <f>N701-BP715</f>
        <v>41.56</v>
      </c>
      <c r="BS701" s="164">
        <f>BP717-BP718</f>
        <v>113.66</v>
      </c>
      <c r="BT701" s="164">
        <f t="shared" si="662"/>
        <v>36.565194439556578</v>
      </c>
      <c r="BU701" s="174">
        <f t="shared" si="663"/>
        <v>40.151929618794625</v>
      </c>
      <c r="BV701" s="129">
        <v>350</v>
      </c>
      <c r="BW701" s="100">
        <v>103.506856070365</v>
      </c>
      <c r="BX701" s="167">
        <f>(BW717-BW718)/BW699</f>
        <v>1.2524774195814565</v>
      </c>
      <c r="BY701" s="167">
        <f>S701-BW715</f>
        <v>36.990000000000009</v>
      </c>
      <c r="BZ701" s="164">
        <f>BW717-BW718</f>
        <v>129.63999999999999</v>
      </c>
      <c r="CA701" s="164">
        <f t="shared" si="664"/>
        <v>28.532860228324601</v>
      </c>
      <c r="CB701" s="174">
        <f t="shared" si="665"/>
        <v>35.736763152050365</v>
      </c>
    </row>
    <row r="702" spans="1:80" ht="15.75">
      <c r="A702" s="64"/>
      <c r="B702" s="95" t="s">
        <v>42</v>
      </c>
      <c r="C702" s="80">
        <v>450</v>
      </c>
      <c r="D702" s="80">
        <v>406.42</v>
      </c>
      <c r="E702" s="189">
        <v>7.1</v>
      </c>
      <c r="F702" s="189">
        <v>4.54</v>
      </c>
      <c r="G702" s="190">
        <v>5.18</v>
      </c>
      <c r="H702" s="80">
        <v>450</v>
      </c>
      <c r="I702" s="100">
        <v>431</v>
      </c>
      <c r="J702" s="274">
        <v>3.85</v>
      </c>
      <c r="K702" s="274">
        <v>3.73</v>
      </c>
      <c r="L702" s="275">
        <v>2.2599999999999998</v>
      </c>
      <c r="M702" s="80">
        <v>450</v>
      </c>
      <c r="N702" s="211">
        <v>441.06</v>
      </c>
      <c r="O702" s="210">
        <v>3.94</v>
      </c>
      <c r="P702" s="210">
        <v>3.27</v>
      </c>
      <c r="Q702" s="190">
        <v>4.18</v>
      </c>
      <c r="R702" s="80">
        <v>450</v>
      </c>
      <c r="S702" s="211">
        <v>452.65</v>
      </c>
      <c r="T702" s="210">
        <v>3.19</v>
      </c>
      <c r="U702" s="210">
        <v>4.6900000000000004</v>
      </c>
      <c r="V702" s="190">
        <v>3.49</v>
      </c>
      <c r="W702" s="64"/>
      <c r="X702" s="129">
        <v>450</v>
      </c>
      <c r="Y702" s="151">
        <f t="shared" si="666"/>
        <v>0.56066666666666665</v>
      </c>
      <c r="Z702" s="100">
        <v>9.6440000000000001</v>
      </c>
      <c r="AA702" s="100">
        <v>4.5170000000000003</v>
      </c>
      <c r="AB702" s="100">
        <f t="shared" si="646"/>
        <v>4.5663333333333327</v>
      </c>
      <c r="AC702" s="100">
        <f t="shared" si="647"/>
        <v>34.009666666666675</v>
      </c>
      <c r="AD702" s="152">
        <f t="shared" si="648"/>
        <v>43.964504749304993</v>
      </c>
      <c r="AE702" s="129">
        <v>450</v>
      </c>
      <c r="AF702" s="100">
        <f t="shared" si="649"/>
        <v>0.32799999999999996</v>
      </c>
      <c r="AG702" s="100">
        <v>9.6440000000000001</v>
      </c>
      <c r="AH702" s="100">
        <v>4.5170000000000003</v>
      </c>
      <c r="AI702" s="100">
        <f t="shared" si="650"/>
        <v>4.7989999999999995</v>
      </c>
      <c r="AJ702" s="100">
        <f t="shared" si="651"/>
        <v>33.777000000000008</v>
      </c>
      <c r="AK702" s="152">
        <f t="shared" si="652"/>
        <v>45.888517012184991</v>
      </c>
      <c r="AL702" s="129">
        <v>450</v>
      </c>
      <c r="AM702" s="100">
        <f t="shared" si="667"/>
        <v>0.37966666666666671</v>
      </c>
      <c r="AN702" s="100">
        <v>9.6440000000000001</v>
      </c>
      <c r="AO702" s="100">
        <v>4.5170000000000003</v>
      </c>
      <c r="AP702" s="100">
        <f t="shared" si="653"/>
        <v>4.7473333333333327</v>
      </c>
      <c r="AQ702" s="100">
        <f t="shared" si="654"/>
        <v>33.82866666666667</v>
      </c>
      <c r="AR702" s="160">
        <f t="shared" si="655"/>
        <v>45.463912415459987</v>
      </c>
      <c r="AS702" s="129">
        <v>450</v>
      </c>
      <c r="AT702" s="100">
        <f>AVERAGE(T702:V702)/10</f>
        <v>0.37900000000000006</v>
      </c>
      <c r="AU702" s="100">
        <v>9.6440000000000001</v>
      </c>
      <c r="AV702" s="100">
        <v>4.5170000000000003</v>
      </c>
      <c r="AW702" s="100">
        <f t="shared" si="656"/>
        <v>4.7479999999999993</v>
      </c>
      <c r="AX702" s="100">
        <f t="shared" si="657"/>
        <v>33.828000000000003</v>
      </c>
      <c r="AY702" s="160">
        <f t="shared" si="658"/>
        <v>45.469400809679989</v>
      </c>
      <c r="AZ702" s="166"/>
      <c r="BA702" s="129">
        <v>450</v>
      </c>
      <c r="BB702" s="100">
        <v>103.506856070365</v>
      </c>
      <c r="BC702" s="167">
        <f>(BB717-BB718)/BB699</f>
        <v>0.79859444232183896</v>
      </c>
      <c r="BD702" s="167">
        <f>D702-BB715</f>
        <v>35.78000000000003</v>
      </c>
      <c r="BE702" s="164">
        <f>BB717-BB718</f>
        <v>82.66</v>
      </c>
      <c r="BF702" s="164">
        <f t="shared" si="668"/>
        <v>43.285748850713809</v>
      </c>
      <c r="BG702" s="174">
        <f t="shared" si="659"/>
        <v>34.567758463918977</v>
      </c>
      <c r="BH702" s="129">
        <v>450</v>
      </c>
      <c r="BI702" s="100">
        <v>103.506856070365</v>
      </c>
      <c r="BJ702" s="167">
        <f>(BI717-BI718)/BI699</f>
        <v>1.0066965992007697</v>
      </c>
      <c r="BK702" s="167">
        <f>I702-BI715</f>
        <v>39.029999999999973</v>
      </c>
      <c r="BL702" s="164">
        <f>BI717-BI718</f>
        <v>104.19999999999999</v>
      </c>
      <c r="BM702" s="164">
        <f t="shared" si="660"/>
        <v>37.456813819577711</v>
      </c>
      <c r="BN702" s="174">
        <f t="shared" si="661"/>
        <v>37.707647089065276</v>
      </c>
      <c r="BO702" s="129">
        <v>450</v>
      </c>
      <c r="BP702" s="180">
        <v>103.506856070365</v>
      </c>
      <c r="BQ702" s="167">
        <f>(BP717-BP718)/BP699</f>
        <v>1.0980915111819529</v>
      </c>
      <c r="BR702" s="167">
        <f>N702-BP715</f>
        <v>39.949999999999989</v>
      </c>
      <c r="BS702" s="164">
        <f>BP717-BP718</f>
        <v>113.66</v>
      </c>
      <c r="BT702" s="164">
        <f t="shared" si="662"/>
        <v>35.148689072672873</v>
      </c>
      <c r="BU702" s="174">
        <f t="shared" si="663"/>
        <v>38.596477099875948</v>
      </c>
      <c r="BV702" s="129">
        <v>450</v>
      </c>
      <c r="BW702" s="100">
        <v>103.506856070365</v>
      </c>
      <c r="BX702" s="167">
        <f>(BW717-BW718)/BW699</f>
        <v>1.2524774195814565</v>
      </c>
      <c r="BY702" s="167">
        <f>S702-BW715</f>
        <v>36.029999999999973</v>
      </c>
      <c r="BZ702" s="164">
        <f>BW717-BW718</f>
        <v>129.63999999999999</v>
      </c>
      <c r="CA702" s="164">
        <f t="shared" si="664"/>
        <v>27.792348040728154</v>
      </c>
      <c r="CB702" s="174">
        <f t="shared" si="665"/>
        <v>34.809288358160948</v>
      </c>
    </row>
    <row r="703" spans="1:80" ht="15.75">
      <c r="A703" s="64"/>
      <c r="B703" s="95" t="s">
        <v>42</v>
      </c>
      <c r="C703" s="80">
        <v>550</v>
      </c>
      <c r="D703" s="80">
        <v>404.36</v>
      </c>
      <c r="E703" s="208">
        <v>5.67</v>
      </c>
      <c r="F703" s="208">
        <v>5.92</v>
      </c>
      <c r="G703" s="152">
        <v>7.88</v>
      </c>
      <c r="H703" s="80">
        <v>550</v>
      </c>
      <c r="I703" s="100">
        <v>429.37</v>
      </c>
      <c r="J703" s="274">
        <v>4.26</v>
      </c>
      <c r="K703" s="274">
        <v>4.29</v>
      </c>
      <c r="L703" s="275">
        <v>2.9</v>
      </c>
      <c r="M703" s="80">
        <v>550</v>
      </c>
      <c r="N703" s="211">
        <v>439.91</v>
      </c>
      <c r="O703" s="210">
        <v>4.29</v>
      </c>
      <c r="P703" s="210">
        <v>3.68</v>
      </c>
      <c r="Q703" s="190">
        <v>4.29</v>
      </c>
      <c r="R703" s="80">
        <v>550</v>
      </c>
      <c r="S703" s="211">
        <v>451.92</v>
      </c>
      <c r="T703" s="210">
        <v>3.67</v>
      </c>
      <c r="U703" s="210">
        <v>4.92</v>
      </c>
      <c r="V703" s="210">
        <v>3.75</v>
      </c>
      <c r="W703" s="64"/>
      <c r="X703" s="129">
        <v>550</v>
      </c>
      <c r="Y703" s="151">
        <f t="shared" si="666"/>
        <v>0.64899999999999991</v>
      </c>
      <c r="Z703" s="100">
        <v>9.6440000000000001</v>
      </c>
      <c r="AA703" s="100">
        <v>4.5170000000000003</v>
      </c>
      <c r="AB703" s="100">
        <f t="shared" si="646"/>
        <v>4.4779999999999998</v>
      </c>
      <c r="AC703" s="100">
        <f t="shared" si="647"/>
        <v>34.098000000000006</v>
      </c>
      <c r="AD703" s="152">
        <f t="shared" si="648"/>
        <v>64.572194473379994</v>
      </c>
      <c r="AE703" s="129">
        <v>550</v>
      </c>
      <c r="AF703" s="100">
        <f t="shared" si="649"/>
        <v>0.38166666666666671</v>
      </c>
      <c r="AG703" s="100">
        <v>9.6440000000000001</v>
      </c>
      <c r="AH703" s="100">
        <v>4.5170000000000003</v>
      </c>
      <c r="AI703" s="100">
        <f t="shared" si="650"/>
        <v>4.745333333333333</v>
      </c>
      <c r="AJ703" s="100">
        <f t="shared" si="651"/>
        <v>33.830666666666673</v>
      </c>
      <c r="AK703" s="152">
        <f t="shared" si="652"/>
        <v>67.890628796026661</v>
      </c>
      <c r="AL703" s="129">
        <v>550</v>
      </c>
      <c r="AM703" s="100">
        <f t="shared" si="667"/>
        <v>0.40866666666666668</v>
      </c>
      <c r="AN703" s="100">
        <v>9.6440000000000001</v>
      </c>
      <c r="AO703" s="100">
        <v>4.5170000000000003</v>
      </c>
      <c r="AP703" s="100">
        <f t="shared" si="653"/>
        <v>4.7183333333333328</v>
      </c>
      <c r="AQ703" s="100">
        <f t="shared" si="654"/>
        <v>33.857666666666674</v>
      </c>
      <c r="AR703" s="160">
        <f t="shared" si="655"/>
        <v>67.558219370491656</v>
      </c>
      <c r="AS703" s="129">
        <v>550</v>
      </c>
      <c r="AT703" s="100">
        <f t="shared" ref="AT703:AT714" si="669">AVERAGE(T703:V703)/10</f>
        <v>0.41133333333333333</v>
      </c>
      <c r="AU703" s="100">
        <v>9.6440000000000001</v>
      </c>
      <c r="AV703" s="100">
        <v>4.5170000000000003</v>
      </c>
      <c r="AW703" s="100">
        <f t="shared" si="656"/>
        <v>4.7156666666666665</v>
      </c>
      <c r="AX703" s="100">
        <f t="shared" si="657"/>
        <v>33.860333333333337</v>
      </c>
      <c r="AY703" s="160">
        <f t="shared" si="658"/>
        <v>67.525355354251658</v>
      </c>
      <c r="AZ703" s="166"/>
      <c r="BA703" s="129">
        <v>550</v>
      </c>
      <c r="BB703" s="100">
        <v>103.506856070365</v>
      </c>
      <c r="BC703" s="167">
        <f>(BB717-BB718)/BB699</f>
        <v>0.79859444232183896</v>
      </c>
      <c r="BD703" s="167">
        <f>D703-BB715</f>
        <v>33.720000000000027</v>
      </c>
      <c r="BE703" s="164">
        <f>BB717-BB718</f>
        <v>82.66</v>
      </c>
      <c r="BF703" s="164">
        <f t="shared" si="668"/>
        <v>40.793612388095852</v>
      </c>
      <c r="BG703" s="174">
        <f t="shared" si="659"/>
        <v>32.57755213536467</v>
      </c>
      <c r="BH703" s="129">
        <v>550</v>
      </c>
      <c r="BI703" s="100">
        <v>103.506856070365</v>
      </c>
      <c r="BJ703" s="167">
        <f>(BI717-BI718)/BI699</f>
        <v>1.0066965992007697</v>
      </c>
      <c r="BK703" s="167">
        <f>I703-BI715</f>
        <v>37.399999999999977</v>
      </c>
      <c r="BL703" s="164">
        <f>BI717-BI718</f>
        <v>104.19999999999999</v>
      </c>
      <c r="BM703" s="164">
        <f t="shared" si="660"/>
        <v>35.892514395393455</v>
      </c>
      <c r="BN703" s="174">
        <f t="shared" si="661"/>
        <v>36.132872178607265</v>
      </c>
      <c r="BO703" s="129">
        <v>550</v>
      </c>
      <c r="BP703" s="180">
        <v>103.506856070365</v>
      </c>
      <c r="BQ703" s="167">
        <f>(BP717-BP718)/BP699</f>
        <v>1.0980915111819529</v>
      </c>
      <c r="BR703" s="167">
        <f>N703-BP715</f>
        <v>38.800000000000011</v>
      </c>
      <c r="BS703" s="164">
        <f>BP717-BP718</f>
        <v>113.66</v>
      </c>
      <c r="BT703" s="164">
        <f t="shared" si="662"/>
        <v>34.136899524898837</v>
      </c>
      <c r="BU703" s="174">
        <f t="shared" si="663"/>
        <v>37.485439586362652</v>
      </c>
      <c r="BV703" s="129">
        <v>550</v>
      </c>
      <c r="BW703" s="100">
        <v>103.506856070365</v>
      </c>
      <c r="BX703" s="167">
        <f>(BW717-BW718)/BW699</f>
        <v>1.2524774195814565</v>
      </c>
      <c r="BY703" s="167">
        <f>S703-BW715</f>
        <v>35.300000000000011</v>
      </c>
      <c r="BZ703" s="164">
        <f>BW717-BW718</f>
        <v>129.63999999999999</v>
      </c>
      <c r="CA703" s="164">
        <f t="shared" si="664"/>
        <v>27.229250231410067</v>
      </c>
      <c r="CB703" s="174">
        <f t="shared" si="665"/>
        <v>34.104021066974255</v>
      </c>
    </row>
    <row r="704" spans="1:80" ht="15.75">
      <c r="A704" s="64"/>
      <c r="B704" s="95" t="s">
        <v>42</v>
      </c>
      <c r="C704" s="80">
        <v>650</v>
      </c>
      <c r="D704" s="80">
        <v>402.72</v>
      </c>
      <c r="E704" s="208">
        <v>6.67</v>
      </c>
      <c r="F704" s="208">
        <v>7.74</v>
      </c>
      <c r="G704" s="152">
        <v>6.31</v>
      </c>
      <c r="H704" s="80">
        <v>650</v>
      </c>
      <c r="I704" s="100">
        <v>428.03</v>
      </c>
      <c r="J704" s="274">
        <v>4.2699999999999996</v>
      </c>
      <c r="K704" s="274">
        <v>4.79</v>
      </c>
      <c r="L704" s="275">
        <v>3.21</v>
      </c>
      <c r="M704" s="80">
        <v>650</v>
      </c>
      <c r="N704" s="211">
        <v>438.78</v>
      </c>
      <c r="O704" s="210">
        <v>4.33</v>
      </c>
      <c r="P704" s="210">
        <v>4.1900000000000004</v>
      </c>
      <c r="Q704" s="190">
        <v>3.71</v>
      </c>
      <c r="R704" s="80">
        <v>650</v>
      </c>
      <c r="S704" s="211">
        <v>450.89</v>
      </c>
      <c r="T704" s="211">
        <v>4.09</v>
      </c>
      <c r="U704" s="211">
        <v>4.97</v>
      </c>
      <c r="V704" s="236">
        <v>4.3499999999999996</v>
      </c>
      <c r="W704" s="64"/>
      <c r="X704" s="129">
        <v>650</v>
      </c>
      <c r="Y704" s="151">
        <f t="shared" si="666"/>
        <v>0.69066666666666665</v>
      </c>
      <c r="Z704" s="100">
        <v>9.6440000000000001</v>
      </c>
      <c r="AA704" s="100">
        <v>4.5170000000000003</v>
      </c>
      <c r="AB704" s="100">
        <f t="shared" si="646"/>
        <v>4.4363333333333328</v>
      </c>
      <c r="AC704" s="100">
        <f t="shared" si="647"/>
        <v>34.13966666666667</v>
      </c>
      <c r="AD704" s="152">
        <f t="shared" si="648"/>
        <v>89.457618307611654</v>
      </c>
      <c r="AE704" s="129">
        <v>650</v>
      </c>
      <c r="AF704" s="100">
        <f t="shared" si="649"/>
        <v>0.40899999999999997</v>
      </c>
      <c r="AG704" s="100">
        <v>9.6440000000000001</v>
      </c>
      <c r="AH704" s="100">
        <v>4.5170000000000003</v>
      </c>
      <c r="AI704" s="100">
        <f t="shared" si="650"/>
        <v>4.718</v>
      </c>
      <c r="AJ704" s="100">
        <f t="shared" si="651"/>
        <v>33.858000000000004</v>
      </c>
      <c r="AK704" s="152">
        <f t="shared" si="652"/>
        <v>94.352436998820011</v>
      </c>
      <c r="AL704" s="129">
        <v>650</v>
      </c>
      <c r="AM704" s="100">
        <f t="shared" si="667"/>
        <v>0.40766666666666673</v>
      </c>
      <c r="AN704" s="100">
        <v>9.6440000000000001</v>
      </c>
      <c r="AO704" s="100">
        <v>4.5170000000000003</v>
      </c>
      <c r="AP704" s="100">
        <f t="shared" si="653"/>
        <v>4.7193333333333332</v>
      </c>
      <c r="AQ704" s="100">
        <f t="shared" si="654"/>
        <v>33.856666666666669</v>
      </c>
      <c r="AR704" s="160">
        <f t="shared" si="655"/>
        <v>94.375384864366652</v>
      </c>
      <c r="AS704" s="129">
        <v>650</v>
      </c>
      <c r="AT704" s="100">
        <f t="shared" si="669"/>
        <v>0.44699999999999995</v>
      </c>
      <c r="AU704" s="100">
        <v>9.6440000000000001</v>
      </c>
      <c r="AV704" s="100">
        <v>4.5170000000000003</v>
      </c>
      <c r="AW704" s="100">
        <f t="shared" si="656"/>
        <v>4.68</v>
      </c>
      <c r="AX704" s="100">
        <f t="shared" si="657"/>
        <v>33.896000000000008</v>
      </c>
      <c r="AY704" s="160">
        <f t="shared" si="658"/>
        <v>93.697539998400003</v>
      </c>
      <c r="AZ704" s="166"/>
      <c r="BA704" s="129">
        <v>650</v>
      </c>
      <c r="BB704" s="100">
        <v>103.506856070365</v>
      </c>
      <c r="BC704" s="167">
        <f>(BB717-BB718)/BB699</f>
        <v>0.79859444232183896</v>
      </c>
      <c r="BD704" s="167">
        <f>D704-BB715</f>
        <v>32.080000000000041</v>
      </c>
      <c r="BE704" s="164">
        <f>BB717-BB718</f>
        <v>82.66</v>
      </c>
      <c r="BF704" s="164">
        <f t="shared" si="668"/>
        <v>38.809581417856329</v>
      </c>
      <c r="BG704" s="174">
        <f t="shared" si="659"/>
        <v>30.993116029136978</v>
      </c>
      <c r="BH704" s="129">
        <v>650</v>
      </c>
      <c r="BI704" s="100">
        <v>103.506856070365</v>
      </c>
      <c r="BJ704" s="167">
        <f>(BI717-BI718)/BI699</f>
        <v>1.0066965992007697</v>
      </c>
      <c r="BK704" s="167">
        <f>I704-BI715</f>
        <v>36.059999999999945</v>
      </c>
      <c r="BL704" s="164">
        <f>BI717-BI718</f>
        <v>104.19999999999999</v>
      </c>
      <c r="BM704" s="164">
        <f t="shared" si="660"/>
        <v>34.606525911708204</v>
      </c>
      <c r="BN704" s="174">
        <f t="shared" si="661"/>
        <v>34.838271945469963</v>
      </c>
      <c r="BO704" s="129">
        <v>650</v>
      </c>
      <c r="BP704" s="180">
        <v>103.506856070365</v>
      </c>
      <c r="BQ704" s="167">
        <f>(BP717-BP718)/BP699</f>
        <v>1.0980915111819529</v>
      </c>
      <c r="BR704" s="167">
        <f>N704-BP715</f>
        <v>37.669999999999959</v>
      </c>
      <c r="BS704" s="164">
        <f>BP717-BP718</f>
        <v>113.66</v>
      </c>
      <c r="BT704" s="164">
        <f t="shared" si="662"/>
        <v>33.142706317086009</v>
      </c>
      <c r="BU704" s="174">
        <f t="shared" si="663"/>
        <v>36.393724464388633</v>
      </c>
      <c r="BV704" s="129">
        <v>650</v>
      </c>
      <c r="BW704" s="100">
        <v>103.506856070365</v>
      </c>
      <c r="BX704" s="167">
        <f>(BW717-BW718)/BW699</f>
        <v>1.2524774195814565</v>
      </c>
      <c r="BY704" s="167">
        <f>S704-BW715</f>
        <v>34.269999999999982</v>
      </c>
      <c r="BZ704" s="164">
        <f>BW717-BW718</f>
        <v>129.63999999999999</v>
      </c>
      <c r="CA704" s="164">
        <f t="shared" si="664"/>
        <v>26.434742363468054</v>
      </c>
      <c r="CB704" s="174">
        <f t="shared" si="665"/>
        <v>33.10891790269708</v>
      </c>
    </row>
    <row r="705" spans="1:80" ht="15.75">
      <c r="A705" s="64"/>
      <c r="B705" s="95" t="s">
        <v>42</v>
      </c>
      <c r="C705" s="80">
        <v>750</v>
      </c>
      <c r="D705" s="80">
        <v>401.4</v>
      </c>
      <c r="E705" s="208">
        <v>6.81</v>
      </c>
      <c r="F705" s="208">
        <v>7.01</v>
      </c>
      <c r="G705" s="152">
        <v>8.39</v>
      </c>
      <c r="H705" s="80">
        <v>750</v>
      </c>
      <c r="I705" s="100">
        <v>426.85</v>
      </c>
      <c r="J705" s="274">
        <v>3.73</v>
      </c>
      <c r="K705" s="274">
        <v>5</v>
      </c>
      <c r="L705" s="275">
        <v>5.16</v>
      </c>
      <c r="M705" s="80">
        <v>750</v>
      </c>
      <c r="N705" s="211">
        <v>437.83</v>
      </c>
      <c r="O705" s="80">
        <v>4.74</v>
      </c>
      <c r="P705" s="80">
        <v>4.32</v>
      </c>
      <c r="Q705" s="98">
        <v>3.96</v>
      </c>
      <c r="R705" s="80">
        <v>750</v>
      </c>
      <c r="S705" s="211">
        <v>450.15</v>
      </c>
      <c r="T705" s="211">
        <v>5.13</v>
      </c>
      <c r="U705" s="211">
        <v>9.73</v>
      </c>
      <c r="V705" s="236">
        <v>6.14</v>
      </c>
      <c r="W705" s="64"/>
      <c r="X705" s="129">
        <v>750</v>
      </c>
      <c r="Y705" s="151">
        <f t="shared" si="666"/>
        <v>0.74033333333333329</v>
      </c>
      <c r="Z705" s="100">
        <v>9.6440000000000001</v>
      </c>
      <c r="AA705" s="100">
        <v>4.5170000000000003</v>
      </c>
      <c r="AB705" s="100">
        <f t="shared" si="646"/>
        <v>4.3866666666666667</v>
      </c>
      <c r="AC705" s="100">
        <f t="shared" si="647"/>
        <v>34.189333333333337</v>
      </c>
      <c r="AD705" s="152">
        <f t="shared" si="648"/>
        <v>117.93832764000001</v>
      </c>
      <c r="AE705" s="129">
        <v>750</v>
      </c>
      <c r="AF705" s="100">
        <f t="shared" si="649"/>
        <v>0.46299999999999997</v>
      </c>
      <c r="AG705" s="100">
        <v>9.6440000000000001</v>
      </c>
      <c r="AH705" s="100">
        <v>4.5170000000000003</v>
      </c>
      <c r="AI705" s="100">
        <f t="shared" si="650"/>
        <v>4.6639999999999997</v>
      </c>
      <c r="AJ705" s="100">
        <f t="shared" si="651"/>
        <v>33.912000000000006</v>
      </c>
      <c r="AK705" s="152">
        <f t="shared" si="652"/>
        <v>124.377448536</v>
      </c>
      <c r="AL705" s="129">
        <v>750</v>
      </c>
      <c r="AM705" s="100">
        <f t="shared" si="667"/>
        <v>0.434</v>
      </c>
      <c r="AN705" s="100">
        <v>9.6440000000000001</v>
      </c>
      <c r="AO705" s="100">
        <v>4.5170000000000003</v>
      </c>
      <c r="AP705" s="100">
        <f t="shared" si="653"/>
        <v>4.6929999999999996</v>
      </c>
      <c r="AQ705" s="100">
        <f t="shared" si="654"/>
        <v>33.883000000000003</v>
      </c>
      <c r="AR705" s="160">
        <f t="shared" si="655"/>
        <v>125.04378417862499</v>
      </c>
      <c r="AS705" s="129">
        <v>750</v>
      </c>
      <c r="AT705" s="100">
        <f t="shared" si="669"/>
        <v>0.7</v>
      </c>
      <c r="AU705" s="100">
        <v>9.6440000000000001</v>
      </c>
      <c r="AV705" s="100">
        <v>4.5170000000000003</v>
      </c>
      <c r="AW705" s="100">
        <f t="shared" si="656"/>
        <v>4.4269999999999996</v>
      </c>
      <c r="AX705" s="100">
        <f t="shared" si="657"/>
        <v>34.149000000000008</v>
      </c>
      <c r="AY705" s="160">
        <f t="shared" si="658"/>
        <v>118.882303286625</v>
      </c>
      <c r="AZ705" s="166"/>
      <c r="BA705" s="129">
        <v>750</v>
      </c>
      <c r="BB705" s="100">
        <v>103.506856070365</v>
      </c>
      <c r="BC705" s="167">
        <f>(BB717-BB718)/BB699</f>
        <v>0.79859444232183896</v>
      </c>
      <c r="BD705" s="167">
        <f>D705-BB715</f>
        <v>30.759999999999991</v>
      </c>
      <c r="BE705" s="164">
        <f>BB717-BB718</f>
        <v>82.66</v>
      </c>
      <c r="BF705" s="164">
        <f t="shared" si="668"/>
        <v>37.212678441809814</v>
      </c>
      <c r="BG705" s="174">
        <f t="shared" si="659"/>
        <v>29.717838187539027</v>
      </c>
      <c r="BH705" s="129">
        <v>750</v>
      </c>
      <c r="BI705" s="100">
        <v>103.506856070365</v>
      </c>
      <c r="BJ705" s="167">
        <f>(BI717-BI718)/BI699</f>
        <v>1.0066965992007697</v>
      </c>
      <c r="BK705" s="167">
        <f>I705-BI715</f>
        <v>34.879999999999995</v>
      </c>
      <c r="BL705" s="164">
        <f>BI717-BI718</f>
        <v>104.19999999999999</v>
      </c>
      <c r="BM705" s="164">
        <f t="shared" si="660"/>
        <v>33.474088291746639</v>
      </c>
      <c r="BN705" s="174">
        <f t="shared" si="661"/>
        <v>33.698250844647646</v>
      </c>
      <c r="BO705" s="129">
        <v>750</v>
      </c>
      <c r="BP705" s="180">
        <v>103.506856070365</v>
      </c>
      <c r="BQ705" s="167">
        <f>(BP717-BP718)/BP699</f>
        <v>1.0980915111819529</v>
      </c>
      <c r="BR705" s="167">
        <f>N705-BP715</f>
        <v>36.71999999999997</v>
      </c>
      <c r="BS705" s="164">
        <f>BP717-BP718</f>
        <v>113.66</v>
      </c>
      <c r="BT705" s="164">
        <f t="shared" si="662"/>
        <v>32.306880168924842</v>
      </c>
      <c r="BU705" s="174">
        <f t="shared" si="663"/>
        <v>35.475910866268947</v>
      </c>
      <c r="BV705" s="129">
        <v>750</v>
      </c>
      <c r="BW705" s="100">
        <v>103.506856070365</v>
      </c>
      <c r="BX705" s="167">
        <f>(BW717-BW718)/BW699</f>
        <v>1.2524774195814565</v>
      </c>
      <c r="BY705" s="167">
        <f>S705-BW715</f>
        <v>33.529999999999973</v>
      </c>
      <c r="BZ705" s="164">
        <f>BW717-BW718</f>
        <v>129.63999999999999</v>
      </c>
      <c r="CA705" s="164">
        <f t="shared" si="664"/>
        <v>25.86393088552914</v>
      </c>
      <c r="CB705" s="174">
        <f t="shared" si="665"/>
        <v>32.39398941574067</v>
      </c>
    </row>
    <row r="706" spans="1:80" ht="15.75">
      <c r="A706" s="64"/>
      <c r="B706" s="95" t="s">
        <v>42</v>
      </c>
      <c r="C706" s="80">
        <v>850</v>
      </c>
      <c r="D706" s="80">
        <v>400.3</v>
      </c>
      <c r="E706" s="208">
        <v>6.89</v>
      </c>
      <c r="F706" s="208">
        <v>6.29</v>
      </c>
      <c r="G706" s="152">
        <v>9.0500000000000007</v>
      </c>
      <c r="H706" s="80">
        <v>850</v>
      </c>
      <c r="I706" s="100">
        <v>425.84</v>
      </c>
      <c r="J706" s="274">
        <v>5.16</v>
      </c>
      <c r="K706" s="274">
        <v>4.5199999999999996</v>
      </c>
      <c r="L706" s="275">
        <v>3.71</v>
      </c>
      <c r="M706" s="80">
        <v>850</v>
      </c>
      <c r="N706" s="211">
        <v>436.83</v>
      </c>
      <c r="O706" s="80">
        <v>4.99</v>
      </c>
      <c r="P706" s="80">
        <v>3.9</v>
      </c>
      <c r="Q706" s="98">
        <v>4.95</v>
      </c>
      <c r="R706" s="80">
        <v>850</v>
      </c>
      <c r="S706" s="211">
        <v>449.22</v>
      </c>
      <c r="T706" s="211">
        <v>3.92</v>
      </c>
      <c r="U706" s="211">
        <v>10.88</v>
      </c>
      <c r="V706" s="236">
        <v>5.1100000000000003</v>
      </c>
      <c r="W706" s="64"/>
      <c r="X706" s="129">
        <v>850</v>
      </c>
      <c r="Y706" s="151">
        <f t="shared" si="666"/>
        <v>0.74099999999999999</v>
      </c>
      <c r="Z706" s="100">
        <v>9.6440000000000001</v>
      </c>
      <c r="AA706" s="100">
        <v>4.5170000000000003</v>
      </c>
      <c r="AB706" s="100">
        <f t="shared" si="646"/>
        <v>4.3860000000000001</v>
      </c>
      <c r="AC706" s="100">
        <f t="shared" si="647"/>
        <v>34.190000000000005</v>
      </c>
      <c r="AD706" s="152">
        <f t="shared" si="648"/>
        <v>151.46516105370003</v>
      </c>
      <c r="AE706" s="129">
        <v>850</v>
      </c>
      <c r="AF706" s="100">
        <f t="shared" si="649"/>
        <v>0.44633333333333336</v>
      </c>
      <c r="AG706" s="100">
        <v>9.6440000000000001</v>
      </c>
      <c r="AH706" s="100">
        <v>4.5170000000000003</v>
      </c>
      <c r="AI706" s="100">
        <f t="shared" si="650"/>
        <v>4.6806666666666663</v>
      </c>
      <c r="AJ706" s="100">
        <f t="shared" si="651"/>
        <v>33.89533333333334</v>
      </c>
      <c r="AK706" s="152">
        <f t="shared" si="652"/>
        <v>160.24801035940666</v>
      </c>
      <c r="AL706" s="129">
        <v>850</v>
      </c>
      <c r="AM706" s="100">
        <f t="shared" si="667"/>
        <v>0.46133333333333332</v>
      </c>
      <c r="AN706" s="100">
        <v>9.6440000000000001</v>
      </c>
      <c r="AO706" s="100">
        <v>4.5170000000000003</v>
      </c>
      <c r="AP706" s="100">
        <f t="shared" si="653"/>
        <v>4.6656666666666666</v>
      </c>
      <c r="AQ706" s="100">
        <f t="shared" si="654"/>
        <v>33.910333333333341</v>
      </c>
      <c r="AR706" s="160">
        <f t="shared" si="655"/>
        <v>159.80515679493169</v>
      </c>
      <c r="AS706" s="129">
        <v>850</v>
      </c>
      <c r="AT706" s="100">
        <f t="shared" si="669"/>
        <v>0.66366666666666663</v>
      </c>
      <c r="AU706" s="100">
        <v>9.6440000000000001</v>
      </c>
      <c r="AV706" s="100">
        <v>4.5170000000000003</v>
      </c>
      <c r="AW706" s="100">
        <f t="shared" si="656"/>
        <v>4.4633333333333329</v>
      </c>
      <c r="AX706" s="100">
        <f t="shared" si="657"/>
        <v>34.112666666666669</v>
      </c>
      <c r="AY706" s="160">
        <f t="shared" si="658"/>
        <v>153.78713833556665</v>
      </c>
      <c r="AZ706" s="166"/>
      <c r="BA706" s="129">
        <v>850</v>
      </c>
      <c r="BB706" s="100">
        <v>103.506856070365</v>
      </c>
      <c r="BC706" s="167">
        <f>(BB717-BB718)/BB699</f>
        <v>0.79859444232183896</v>
      </c>
      <c r="BD706" s="167">
        <f>D706-BB715</f>
        <v>29.660000000000025</v>
      </c>
      <c r="BE706" s="164">
        <f>BB717-BB718</f>
        <v>82.66</v>
      </c>
      <c r="BF706" s="164">
        <f t="shared" si="668"/>
        <v>35.881925961771145</v>
      </c>
      <c r="BG706" s="174">
        <f t="shared" si="659"/>
        <v>28.655106652874142</v>
      </c>
      <c r="BH706" s="129">
        <v>850</v>
      </c>
      <c r="BI706" s="100">
        <v>103.506856070365</v>
      </c>
      <c r="BJ706" s="167">
        <f>(BI717-BI718)/BI699</f>
        <v>1.0066965992007697</v>
      </c>
      <c r="BK706" s="167">
        <f>I706-BI715</f>
        <v>33.869999999999948</v>
      </c>
      <c r="BL706" s="164">
        <f>BI717-BI718</f>
        <v>104.19999999999999</v>
      </c>
      <c r="BM706" s="164">
        <f t="shared" si="660"/>
        <v>32.504798464491316</v>
      </c>
      <c r="BN706" s="174">
        <f t="shared" si="661"/>
        <v>32.722470071909811</v>
      </c>
      <c r="BO706" s="129">
        <v>850</v>
      </c>
      <c r="BP706" s="180">
        <v>103.506856070365</v>
      </c>
      <c r="BQ706" s="167">
        <f>(BP717-BP718)/BP699</f>
        <v>1.0980915111819529</v>
      </c>
      <c r="BR706" s="167">
        <f>N706-BP715</f>
        <v>35.71999999999997</v>
      </c>
      <c r="BS706" s="164">
        <f>BP717-BP718</f>
        <v>113.66</v>
      </c>
      <c r="BT706" s="164">
        <f t="shared" si="662"/>
        <v>31.427063170860436</v>
      </c>
      <c r="BU706" s="174">
        <f t="shared" si="663"/>
        <v>34.509791289300836</v>
      </c>
      <c r="BV706" s="129">
        <v>850</v>
      </c>
      <c r="BW706" s="100">
        <v>103.506856070365</v>
      </c>
      <c r="BX706" s="167">
        <f>(BW717-BW718)/BW699</f>
        <v>1.2524774195814565</v>
      </c>
      <c r="BY706" s="167">
        <f>S706-BW715</f>
        <v>32.600000000000023</v>
      </c>
      <c r="BZ706" s="164">
        <f>BW717-BW718</f>
        <v>129.63999999999999</v>
      </c>
      <c r="CA706" s="164">
        <f t="shared" si="664"/>
        <v>25.146559703795145</v>
      </c>
      <c r="CB706" s="174">
        <f t="shared" si="665"/>
        <v>31.495498209160377</v>
      </c>
    </row>
    <row r="707" spans="1:80" ht="15.75">
      <c r="A707" s="64"/>
      <c r="B707" s="95" t="s">
        <v>42</v>
      </c>
      <c r="C707" s="80">
        <v>950</v>
      </c>
      <c r="D707" s="80">
        <v>399.32</v>
      </c>
      <c r="E707" s="208">
        <v>9.1300000000000008</v>
      </c>
      <c r="F707" s="208">
        <v>7.53</v>
      </c>
      <c r="G707" s="152">
        <v>7.95</v>
      </c>
      <c r="H707" s="80">
        <v>950</v>
      </c>
      <c r="I707" s="100">
        <v>424.95</v>
      </c>
      <c r="J707" s="274">
        <v>5.13</v>
      </c>
      <c r="K707" s="274">
        <v>3.73</v>
      </c>
      <c r="L707" s="275">
        <v>4.22</v>
      </c>
      <c r="M707" s="80">
        <v>950</v>
      </c>
      <c r="N707" s="211">
        <v>435.9</v>
      </c>
      <c r="O707" s="80">
        <v>5.04</v>
      </c>
      <c r="P707" s="80">
        <v>3.98</v>
      </c>
      <c r="Q707" s="98">
        <v>5.05</v>
      </c>
      <c r="R707" s="80">
        <v>950</v>
      </c>
      <c r="S707" s="211">
        <v>448.21</v>
      </c>
      <c r="T707" s="211">
        <v>6.59</v>
      </c>
      <c r="U707" s="211">
        <v>5.07</v>
      </c>
      <c r="V707" s="236">
        <v>4.99</v>
      </c>
      <c r="W707" s="64"/>
      <c r="X707" s="129">
        <v>950</v>
      </c>
      <c r="Y707" s="151">
        <f t="shared" si="666"/>
        <v>0.82033333333333336</v>
      </c>
      <c r="Z707" s="100">
        <v>9.6440000000000001</v>
      </c>
      <c r="AA707" s="100">
        <v>4.5170000000000003</v>
      </c>
      <c r="AB707" s="100">
        <f t="shared" si="646"/>
        <v>4.3066666666666666</v>
      </c>
      <c r="AC707" s="100">
        <f t="shared" si="647"/>
        <v>34.269333333333336</v>
      </c>
      <c r="AD707" s="152">
        <f t="shared" si="648"/>
        <v>186.20926967946667</v>
      </c>
      <c r="AE707" s="129">
        <v>950</v>
      </c>
      <c r="AF707" s="100">
        <f t="shared" si="649"/>
        <v>0.43599999999999994</v>
      </c>
      <c r="AG707" s="100">
        <v>9.6440000000000001</v>
      </c>
      <c r="AH707" s="100">
        <v>4.5170000000000003</v>
      </c>
      <c r="AI707" s="100">
        <f t="shared" si="650"/>
        <v>4.6909999999999998</v>
      </c>
      <c r="AJ707" s="100">
        <f t="shared" si="651"/>
        <v>33.885000000000005</v>
      </c>
      <c r="AK707" s="152">
        <f t="shared" si="652"/>
        <v>200.55214203682502</v>
      </c>
      <c r="AL707" s="129">
        <v>950</v>
      </c>
      <c r="AM707" s="100">
        <f t="shared" si="667"/>
        <v>0.46900000000000003</v>
      </c>
      <c r="AN707" s="100">
        <v>9.6440000000000001</v>
      </c>
      <c r="AO707" s="100">
        <v>4.5170000000000003</v>
      </c>
      <c r="AP707" s="100">
        <f t="shared" si="653"/>
        <v>4.6579999999999995</v>
      </c>
      <c r="AQ707" s="100">
        <f t="shared" si="654"/>
        <v>33.918000000000006</v>
      </c>
      <c r="AR707" s="160">
        <f t="shared" si="655"/>
        <v>199.33524856457996</v>
      </c>
      <c r="AS707" s="129">
        <v>950</v>
      </c>
      <c r="AT707" s="100">
        <f t="shared" si="669"/>
        <v>0.55499999999999994</v>
      </c>
      <c r="AU707" s="100">
        <v>9.6440000000000001</v>
      </c>
      <c r="AV707" s="100">
        <v>4.5170000000000003</v>
      </c>
      <c r="AW707" s="100">
        <f t="shared" si="656"/>
        <v>4.5720000000000001</v>
      </c>
      <c r="AX707" s="100">
        <f t="shared" si="657"/>
        <v>34.004000000000005</v>
      </c>
      <c r="AY707" s="160">
        <f t="shared" si="658"/>
        <v>196.15103823816</v>
      </c>
      <c r="AZ707" s="166"/>
      <c r="BA707" s="129">
        <v>950</v>
      </c>
      <c r="BB707" s="100">
        <v>103.506856070365</v>
      </c>
      <c r="BC707" s="167">
        <f>(BB717-BB718)/BB699</f>
        <v>0.79859444232183896</v>
      </c>
      <c r="BD707" s="167">
        <f>D707-BB715</f>
        <v>28.680000000000007</v>
      </c>
      <c r="BE707" s="164">
        <f>BB717-BB718</f>
        <v>82.66</v>
      </c>
      <c r="BF707" s="164">
        <f t="shared" si="668"/>
        <v>34.696346479554812</v>
      </c>
      <c r="BG707" s="174">
        <f t="shared" si="659"/>
        <v>27.708309467445375</v>
      </c>
      <c r="BH707" s="129">
        <v>950</v>
      </c>
      <c r="BI707" s="100">
        <v>103.506856070365</v>
      </c>
      <c r="BJ707" s="167">
        <f>(BI717-BI718)/BI699</f>
        <v>1.0066965992007697</v>
      </c>
      <c r="BK707" s="167">
        <f>I707-BI715</f>
        <v>32.979999999999961</v>
      </c>
      <c r="BL707" s="164">
        <f>BI717-BI718</f>
        <v>104.19999999999999</v>
      </c>
      <c r="BM707" s="164">
        <f t="shared" si="660"/>
        <v>31.650671785028756</v>
      </c>
      <c r="BN707" s="174">
        <f t="shared" si="661"/>
        <v>31.862623648408203</v>
      </c>
      <c r="BO707" s="129">
        <v>950</v>
      </c>
      <c r="BP707" s="180">
        <v>103.506856070365</v>
      </c>
      <c r="BQ707" s="167">
        <f>(BP717-BP718)/BP699</f>
        <v>1.0980915111819529</v>
      </c>
      <c r="BR707" s="167">
        <f>N707-BP715</f>
        <v>34.789999999999964</v>
      </c>
      <c r="BS707" s="164">
        <f>BP717-BP718</f>
        <v>113.66</v>
      </c>
      <c r="BT707" s="164">
        <f t="shared" si="662"/>
        <v>30.608833362660537</v>
      </c>
      <c r="BU707" s="174">
        <f t="shared" si="663"/>
        <v>33.61130008272049</v>
      </c>
      <c r="BV707" s="129">
        <v>950</v>
      </c>
      <c r="BW707" s="100">
        <v>103.506856070365</v>
      </c>
      <c r="BX707" s="167">
        <f>(BW717-BW718)/BW699</f>
        <v>1.2524774195814565</v>
      </c>
      <c r="BY707" s="167">
        <f>S707-BW715</f>
        <v>31.589999999999975</v>
      </c>
      <c r="BZ707" s="164">
        <f>BW717-BW718</f>
        <v>129.63999999999999</v>
      </c>
      <c r="CA707" s="164">
        <f t="shared" si="664"/>
        <v>24.367479173094708</v>
      </c>
      <c r="CB707" s="174">
        <f t="shared" si="665"/>
        <v>30.519717436422543</v>
      </c>
    </row>
    <row r="708" spans="1:80" ht="15.75">
      <c r="A708" s="64"/>
      <c r="B708" s="95" t="s">
        <v>42</v>
      </c>
      <c r="C708" s="80">
        <v>1000</v>
      </c>
      <c r="D708" s="80">
        <v>398.6</v>
      </c>
      <c r="E708" s="208">
        <v>9.1999999999999993</v>
      </c>
      <c r="F708" s="208">
        <v>8.2799999999999994</v>
      </c>
      <c r="G708" s="152">
        <v>8.19</v>
      </c>
      <c r="H708" s="80">
        <v>1000</v>
      </c>
      <c r="I708" s="100">
        <v>424.24</v>
      </c>
      <c r="J708" s="274">
        <v>5.84</v>
      </c>
      <c r="K708" s="274">
        <v>4.7699999999999996</v>
      </c>
      <c r="L708" s="275">
        <v>4.47</v>
      </c>
      <c r="M708" s="80">
        <v>1000</v>
      </c>
      <c r="N708" s="80">
        <v>435.2</v>
      </c>
      <c r="O708" s="211">
        <v>5.56</v>
      </c>
      <c r="P708" s="80">
        <v>4.54</v>
      </c>
      <c r="Q708" s="98">
        <v>5.67</v>
      </c>
      <c r="R708" s="80">
        <v>1000</v>
      </c>
      <c r="S708" s="211">
        <v>447.49</v>
      </c>
      <c r="T708" s="211">
        <v>5.87</v>
      </c>
      <c r="U708" s="211">
        <v>7.96</v>
      </c>
      <c r="V708" s="236">
        <v>5.45</v>
      </c>
      <c r="W708" s="64"/>
      <c r="X708" s="129">
        <v>1000</v>
      </c>
      <c r="Y708" s="151">
        <f t="shared" si="666"/>
        <v>0.85566666666666646</v>
      </c>
      <c r="Z708" s="100">
        <v>9.6440000000000001</v>
      </c>
      <c r="AA708" s="100">
        <v>4.5170000000000003</v>
      </c>
      <c r="AB708" s="100">
        <f t="shared" si="646"/>
        <v>4.2713333333333336</v>
      </c>
      <c r="AC708" s="100">
        <f t="shared" si="647"/>
        <v>34.30466666666667</v>
      </c>
      <c r="AD708" s="152">
        <f t="shared" si="648"/>
        <v>204.84427937866667</v>
      </c>
      <c r="AE708" s="129">
        <v>1000</v>
      </c>
      <c r="AF708" s="100">
        <f t="shared" si="649"/>
        <v>0.5026666666666666</v>
      </c>
      <c r="AG708" s="100">
        <v>9.6440000000000001</v>
      </c>
      <c r="AH708" s="100">
        <v>4.5170000000000003</v>
      </c>
      <c r="AI708" s="100">
        <f t="shared" si="650"/>
        <v>4.6243333333333334</v>
      </c>
      <c r="AJ708" s="100">
        <f t="shared" si="651"/>
        <v>33.951666666666675</v>
      </c>
      <c r="AK708" s="152">
        <f t="shared" si="652"/>
        <v>219.49134579666668</v>
      </c>
      <c r="AL708" s="129">
        <v>1000</v>
      </c>
      <c r="AM708" s="100">
        <f>AVERAGE(P708:Q708)/10</f>
        <v>0.51050000000000006</v>
      </c>
      <c r="AN708" s="100">
        <v>9.6440000000000001</v>
      </c>
      <c r="AO708" s="100">
        <v>4.5170000000000003</v>
      </c>
      <c r="AP708" s="100">
        <f t="shared" si="653"/>
        <v>4.6164999999999994</v>
      </c>
      <c r="AQ708" s="100">
        <f t="shared" si="654"/>
        <v>33.959500000000006</v>
      </c>
      <c r="AR708" s="160">
        <f t="shared" si="655"/>
        <v>219.17009638649998</v>
      </c>
      <c r="AS708" s="129">
        <v>1000</v>
      </c>
      <c r="AT708" s="100">
        <f t="shared" si="669"/>
        <v>0.64266666666666672</v>
      </c>
      <c r="AU708" s="100">
        <v>9.6440000000000001</v>
      </c>
      <c r="AV708" s="100">
        <v>4.5170000000000003</v>
      </c>
      <c r="AW708" s="100">
        <f t="shared" si="656"/>
        <v>4.4843333333333328</v>
      </c>
      <c r="AX708" s="100">
        <f t="shared" si="657"/>
        <v>34.091666666666669</v>
      </c>
      <c r="AY708" s="160">
        <f t="shared" si="658"/>
        <v>213.72399931666661</v>
      </c>
      <c r="AZ708" s="166"/>
      <c r="BA708" s="129">
        <v>1000</v>
      </c>
      <c r="BB708" s="100">
        <v>103.506856070365</v>
      </c>
      <c r="BC708" s="167">
        <f>(BB717-BB718)/BB699</f>
        <v>0.79859444232183896</v>
      </c>
      <c r="BD708" s="167">
        <f>D708-BB715</f>
        <v>27.960000000000036</v>
      </c>
      <c r="BE708" s="164">
        <f>BB717-BB718</f>
        <v>82.66</v>
      </c>
      <c r="BF708" s="164">
        <f t="shared" si="668"/>
        <v>33.825308492620422</v>
      </c>
      <c r="BG708" s="174">
        <f t="shared" si="659"/>
        <v>27.012703372028369</v>
      </c>
      <c r="BH708" s="129">
        <v>1000</v>
      </c>
      <c r="BI708" s="100">
        <v>103.506856070365</v>
      </c>
      <c r="BJ708" s="167">
        <f>(BI717-BI718)/BI699</f>
        <v>1.0066965992007697</v>
      </c>
      <c r="BK708" s="167">
        <f>I708-BI715</f>
        <v>32.269999999999982</v>
      </c>
      <c r="BL708" s="164">
        <f>BI717-BI718</f>
        <v>104.19999999999999</v>
      </c>
      <c r="BM708" s="164">
        <f t="shared" si="660"/>
        <v>30.969289827255263</v>
      </c>
      <c r="BN708" s="174">
        <f t="shared" si="661"/>
        <v>31.176678748760867</v>
      </c>
      <c r="BO708" s="129">
        <v>1000</v>
      </c>
      <c r="BP708" s="180">
        <v>103.506856070365</v>
      </c>
      <c r="BQ708" s="167">
        <f>(BP717-BP718)/BP699</f>
        <v>1.0980915111819529</v>
      </c>
      <c r="BR708" s="167">
        <f>N708-BP715</f>
        <v>34.089999999999975</v>
      </c>
      <c r="BS708" s="164">
        <f>BP717-BP718</f>
        <v>113.66</v>
      </c>
      <c r="BT708" s="164">
        <f t="shared" si="662"/>
        <v>29.992961464015465</v>
      </c>
      <c r="BU708" s="174">
        <f t="shared" si="663"/>
        <v>32.935016378842825</v>
      </c>
      <c r="BV708" s="129">
        <v>1000</v>
      </c>
      <c r="BW708" s="100">
        <v>103.506856070365</v>
      </c>
      <c r="BX708" s="167">
        <f>(BW717-BW718)/BW699</f>
        <v>1.2524774195814565</v>
      </c>
      <c r="BY708" s="167">
        <f>S708-BW715</f>
        <v>30.870000000000005</v>
      </c>
      <c r="BZ708" s="164">
        <f>BW717-BW718</f>
        <v>129.63999999999999</v>
      </c>
      <c r="CA708" s="164">
        <f t="shared" si="664"/>
        <v>23.812095032397416</v>
      </c>
      <c r="CB708" s="174">
        <f t="shared" si="665"/>
        <v>29.824111341005533</v>
      </c>
    </row>
    <row r="709" spans="1:80" ht="15.75">
      <c r="A709" s="64"/>
      <c r="B709" s="95" t="s">
        <v>42</v>
      </c>
      <c r="C709" s="80">
        <v>1350</v>
      </c>
      <c r="D709" s="80">
        <v>396.46</v>
      </c>
      <c r="E709" s="208">
        <v>8.4499999999999993</v>
      </c>
      <c r="F709" s="208">
        <v>9.8000000000000007</v>
      </c>
      <c r="G709" s="152">
        <v>10.39</v>
      </c>
      <c r="H709" s="80">
        <v>1350</v>
      </c>
      <c r="I709" s="100">
        <v>422.43</v>
      </c>
      <c r="J709" s="100">
        <v>6.6</v>
      </c>
      <c r="K709" s="211">
        <v>5.49</v>
      </c>
      <c r="L709" s="258">
        <v>5.0999999999999996</v>
      </c>
      <c r="M709" s="80">
        <v>1350</v>
      </c>
      <c r="N709" s="211">
        <v>432.02</v>
      </c>
      <c r="O709" s="80">
        <v>5.84</v>
      </c>
      <c r="P709" s="80">
        <v>5.09</v>
      </c>
      <c r="Q709" s="236">
        <v>5.9</v>
      </c>
      <c r="R709" s="80">
        <v>1350</v>
      </c>
      <c r="S709" s="211">
        <v>444.18</v>
      </c>
      <c r="T709" s="211">
        <v>8.07</v>
      </c>
      <c r="U709" s="211">
        <v>5.75</v>
      </c>
      <c r="V709" s="236">
        <v>6.05</v>
      </c>
      <c r="W709" s="64"/>
      <c r="X709" s="129">
        <v>1350</v>
      </c>
      <c r="Y709" s="151">
        <f t="shared" si="666"/>
        <v>0.95466666666666666</v>
      </c>
      <c r="Z709" s="100">
        <v>9.6440000000000001</v>
      </c>
      <c r="AA709" s="100">
        <v>4.5170000000000003</v>
      </c>
      <c r="AB709" s="100">
        <f t="shared" si="646"/>
        <v>4.1723333333333334</v>
      </c>
      <c r="AC709" s="100">
        <f t="shared" si="647"/>
        <v>34.403666666666673</v>
      </c>
      <c r="AD709" s="152">
        <f t="shared" si="648"/>
        <v>365.72819036926506</v>
      </c>
      <c r="AE709" s="129">
        <v>1350</v>
      </c>
      <c r="AF709" s="100">
        <f t="shared" si="649"/>
        <v>0.57299999999999995</v>
      </c>
      <c r="AG709" s="100">
        <v>9.6440000000000001</v>
      </c>
      <c r="AH709" s="100">
        <v>4.5170000000000003</v>
      </c>
      <c r="AI709" s="100">
        <f t="shared" si="650"/>
        <v>4.5540000000000003</v>
      </c>
      <c r="AJ709" s="100">
        <f t="shared" si="651"/>
        <v>34.022000000000006</v>
      </c>
      <c r="AK709" s="152">
        <f t="shared" si="652"/>
        <v>394.75494127674006</v>
      </c>
      <c r="AL709" s="129">
        <v>1350</v>
      </c>
      <c r="AM709" s="100">
        <f t="shared" ref="AM709:AM714" si="670">AVERAGE(O709:Q709)/10</f>
        <v>0.56099999999999994</v>
      </c>
      <c r="AN709" s="100">
        <v>9.6440000000000001</v>
      </c>
      <c r="AO709" s="100">
        <v>4.5170000000000003</v>
      </c>
      <c r="AP709" s="100">
        <f t="shared" si="653"/>
        <v>4.5659999999999998</v>
      </c>
      <c r="AQ709" s="100">
        <f t="shared" si="654"/>
        <v>34.010000000000005</v>
      </c>
      <c r="AR709" s="160">
        <f t="shared" si="655"/>
        <v>395.65553667929998</v>
      </c>
      <c r="AS709" s="129">
        <v>1350</v>
      </c>
      <c r="AT709" s="100">
        <f t="shared" si="669"/>
        <v>0.66233333333333344</v>
      </c>
      <c r="AU709" s="100">
        <v>9.6440000000000001</v>
      </c>
      <c r="AV709" s="100">
        <v>4.5170000000000003</v>
      </c>
      <c r="AW709" s="100">
        <f t="shared" si="656"/>
        <v>4.4646666666666661</v>
      </c>
      <c r="AX709" s="100">
        <f t="shared" si="657"/>
        <v>34.111333333333341</v>
      </c>
      <c r="AY709" s="160">
        <f t="shared" si="658"/>
        <v>388.02744451962002</v>
      </c>
      <c r="AZ709" s="166"/>
      <c r="BA709" s="129">
        <v>1350</v>
      </c>
      <c r="BB709" s="100">
        <v>103.506856070365</v>
      </c>
      <c r="BC709" s="167">
        <f>(BB717-BB718)/BB699</f>
        <v>0.79859444232183896</v>
      </c>
      <c r="BD709" s="167">
        <f>D709-BB715</f>
        <v>25.819999999999993</v>
      </c>
      <c r="BE709" s="164">
        <f>BB717-BB718</f>
        <v>82.66</v>
      </c>
      <c r="BF709" s="164">
        <f t="shared" si="668"/>
        <v>31.236390031454143</v>
      </c>
      <c r="BG709" s="174">
        <f t="shared" si="659"/>
        <v>24.945207477316572</v>
      </c>
      <c r="BH709" s="129">
        <v>1350</v>
      </c>
      <c r="BI709" s="100">
        <v>103.506856070365</v>
      </c>
      <c r="BJ709" s="167">
        <f>(BI717-BI718)/BI699</f>
        <v>1.0066965992007697</v>
      </c>
      <c r="BK709" s="167">
        <f>I709-BI715</f>
        <v>30.45999999999998</v>
      </c>
      <c r="BL709" s="164">
        <f>BI717-BI718</f>
        <v>104.19999999999999</v>
      </c>
      <c r="BM709" s="164">
        <f t="shared" si="660"/>
        <v>29.23224568138194</v>
      </c>
      <c r="BN709" s="174">
        <f t="shared" si="661"/>
        <v>29.428002314448587</v>
      </c>
      <c r="BO709" s="129">
        <v>1350</v>
      </c>
      <c r="BP709" s="180">
        <v>103.506856070365</v>
      </c>
      <c r="BQ709" s="167">
        <f>(BP717-BP718)/BP699</f>
        <v>1.0980915111819529</v>
      </c>
      <c r="BR709" s="167">
        <f>N709-BP715</f>
        <v>30.909999999999968</v>
      </c>
      <c r="BS709" s="164">
        <f>BP717-BP718</f>
        <v>113.66</v>
      </c>
      <c r="BT709" s="164">
        <f t="shared" si="662"/>
        <v>27.195143410170658</v>
      </c>
      <c r="BU709" s="174">
        <f t="shared" si="663"/>
        <v>29.862756124084225</v>
      </c>
      <c r="BV709" s="129">
        <v>1350</v>
      </c>
      <c r="BW709" s="100">
        <v>103.506856070365</v>
      </c>
      <c r="BX709" s="167">
        <f>(BW717-BW718)/BW699</f>
        <v>1.2524774195814565</v>
      </c>
      <c r="BY709" s="167">
        <f>S709-BW715</f>
        <v>27.560000000000002</v>
      </c>
      <c r="BZ709" s="164">
        <f>BW717-BW718</f>
        <v>129.63999999999999</v>
      </c>
      <c r="CA709" s="164">
        <f t="shared" si="664"/>
        <v>21.258870718913919</v>
      </c>
      <c r="CB709" s="174">
        <f t="shared" si="665"/>
        <v>26.62625554124109</v>
      </c>
    </row>
    <row r="710" spans="1:80" ht="15.75">
      <c r="A710" s="64"/>
      <c r="B710" s="95" t="s">
        <v>42</v>
      </c>
      <c r="C710" s="80">
        <v>2500</v>
      </c>
      <c r="D710" s="80">
        <v>391.23</v>
      </c>
      <c r="E710" s="208">
        <v>12.17</v>
      </c>
      <c r="F710" s="208">
        <v>13.67</v>
      </c>
      <c r="G710" s="152">
        <v>14</v>
      </c>
      <c r="H710" s="80">
        <v>2500</v>
      </c>
      <c r="I710" s="80">
        <v>417.66</v>
      </c>
      <c r="J710" s="80">
        <v>8.27</v>
      </c>
      <c r="K710" s="211">
        <v>6.98</v>
      </c>
      <c r="L710" s="98">
        <v>7.1</v>
      </c>
      <c r="M710" s="80">
        <v>2500</v>
      </c>
      <c r="N710" s="211">
        <v>425.21</v>
      </c>
      <c r="O710" s="80">
        <v>7.1</v>
      </c>
      <c r="P710" s="80">
        <v>6.61</v>
      </c>
      <c r="Q710" s="98">
        <v>7.44</v>
      </c>
      <c r="R710" s="80">
        <v>2500</v>
      </c>
      <c r="S710" s="211">
        <v>437.05</v>
      </c>
      <c r="T710" s="211">
        <v>6.77</v>
      </c>
      <c r="U710" s="211">
        <v>8.58</v>
      </c>
      <c r="V710" s="236">
        <v>6.56</v>
      </c>
      <c r="W710" s="64"/>
      <c r="X710" s="129">
        <v>2500</v>
      </c>
      <c r="Y710" s="151">
        <f t="shared" si="666"/>
        <v>1.3280000000000001</v>
      </c>
      <c r="Z710" s="100">
        <v>9.6440000000000001</v>
      </c>
      <c r="AA710" s="100">
        <v>4.5170000000000003</v>
      </c>
      <c r="AB710" s="100">
        <f t="shared" si="646"/>
        <v>3.7989999999999995</v>
      </c>
      <c r="AC710" s="100">
        <f t="shared" si="647"/>
        <v>34.777000000000008</v>
      </c>
      <c r="AD710" s="152">
        <f t="shared" si="648"/>
        <v>1154.3794784624999</v>
      </c>
      <c r="AE710" s="129">
        <v>2500</v>
      </c>
      <c r="AF710" s="100">
        <f t="shared" si="649"/>
        <v>0.745</v>
      </c>
      <c r="AG710" s="100">
        <v>9.6440000000000001</v>
      </c>
      <c r="AH710" s="100">
        <v>4.5170000000000003</v>
      </c>
      <c r="AI710" s="100">
        <f t="shared" si="650"/>
        <v>4.3819999999999997</v>
      </c>
      <c r="AJ710" s="100">
        <f t="shared" si="651"/>
        <v>34.194000000000003</v>
      </c>
      <c r="AK710" s="152">
        <f t="shared" si="652"/>
        <v>1309.2104686499999</v>
      </c>
      <c r="AL710" s="129">
        <v>2500</v>
      </c>
      <c r="AM710" s="100">
        <f t="shared" si="670"/>
        <v>0.70500000000000007</v>
      </c>
      <c r="AN710" s="100">
        <v>9.6440000000000001</v>
      </c>
      <c r="AO710" s="100">
        <v>4.5170000000000003</v>
      </c>
      <c r="AP710" s="100">
        <f t="shared" si="653"/>
        <v>4.4219999999999997</v>
      </c>
      <c r="AQ710" s="100">
        <f t="shared" si="654"/>
        <v>34.154000000000003</v>
      </c>
      <c r="AR710" s="160">
        <f t="shared" si="655"/>
        <v>1319.61578265</v>
      </c>
      <c r="AS710" s="129">
        <v>2500</v>
      </c>
      <c r="AT710" s="100">
        <f t="shared" si="669"/>
        <v>0.73033333333333339</v>
      </c>
      <c r="AU710" s="100">
        <v>9.6440000000000001</v>
      </c>
      <c r="AV710" s="100">
        <v>4.5170000000000003</v>
      </c>
      <c r="AW710" s="100">
        <f t="shared" si="656"/>
        <v>4.3966666666666665</v>
      </c>
      <c r="AX710" s="100">
        <f t="shared" si="657"/>
        <v>34.179333333333339</v>
      </c>
      <c r="AY710" s="160">
        <f t="shared" si="658"/>
        <v>1313.0289969166668</v>
      </c>
      <c r="AZ710" s="166"/>
      <c r="BA710" s="129">
        <v>2500</v>
      </c>
      <c r="BB710" s="100">
        <v>103.506856070365</v>
      </c>
      <c r="BC710" s="167">
        <f>(BB717-BB718)/BB699</f>
        <v>0.79859444232183896</v>
      </c>
      <c r="BD710" s="167">
        <f>D710-BB715</f>
        <v>20.590000000000032</v>
      </c>
      <c r="BE710" s="164">
        <f>BB717-BB718</f>
        <v>82.66</v>
      </c>
      <c r="BF710" s="164">
        <f t="shared" si="668"/>
        <v>24.909266876361038</v>
      </c>
      <c r="BG710" s="174">
        <f t="shared" si="659"/>
        <v>19.892402089773398</v>
      </c>
      <c r="BH710" s="129">
        <v>2500</v>
      </c>
      <c r="BI710" s="100">
        <v>103.506856070365</v>
      </c>
      <c r="BJ710" s="167">
        <f>(BI717-BI718)/BI699</f>
        <v>1.0066965992007697</v>
      </c>
      <c r="BK710" s="167">
        <f>I710-BI715</f>
        <v>25.689999999999998</v>
      </c>
      <c r="BL710" s="164">
        <f>BI717-BI718</f>
        <v>104.19999999999999</v>
      </c>
      <c r="BM710" s="164">
        <f t="shared" si="660"/>
        <v>24.654510556621879</v>
      </c>
      <c r="BN710" s="174">
        <f t="shared" si="661"/>
        <v>24.819611932310721</v>
      </c>
      <c r="BO710" s="129">
        <v>2500</v>
      </c>
      <c r="BP710" s="180">
        <v>103.506856070365</v>
      </c>
      <c r="BQ710" s="167">
        <f>(BP717-BP718)/BP699</f>
        <v>1.0980915111819529</v>
      </c>
      <c r="BR710" s="167">
        <f>N710-BP715</f>
        <v>24.099999999999966</v>
      </c>
      <c r="BS710" s="164">
        <f>BP717-BP718</f>
        <v>113.66</v>
      </c>
      <c r="BT710" s="164">
        <f t="shared" si="662"/>
        <v>21.203589653352072</v>
      </c>
      <c r="BU710" s="174">
        <f t="shared" si="663"/>
        <v>23.283481804931398</v>
      </c>
      <c r="BV710" s="129">
        <v>2500</v>
      </c>
      <c r="BW710" s="100">
        <v>103.506856070365</v>
      </c>
      <c r="BX710" s="167">
        <f>(BW717-BW718)/BW699</f>
        <v>1.2524774195814565</v>
      </c>
      <c r="BY710" s="167">
        <f>S710-BW715</f>
        <v>20.430000000000007</v>
      </c>
      <c r="BZ710" s="164">
        <f>BW717-BW718</f>
        <v>129.63999999999999</v>
      </c>
      <c r="CA710" s="164">
        <f t="shared" si="664"/>
        <v>15.759024992286339</v>
      </c>
      <c r="CB710" s="174">
        <f t="shared" si="665"/>
        <v>19.737822957458476</v>
      </c>
    </row>
    <row r="711" spans="1:80" ht="15.75">
      <c r="A711" s="64"/>
      <c r="B711" s="95" t="s">
        <v>42</v>
      </c>
      <c r="C711" s="80">
        <v>5000</v>
      </c>
      <c r="D711" s="80">
        <v>386.99</v>
      </c>
      <c r="E711" s="208">
        <v>16.34</v>
      </c>
      <c r="F711" s="208">
        <v>17.91</v>
      </c>
      <c r="G711" s="152">
        <v>17.91</v>
      </c>
      <c r="H711" s="80">
        <v>5000</v>
      </c>
      <c r="I711" s="100">
        <v>412.83</v>
      </c>
      <c r="J711" s="274">
        <v>11.98</v>
      </c>
      <c r="K711" s="274">
        <v>11.96</v>
      </c>
      <c r="L711" s="275">
        <v>10.06</v>
      </c>
      <c r="M711" s="80">
        <v>5000</v>
      </c>
      <c r="N711" s="211">
        <v>419.86</v>
      </c>
      <c r="O711" s="80">
        <v>9.2799999999999994</v>
      </c>
      <c r="P711" s="80">
        <v>8.68</v>
      </c>
      <c r="Q711" s="98">
        <v>9.11</v>
      </c>
      <c r="R711" s="80">
        <v>5000</v>
      </c>
      <c r="S711" s="211">
        <v>431.9</v>
      </c>
      <c r="T711" s="211">
        <v>8.33</v>
      </c>
      <c r="U711" s="211">
        <v>9.74</v>
      </c>
      <c r="V711" s="236">
        <v>7.44</v>
      </c>
      <c r="W711" s="64"/>
      <c r="X711" s="129">
        <v>5000</v>
      </c>
      <c r="Y711" s="151">
        <f t="shared" si="666"/>
        <v>1.7386666666666666</v>
      </c>
      <c r="Z711" s="100">
        <v>9.6440000000000001</v>
      </c>
      <c r="AA711" s="100">
        <v>4.5170000000000003</v>
      </c>
      <c r="AB711" s="100">
        <f t="shared" si="646"/>
        <v>3.3883333333333336</v>
      </c>
      <c r="AC711" s="100">
        <f t="shared" si="647"/>
        <v>35.187666666666672</v>
      </c>
      <c r="AD711" s="152">
        <f t="shared" si="648"/>
        <v>4167.0026589166673</v>
      </c>
      <c r="AE711" s="129">
        <v>5000</v>
      </c>
      <c r="AF711" s="100">
        <f t="shared" si="649"/>
        <v>1.1333333333333333</v>
      </c>
      <c r="AG711" s="100">
        <v>9.6440000000000001</v>
      </c>
      <c r="AH711" s="100">
        <v>4.5170000000000003</v>
      </c>
      <c r="AI711" s="100">
        <f t="shared" si="650"/>
        <v>3.993666666666666</v>
      </c>
      <c r="AJ711" s="100">
        <f t="shared" si="651"/>
        <v>34.582333333333338</v>
      </c>
      <c r="AK711" s="152">
        <f t="shared" si="652"/>
        <v>4826.9554005166656</v>
      </c>
      <c r="AL711" s="129">
        <v>5000</v>
      </c>
      <c r="AM711" s="100">
        <f t="shared" si="670"/>
        <v>0.90233333333333332</v>
      </c>
      <c r="AN711" s="100">
        <v>9.6440000000000001</v>
      </c>
      <c r="AO711" s="100">
        <v>4.5170000000000003</v>
      </c>
      <c r="AP711" s="100">
        <f t="shared" si="653"/>
        <v>4.2246666666666668</v>
      </c>
      <c r="AQ711" s="100">
        <f t="shared" si="654"/>
        <v>34.351333333333336</v>
      </c>
      <c r="AR711" s="160">
        <f t="shared" si="655"/>
        <v>5072.0465044666671</v>
      </c>
      <c r="AS711" s="129">
        <v>5000</v>
      </c>
      <c r="AT711" s="100">
        <f t="shared" si="669"/>
        <v>0.85033333333333339</v>
      </c>
      <c r="AU711" s="100">
        <v>9.6440000000000001</v>
      </c>
      <c r="AV711" s="100">
        <v>4.5170000000000003</v>
      </c>
      <c r="AW711" s="100">
        <f t="shared" si="656"/>
        <v>4.2766666666666664</v>
      </c>
      <c r="AX711" s="100">
        <f t="shared" si="657"/>
        <v>34.299333333333337</v>
      </c>
      <c r="AY711" s="160">
        <f t="shared" si="658"/>
        <v>5126.7042036666662</v>
      </c>
      <c r="AZ711" s="166"/>
      <c r="BA711" s="129">
        <v>5000</v>
      </c>
      <c r="BB711" s="100">
        <v>103.506856070365</v>
      </c>
      <c r="BC711" s="167">
        <f>(BB717-BB718)/BB699</f>
        <v>0.79859444232183896</v>
      </c>
      <c r="BD711" s="167">
        <f>D711-BB715</f>
        <v>16.350000000000023</v>
      </c>
      <c r="BE711" s="164">
        <f>BB717-BB718</f>
        <v>82.66</v>
      </c>
      <c r="BF711" s="164">
        <f t="shared" si="668"/>
        <v>19.779820953302714</v>
      </c>
      <c r="BG711" s="174">
        <f t="shared" si="659"/>
        <v>15.796055083428605</v>
      </c>
      <c r="BH711" s="129">
        <v>5000</v>
      </c>
      <c r="BI711" s="100">
        <v>103.506856070365</v>
      </c>
      <c r="BJ711" s="167">
        <f>(BI717-BI718)/BI699</f>
        <v>1.0066965992007697</v>
      </c>
      <c r="BK711" s="167">
        <f>I711-BI715</f>
        <v>20.859999999999957</v>
      </c>
      <c r="BL711" s="164">
        <f>BI717-BI718</f>
        <v>104.19999999999999</v>
      </c>
      <c r="BM711" s="164">
        <f t="shared" si="660"/>
        <v>20.019193857965412</v>
      </c>
      <c r="BN711" s="174">
        <f t="shared" si="661"/>
        <v>20.153254375554717</v>
      </c>
      <c r="BO711" s="129">
        <v>5000</v>
      </c>
      <c r="BP711" s="180">
        <v>103.506856070365</v>
      </c>
      <c r="BQ711" s="167">
        <f>(BP717-BP718)/BP699</f>
        <v>1.0980915111819529</v>
      </c>
      <c r="BR711" s="167">
        <f>N711-BP715</f>
        <v>18.75</v>
      </c>
      <c r="BS711" s="164">
        <f>BP717-BP718</f>
        <v>113.66</v>
      </c>
      <c r="BT711" s="164">
        <f t="shared" si="662"/>
        <v>16.49656871370755</v>
      </c>
      <c r="BU711" s="174">
        <f t="shared" si="663"/>
        <v>18.114742068152047</v>
      </c>
      <c r="BV711" s="129">
        <v>5000</v>
      </c>
      <c r="BW711" s="100">
        <v>103.506856070365</v>
      </c>
      <c r="BX711" s="167">
        <f>(BW717-BW718)/BW699</f>
        <v>1.2524774195814565</v>
      </c>
      <c r="BY711" s="167">
        <f>S711-BW715</f>
        <v>15.279999999999973</v>
      </c>
      <c r="BZ711" s="164">
        <f>BW717-BW718</f>
        <v>129.63999999999999</v>
      </c>
      <c r="CA711" s="164">
        <f t="shared" si="664"/>
        <v>11.786485652576346</v>
      </c>
      <c r="CB711" s="174">
        <f t="shared" si="665"/>
        <v>14.762307136072682</v>
      </c>
    </row>
    <row r="712" spans="1:80" ht="15.75">
      <c r="A712" s="64"/>
      <c r="B712" s="95" t="s">
        <v>42</v>
      </c>
      <c r="C712" s="80">
        <v>7000</v>
      </c>
      <c r="D712" s="80">
        <v>385.55</v>
      </c>
      <c r="E712" s="208">
        <v>18.510000000000002</v>
      </c>
      <c r="F712" s="208">
        <v>19.47</v>
      </c>
      <c r="G712" s="152">
        <v>20.04</v>
      </c>
      <c r="H712" s="80">
        <v>7000</v>
      </c>
      <c r="I712" s="80">
        <v>410.54</v>
      </c>
      <c r="J712" s="80">
        <v>14.17</v>
      </c>
      <c r="K712" s="80">
        <v>12.1</v>
      </c>
      <c r="L712" s="211">
        <v>13.41</v>
      </c>
      <c r="M712" s="80">
        <v>7000</v>
      </c>
      <c r="N712" s="211">
        <v>417.54</v>
      </c>
      <c r="O712" s="80">
        <v>10.43</v>
      </c>
      <c r="P712" s="80">
        <v>10.68</v>
      </c>
      <c r="Q712" s="98">
        <v>10.56</v>
      </c>
      <c r="R712" s="80">
        <v>7000</v>
      </c>
      <c r="S712" s="211">
        <v>429.93</v>
      </c>
      <c r="T712" s="211">
        <v>8.99</v>
      </c>
      <c r="U712" s="211">
        <v>10.01</v>
      </c>
      <c r="V712" s="236">
        <v>7.78</v>
      </c>
      <c r="W712" s="64"/>
      <c r="X712" s="129">
        <v>7000</v>
      </c>
      <c r="Y712" s="151">
        <f t="shared" si="666"/>
        <v>1.9339999999999999</v>
      </c>
      <c r="Z712" s="100">
        <v>9.6440000000000001</v>
      </c>
      <c r="AA712" s="100">
        <v>4.5170000000000003</v>
      </c>
      <c r="AB712" s="100">
        <f t="shared" si="646"/>
        <v>3.1929999999999996</v>
      </c>
      <c r="AC712" s="100">
        <f t="shared" si="647"/>
        <v>35.383000000000003</v>
      </c>
      <c r="AD712" s="152">
        <f t="shared" si="648"/>
        <v>7739.2134073379984</v>
      </c>
      <c r="AE712" s="129">
        <v>7000</v>
      </c>
      <c r="AF712" s="100">
        <f t="shared" si="649"/>
        <v>1.3226666666666667</v>
      </c>
      <c r="AG712" s="100">
        <v>9.6440000000000001</v>
      </c>
      <c r="AH712" s="100">
        <v>4.5170000000000003</v>
      </c>
      <c r="AI712" s="100">
        <f t="shared" si="650"/>
        <v>3.8043333333333331</v>
      </c>
      <c r="AJ712" s="100">
        <f t="shared" si="651"/>
        <v>34.771666666666675</v>
      </c>
      <c r="AK712" s="152">
        <f t="shared" si="652"/>
        <v>9061.6507890766679</v>
      </c>
      <c r="AL712" s="129">
        <v>7000</v>
      </c>
      <c r="AM712" s="100">
        <f t="shared" si="670"/>
        <v>1.0556666666666668</v>
      </c>
      <c r="AN712" s="100">
        <v>9.6440000000000001</v>
      </c>
      <c r="AO712" s="100">
        <v>4.5170000000000003</v>
      </c>
      <c r="AP712" s="100">
        <f t="shared" si="653"/>
        <v>4.0713333333333335</v>
      </c>
      <c r="AQ712" s="100">
        <f t="shared" si="654"/>
        <v>34.504666666666672</v>
      </c>
      <c r="AR712" s="160">
        <f t="shared" si="655"/>
        <v>9623.1609295546677</v>
      </c>
      <c r="AS712" s="129">
        <v>7000</v>
      </c>
      <c r="AT712" s="100">
        <f t="shared" si="669"/>
        <v>0.89266666666666672</v>
      </c>
      <c r="AU712" s="100">
        <v>9.6440000000000001</v>
      </c>
      <c r="AV712" s="100">
        <v>4.5170000000000003</v>
      </c>
      <c r="AW712" s="100">
        <f t="shared" si="656"/>
        <v>4.2343333333333328</v>
      </c>
      <c r="AX712" s="100">
        <f t="shared" si="657"/>
        <v>34.341666666666669</v>
      </c>
      <c r="AY712" s="160">
        <f t="shared" si="658"/>
        <v>9961.1542045166643</v>
      </c>
      <c r="AZ712" s="166"/>
      <c r="BA712" s="129">
        <v>7000</v>
      </c>
      <c r="BB712" s="100">
        <v>103.506856070365</v>
      </c>
      <c r="BC712" s="167">
        <f>(BB717-BB718)/BB699</f>
        <v>0.79859444232183896</v>
      </c>
      <c r="BD712" s="167">
        <f>D712-BB715</f>
        <v>14.910000000000025</v>
      </c>
      <c r="BE712" s="164">
        <f>BB717-BB718</f>
        <v>82.66</v>
      </c>
      <c r="BF712" s="164">
        <f t="shared" si="668"/>
        <v>18.037744979433857</v>
      </c>
      <c r="BG712" s="174">
        <f t="shared" si="659"/>
        <v>14.404842892594532</v>
      </c>
      <c r="BH712" s="129">
        <v>7000</v>
      </c>
      <c r="BI712" s="100">
        <v>103.506856070365</v>
      </c>
      <c r="BJ712" s="167">
        <f>(BI717-BI718)/BI699</f>
        <v>1.0066965992007697</v>
      </c>
      <c r="BK712" s="167">
        <f>I712-BI715</f>
        <v>18.569999999999993</v>
      </c>
      <c r="BL712" s="164">
        <f>BI717-BI718</f>
        <v>104.19999999999999</v>
      </c>
      <c r="BM712" s="164">
        <f t="shared" si="660"/>
        <v>17.8214971209213</v>
      </c>
      <c r="BN712" s="174">
        <f t="shared" si="661"/>
        <v>17.940840544297782</v>
      </c>
      <c r="BO712" s="129">
        <v>7000</v>
      </c>
      <c r="BP712" s="180">
        <v>103.506856070365</v>
      </c>
      <c r="BQ712" s="167">
        <f>(BP717-BP718)/BP699</f>
        <v>1.0980915111819529</v>
      </c>
      <c r="BR712" s="167">
        <f>N712-BP715</f>
        <v>16.430000000000007</v>
      </c>
      <c r="BS712" s="164">
        <f>BP717-BP718</f>
        <v>113.66</v>
      </c>
      <c r="BT712" s="164">
        <f t="shared" si="662"/>
        <v>14.455393278198143</v>
      </c>
      <c r="BU712" s="174">
        <f t="shared" si="663"/>
        <v>15.873344649586043</v>
      </c>
      <c r="BV712" s="129">
        <v>7000</v>
      </c>
      <c r="BW712" s="100">
        <v>103.506856070365</v>
      </c>
      <c r="BX712" s="167">
        <f>(BW717-BW718)/BW699</f>
        <v>1.2524774195814565</v>
      </c>
      <c r="BY712" s="167">
        <f>S712-BW715</f>
        <v>13.310000000000002</v>
      </c>
      <c r="BZ712" s="164">
        <f>BW717-BW718</f>
        <v>129.63999999999999</v>
      </c>
      <c r="CA712" s="164">
        <f t="shared" si="664"/>
        <v>10.266892934279547</v>
      </c>
      <c r="CB712" s="174">
        <f t="shared" si="665"/>
        <v>12.859051569445535</v>
      </c>
    </row>
    <row r="713" spans="1:80" ht="15.75">
      <c r="A713" s="64"/>
      <c r="B713" s="95" t="s">
        <v>42</v>
      </c>
      <c r="C713" s="80">
        <v>9000</v>
      </c>
      <c r="D713" s="80">
        <v>384.34</v>
      </c>
      <c r="E713" s="189">
        <v>19.760000000000002</v>
      </c>
      <c r="F713" s="189">
        <v>21.1</v>
      </c>
      <c r="G713" s="190">
        <v>21.32</v>
      </c>
      <c r="H713" s="80">
        <v>9000</v>
      </c>
      <c r="I713" s="80">
        <v>408.76</v>
      </c>
      <c r="J713" s="80">
        <v>15.12</v>
      </c>
      <c r="K713" s="211">
        <v>13.9</v>
      </c>
      <c r="L713" s="98">
        <v>14.63</v>
      </c>
      <c r="M713" s="80">
        <v>9000</v>
      </c>
      <c r="N713" s="211">
        <v>415.83</v>
      </c>
      <c r="O713" s="211">
        <v>11.41</v>
      </c>
      <c r="P713" s="80">
        <v>11.46</v>
      </c>
      <c r="Q713" s="98">
        <v>11.5</v>
      </c>
      <c r="R713" s="80">
        <v>9000</v>
      </c>
      <c r="S713" s="211">
        <v>428.49</v>
      </c>
      <c r="T713" s="211">
        <v>10.32</v>
      </c>
      <c r="U713" s="211">
        <v>8.6999999999999993</v>
      </c>
      <c r="V713" s="236">
        <v>9.1</v>
      </c>
      <c r="W713" s="64"/>
      <c r="X713" s="129">
        <v>9000</v>
      </c>
      <c r="Y713" s="151">
        <f t="shared" si="666"/>
        <v>2.0726666666666667</v>
      </c>
      <c r="Z713" s="100">
        <v>9.6440000000000001</v>
      </c>
      <c r="AA713" s="100">
        <v>4.5170000000000003</v>
      </c>
      <c r="AB713" s="100">
        <f t="shared" si="646"/>
        <v>3.0543333333333331</v>
      </c>
      <c r="AC713" s="100">
        <f t="shared" si="647"/>
        <v>35.521666666666675</v>
      </c>
      <c r="AD713" s="152">
        <f t="shared" si="648"/>
        <v>12285.758005290001</v>
      </c>
      <c r="AE713" s="129">
        <v>9000</v>
      </c>
      <c r="AF713" s="100">
        <f t="shared" si="649"/>
        <v>1.4549999999999998</v>
      </c>
      <c r="AG713" s="100">
        <v>9.6440000000000001</v>
      </c>
      <c r="AH713" s="100">
        <v>4.5170000000000003</v>
      </c>
      <c r="AI713" s="100">
        <f t="shared" si="650"/>
        <v>3.6719999999999997</v>
      </c>
      <c r="AJ713" s="100">
        <f t="shared" si="651"/>
        <v>34.904000000000003</v>
      </c>
      <c r="AK713" s="152">
        <f t="shared" si="652"/>
        <v>14513.430006143999</v>
      </c>
      <c r="AL713" s="129">
        <v>9000</v>
      </c>
      <c r="AM713" s="100">
        <f t="shared" si="670"/>
        <v>1.1456666666666668</v>
      </c>
      <c r="AN713" s="100">
        <v>9.6440000000000001</v>
      </c>
      <c r="AO713" s="100">
        <v>4.5170000000000003</v>
      </c>
      <c r="AP713" s="100">
        <f t="shared" si="653"/>
        <v>3.9813333333333327</v>
      </c>
      <c r="AQ713" s="100">
        <f t="shared" si="654"/>
        <v>34.594666666666669</v>
      </c>
      <c r="AR713" s="160">
        <f t="shared" si="655"/>
        <v>15596.598079871996</v>
      </c>
      <c r="AS713" s="129">
        <v>9000</v>
      </c>
      <c r="AT713" s="100">
        <f t="shared" si="669"/>
        <v>0.93733333333333335</v>
      </c>
      <c r="AU713" s="100">
        <v>9.6440000000000001</v>
      </c>
      <c r="AV713" s="100">
        <v>4.5170000000000003</v>
      </c>
      <c r="AW713" s="100">
        <f t="shared" si="656"/>
        <v>4.1896666666666667</v>
      </c>
      <c r="AX713" s="100">
        <f t="shared" si="657"/>
        <v>34.38633333333334</v>
      </c>
      <c r="AY713" s="160">
        <f t="shared" si="658"/>
        <v>16313.890036122</v>
      </c>
      <c r="AZ713" s="166"/>
      <c r="BA713" s="129">
        <v>9000</v>
      </c>
      <c r="BB713" s="100">
        <v>103.506856070365</v>
      </c>
      <c r="BC713" s="167">
        <f>(BB717-BB718)/BB699</f>
        <v>0.79859444232183896</v>
      </c>
      <c r="BD713" s="167">
        <f>D713-BB715</f>
        <v>13.699999999999989</v>
      </c>
      <c r="BE713" s="164">
        <f>BB717-BB718</f>
        <v>82.66</v>
      </c>
      <c r="BF713" s="164">
        <f t="shared" si="668"/>
        <v>16.573917251391229</v>
      </c>
      <c r="BG713" s="174">
        <f t="shared" si="659"/>
        <v>13.235838204463084</v>
      </c>
      <c r="BH713" s="129">
        <v>9000</v>
      </c>
      <c r="BI713" s="100">
        <v>103.506856070365</v>
      </c>
      <c r="BJ713" s="167">
        <f>(BI717-BI718)/BI699</f>
        <v>1.0066965992007697</v>
      </c>
      <c r="BK713" s="167">
        <f>I713-BI715</f>
        <v>16.789999999999964</v>
      </c>
      <c r="BL713" s="164">
        <f>BI717-BI718</f>
        <v>104.19999999999999</v>
      </c>
      <c r="BM713" s="164">
        <f t="shared" si="660"/>
        <v>16.113243761996131</v>
      </c>
      <c r="BN713" s="174">
        <f t="shared" si="661"/>
        <v>16.221147697294523</v>
      </c>
      <c r="BO713" s="129">
        <v>9000</v>
      </c>
      <c r="BP713" s="180">
        <v>103.506856070365</v>
      </c>
      <c r="BQ713" s="167">
        <f>(BP717-BP718)/BP699</f>
        <v>1.0980915111819529</v>
      </c>
      <c r="BR713" s="167">
        <f>N713-BP715</f>
        <v>14.71999999999997</v>
      </c>
      <c r="BS713" s="164">
        <f>BP717-BP718</f>
        <v>113.66</v>
      </c>
      <c r="BT713" s="164">
        <f t="shared" si="662"/>
        <v>12.950906211507981</v>
      </c>
      <c r="BU713" s="174">
        <f t="shared" si="663"/>
        <v>14.221280172970539</v>
      </c>
      <c r="BV713" s="129">
        <v>9000</v>
      </c>
      <c r="BW713" s="100">
        <v>103.506856070365</v>
      </c>
      <c r="BX713" s="167">
        <f>(BW717-BW718)/BW699</f>
        <v>1.2524774195814565</v>
      </c>
      <c r="BY713" s="167">
        <f>S713-BW715</f>
        <v>11.870000000000005</v>
      </c>
      <c r="BZ713" s="164">
        <f>BW717-BW718</f>
        <v>129.63999999999999</v>
      </c>
      <c r="CA713" s="164">
        <f t="shared" si="664"/>
        <v>9.1561246528849178</v>
      </c>
      <c r="CB713" s="174">
        <f t="shared" si="665"/>
        <v>11.467839378611462</v>
      </c>
    </row>
    <row r="714" spans="1:80" ht="15.75">
      <c r="A714" s="64"/>
      <c r="B714" s="102" t="s">
        <v>42</v>
      </c>
      <c r="C714" s="104">
        <v>10000</v>
      </c>
      <c r="D714" s="104">
        <v>383.54</v>
      </c>
      <c r="E714" s="220">
        <v>20.58</v>
      </c>
      <c r="F714" s="220">
        <v>22.16</v>
      </c>
      <c r="G714" s="221">
        <v>22</v>
      </c>
      <c r="H714" s="104">
        <v>10000</v>
      </c>
      <c r="I714" s="80">
        <v>407.74</v>
      </c>
      <c r="J714" s="80">
        <v>15.59</v>
      </c>
      <c r="K714" s="211">
        <v>16.48</v>
      </c>
      <c r="L714" s="98">
        <v>14.82</v>
      </c>
      <c r="M714" s="104">
        <v>10000</v>
      </c>
      <c r="N714" s="211">
        <v>414.83</v>
      </c>
      <c r="O714" s="211">
        <v>12.32</v>
      </c>
      <c r="P714" s="80">
        <v>12.53</v>
      </c>
      <c r="Q714" s="98">
        <v>12.46</v>
      </c>
      <c r="R714" s="104">
        <v>10000</v>
      </c>
      <c r="S714" s="234">
        <v>427.62</v>
      </c>
      <c r="T714" s="234">
        <v>10.01</v>
      </c>
      <c r="U714" s="234">
        <v>11.26</v>
      </c>
      <c r="V714" s="248">
        <v>9.5299999999999994</v>
      </c>
      <c r="W714" s="64"/>
      <c r="X714" s="137">
        <v>10000</v>
      </c>
      <c r="Y714" s="153">
        <f t="shared" si="666"/>
        <v>2.1579999999999999</v>
      </c>
      <c r="Z714" s="105">
        <v>9.6440000000000001</v>
      </c>
      <c r="AA714" s="105">
        <v>4.5170000000000003</v>
      </c>
      <c r="AB714" s="105">
        <f t="shared" si="646"/>
        <v>2.9689999999999994</v>
      </c>
      <c r="AC714" s="105">
        <f t="shared" si="647"/>
        <v>35.607000000000006</v>
      </c>
      <c r="AD714" s="154">
        <f t="shared" si="648"/>
        <v>14779.262183399998</v>
      </c>
      <c r="AE714" s="137">
        <v>10000</v>
      </c>
      <c r="AF714" s="105">
        <f t="shared" si="649"/>
        <v>1.5630000000000002</v>
      </c>
      <c r="AG714" s="105">
        <v>9.6440000000000001</v>
      </c>
      <c r="AH714" s="105">
        <v>4.5170000000000003</v>
      </c>
      <c r="AI714" s="105">
        <f t="shared" si="650"/>
        <v>3.5640000000000001</v>
      </c>
      <c r="AJ714" s="105">
        <f t="shared" si="651"/>
        <v>35.012000000000008</v>
      </c>
      <c r="AK714" s="154">
        <f t="shared" si="652"/>
        <v>17444.630966400004</v>
      </c>
      <c r="AL714" s="137">
        <v>10000</v>
      </c>
      <c r="AM714" s="105">
        <f t="shared" si="670"/>
        <v>1.2436666666666667</v>
      </c>
      <c r="AN714" s="105">
        <v>9.6440000000000001</v>
      </c>
      <c r="AO714" s="105">
        <v>4.5170000000000003</v>
      </c>
      <c r="AP714" s="105">
        <f t="shared" si="653"/>
        <v>3.8833333333333329</v>
      </c>
      <c r="AQ714" s="105">
        <f t="shared" si="654"/>
        <v>34.692666666666675</v>
      </c>
      <c r="AR714" s="161">
        <f t="shared" si="655"/>
        <v>18834.301806666666</v>
      </c>
      <c r="AS714" s="137">
        <v>10000</v>
      </c>
      <c r="AT714" s="105">
        <f t="shared" si="669"/>
        <v>1.0266666666666666</v>
      </c>
      <c r="AU714" s="105">
        <v>9.6440000000000001</v>
      </c>
      <c r="AV714" s="105">
        <v>4.5170000000000003</v>
      </c>
      <c r="AW714" s="105">
        <f t="shared" si="656"/>
        <v>4.1003333333333334</v>
      </c>
      <c r="AX714" s="105">
        <f t="shared" si="657"/>
        <v>34.475666666666669</v>
      </c>
      <c r="AY714" s="161">
        <f t="shared" si="658"/>
        <v>19762.369186066666</v>
      </c>
      <c r="AZ714" s="166"/>
      <c r="BA714" s="137">
        <v>10000</v>
      </c>
      <c r="BB714" s="105">
        <v>103.506856070365</v>
      </c>
      <c r="BC714" s="167">
        <f>(BB717-BB718)/BB699</f>
        <v>0.79859444232183896</v>
      </c>
      <c r="BD714" s="167">
        <f>D714-BB715</f>
        <v>12.900000000000034</v>
      </c>
      <c r="BE714" s="165">
        <f>BB717-BB718</f>
        <v>82.66</v>
      </c>
      <c r="BF714" s="165">
        <f t="shared" si="668"/>
        <v>15.606097265908584</v>
      </c>
      <c r="BG714" s="175">
        <f t="shared" si="659"/>
        <v>12.462942542888641</v>
      </c>
      <c r="BH714" s="137">
        <v>10000</v>
      </c>
      <c r="BI714" s="105">
        <v>103.506856070365</v>
      </c>
      <c r="BJ714" s="167">
        <f>(BI717-BI718)/BI699</f>
        <v>1.0066965992007697</v>
      </c>
      <c r="BK714" s="167">
        <f>I714-BI715</f>
        <v>15.769999999999982</v>
      </c>
      <c r="BL714" s="165">
        <f>BI717-BI718</f>
        <v>104.19999999999999</v>
      </c>
      <c r="BM714" s="165">
        <f t="shared" si="660"/>
        <v>15.134357005758142</v>
      </c>
      <c r="BN714" s="175">
        <f t="shared" si="661"/>
        <v>15.235705728787066</v>
      </c>
      <c r="BO714" s="137">
        <v>10000</v>
      </c>
      <c r="BP714" s="181">
        <v>103.506856070365</v>
      </c>
      <c r="BQ714" s="167">
        <f>(BP717-BP718)/BP699</f>
        <v>1.0980915111819529</v>
      </c>
      <c r="BR714" s="167">
        <f>N714-BP715</f>
        <v>13.71999999999997</v>
      </c>
      <c r="BS714" s="165">
        <f>BP717-BP718</f>
        <v>113.66</v>
      </c>
      <c r="BT714" s="165">
        <f t="shared" si="662"/>
        <v>12.071089213443578</v>
      </c>
      <c r="BU714" s="175">
        <f t="shared" si="663"/>
        <v>13.25516059600243</v>
      </c>
      <c r="BV714" s="137">
        <v>10000</v>
      </c>
      <c r="BW714" s="105">
        <v>103.506856070365</v>
      </c>
      <c r="BX714" s="167">
        <f>(BW717-BW718)/BW699</f>
        <v>1.2524774195814565</v>
      </c>
      <c r="BY714" s="167">
        <f>S714-BW715</f>
        <v>11</v>
      </c>
      <c r="BZ714" s="165">
        <f>BW717-BW718</f>
        <v>129.63999999999999</v>
      </c>
      <c r="CA714" s="165">
        <f t="shared" si="664"/>
        <v>8.4850354828756558</v>
      </c>
      <c r="CB714" s="175">
        <f t="shared" si="665"/>
        <v>10.627315346649199</v>
      </c>
    </row>
    <row r="715" spans="1:80" ht="30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328" t="s">
        <v>46</v>
      </c>
      <c r="BA715" s="268" t="s">
        <v>47</v>
      </c>
      <c r="BB715" s="82">
        <f>BB716+BB717</f>
        <v>370.64</v>
      </c>
      <c r="BC715" s="80"/>
      <c r="BD715" s="80"/>
      <c r="BE715" s="80"/>
      <c r="BF715" s="80"/>
      <c r="BH715" s="108" t="s">
        <v>47</v>
      </c>
      <c r="BI715" s="238">
        <f>BI716+BI717</f>
        <v>391.97</v>
      </c>
      <c r="BJ715" s="80"/>
      <c r="BK715" s="86"/>
      <c r="BL715" s="86"/>
      <c r="BM715" s="86"/>
      <c r="BN715" s="86"/>
      <c r="BO715" s="108" t="s">
        <v>47</v>
      </c>
      <c r="BP715" s="162">
        <f>BP716+BP717</f>
        <v>401.11</v>
      </c>
      <c r="BQ715" s="81"/>
      <c r="BR715" s="80"/>
      <c r="BS715" s="80"/>
      <c r="BT715" s="80"/>
      <c r="BU715" s="80"/>
      <c r="BV715" s="108" t="s">
        <v>47</v>
      </c>
      <c r="BW715" s="162">
        <f>BW716+BW717</f>
        <v>416.62</v>
      </c>
      <c r="BX715" s="81"/>
      <c r="BY715" s="81"/>
      <c r="BZ715" s="81"/>
      <c r="CA715" s="81"/>
      <c r="CB715" s="60"/>
    </row>
    <row r="716" spans="1:80" ht="1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328"/>
      <c r="BA716" s="269" t="s">
        <v>48</v>
      </c>
      <c r="BB716" s="86">
        <v>215.05</v>
      </c>
      <c r="BC716" s="80"/>
      <c r="BD716" s="80"/>
      <c r="BE716" s="80"/>
      <c r="BF716" s="80"/>
      <c r="BG716" s="80"/>
      <c r="BH716" s="80" t="s">
        <v>48</v>
      </c>
      <c r="BI716" s="235">
        <v>214.96</v>
      </c>
      <c r="BJ716" s="80"/>
      <c r="BK716" s="86"/>
      <c r="BL716" s="86"/>
      <c r="BM716" s="86"/>
      <c r="BN716" s="86"/>
      <c r="BO716" s="80" t="s">
        <v>48</v>
      </c>
      <c r="BP716" s="80">
        <v>214.85</v>
      </c>
      <c r="BQ716" s="81"/>
      <c r="BR716" s="80"/>
      <c r="BS716" s="80"/>
      <c r="BT716" s="100"/>
      <c r="BU716" s="100"/>
      <c r="BV716" s="80" t="s">
        <v>48</v>
      </c>
      <c r="BW716" s="80">
        <v>214.59</v>
      </c>
      <c r="BX716" s="81"/>
      <c r="BY716" s="81"/>
      <c r="BZ716" s="81"/>
      <c r="CA716" s="81"/>
      <c r="CB716" s="60"/>
    </row>
    <row r="717" spans="1:80" ht="1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328"/>
      <c r="BA717" s="269" t="s">
        <v>50</v>
      </c>
      <c r="BB717" s="86">
        <v>155.59</v>
      </c>
      <c r="BC717" s="80"/>
      <c r="BD717" s="80"/>
      <c r="BE717" s="80"/>
      <c r="BF717" s="80"/>
      <c r="BG717" s="80"/>
      <c r="BH717" s="80" t="s">
        <v>50</v>
      </c>
      <c r="BI717" s="86">
        <v>177.01</v>
      </c>
      <c r="BJ717" s="80"/>
      <c r="BK717" s="86"/>
      <c r="BL717" s="86"/>
      <c r="BM717" s="86"/>
      <c r="BN717" s="86"/>
      <c r="BO717" s="80" t="s">
        <v>50</v>
      </c>
      <c r="BP717" s="80">
        <v>186.26</v>
      </c>
      <c r="BQ717" s="81"/>
      <c r="BR717" s="80"/>
      <c r="BS717" s="80"/>
      <c r="BT717" s="100"/>
      <c r="BU717" s="100"/>
      <c r="BV717" s="80" t="s">
        <v>50</v>
      </c>
      <c r="BW717" s="80">
        <v>202.03</v>
      </c>
      <c r="BX717" s="81"/>
      <c r="BY717" s="81"/>
      <c r="BZ717" s="81"/>
      <c r="CA717" s="81"/>
      <c r="CB717" s="60"/>
    </row>
    <row r="718" spans="1:80" ht="1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328"/>
      <c r="BA718" s="269" t="s">
        <v>52</v>
      </c>
      <c r="BB718" s="86">
        <v>72.930000000000007</v>
      </c>
      <c r="BC718" s="80"/>
      <c r="BD718" s="81"/>
      <c r="BE718" s="81"/>
      <c r="BF718" s="81"/>
      <c r="BG718" s="81"/>
      <c r="BH718" s="80" t="s">
        <v>52</v>
      </c>
      <c r="BI718" s="86">
        <v>72.81</v>
      </c>
      <c r="BJ718" s="80"/>
      <c r="BK718" s="81"/>
      <c r="BL718" s="81"/>
      <c r="BM718" s="81"/>
      <c r="BN718" s="81"/>
      <c r="BO718" s="80" t="s">
        <v>52</v>
      </c>
      <c r="BP718" s="80">
        <v>72.599999999999994</v>
      </c>
      <c r="BQ718" s="81"/>
      <c r="BR718" s="81"/>
      <c r="BS718" s="81"/>
      <c r="BT718" s="81"/>
      <c r="BU718" s="81"/>
      <c r="BV718" s="80" t="s">
        <v>52</v>
      </c>
      <c r="BW718" s="80">
        <v>72.39</v>
      </c>
      <c r="BX718" s="81"/>
      <c r="BY718" s="81"/>
      <c r="BZ718" s="81"/>
      <c r="CA718" s="81"/>
      <c r="CB718" s="60"/>
    </row>
    <row r="719" spans="1:80" ht="18.75">
      <c r="A719" s="61" t="s">
        <v>184</v>
      </c>
      <c r="B719" s="270"/>
      <c r="C719" s="211"/>
      <c r="D719" s="211"/>
      <c r="E719" s="80"/>
      <c r="F719" s="211"/>
      <c r="G719" s="81"/>
      <c r="H719" s="81"/>
      <c r="I719" s="81"/>
      <c r="J719" s="81"/>
      <c r="K719" s="81"/>
      <c r="L719" s="81"/>
      <c r="M719" s="81"/>
      <c r="N719" s="81"/>
      <c r="O719" s="80"/>
      <c r="P719" s="80"/>
      <c r="Q719" s="80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0"/>
      <c r="AF719" s="80"/>
      <c r="AG719" s="80"/>
      <c r="AH719" s="80"/>
      <c r="AI719" s="80"/>
      <c r="AJ719" s="80"/>
      <c r="AK719" s="80"/>
      <c r="AL719" s="81"/>
      <c r="AM719" s="81"/>
      <c r="AN719" s="80"/>
      <c r="AO719" s="80"/>
      <c r="AP719" s="81"/>
      <c r="AQ719" s="81"/>
      <c r="AR719" s="81"/>
      <c r="AS719" s="81"/>
      <c r="AT719" s="81"/>
      <c r="AU719" s="81"/>
      <c r="AV719" s="81"/>
      <c r="AW719" s="81"/>
      <c r="AX719" s="81"/>
      <c r="AY719" s="81"/>
      <c r="BA719" s="81"/>
      <c r="BB719" s="81"/>
      <c r="BC719" s="80"/>
      <c r="BD719" s="81"/>
      <c r="BE719" s="81"/>
      <c r="BF719" s="81"/>
      <c r="BG719" s="81"/>
      <c r="BH719" s="81"/>
      <c r="BI719" s="81"/>
      <c r="BJ719" s="80"/>
      <c r="BK719" s="81"/>
      <c r="BL719" s="81"/>
      <c r="BM719" s="81"/>
      <c r="BN719" s="81"/>
      <c r="BO719" s="81"/>
      <c r="BP719" s="81"/>
      <c r="BQ719" s="81"/>
      <c r="BR719" s="81"/>
      <c r="BS719" s="81"/>
      <c r="BT719" s="81"/>
      <c r="BU719" s="81"/>
      <c r="BV719" s="81"/>
      <c r="BW719" s="81"/>
      <c r="BX719" s="81"/>
      <c r="BY719" s="81"/>
      <c r="BZ719" s="81"/>
      <c r="CA719" s="81"/>
      <c r="CB719" s="81"/>
    </row>
    <row r="720" spans="1:80" ht="18.75">
      <c r="A720" s="318" t="s">
        <v>185</v>
      </c>
      <c r="B720" s="318"/>
      <c r="C720" s="318"/>
      <c r="D720" s="318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34"/>
      <c r="P720" s="134"/>
      <c r="Q720" s="134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  <c r="AE720" s="134"/>
      <c r="AF720" s="134"/>
      <c r="AG720" s="134"/>
      <c r="AH720" s="134"/>
      <c r="AI720" s="134"/>
      <c r="AJ720" s="134"/>
      <c r="AK720" s="134"/>
      <c r="AL720" s="113"/>
      <c r="AM720" s="113"/>
      <c r="AN720" s="134"/>
      <c r="AO720" s="134"/>
      <c r="AP720" s="113"/>
      <c r="AQ720" s="113"/>
      <c r="AR720" s="113"/>
      <c r="AS720" s="113"/>
      <c r="AT720" s="113"/>
      <c r="AU720" s="113"/>
      <c r="AV720" s="113"/>
      <c r="AW720" s="113"/>
      <c r="AX720" s="113"/>
      <c r="AY720" s="113"/>
      <c r="AZ720" s="112"/>
      <c r="BA720" s="113"/>
      <c r="BB720" s="113"/>
      <c r="BC720" s="134"/>
      <c r="BD720" s="113"/>
      <c r="BE720" s="113"/>
      <c r="BF720" s="113"/>
      <c r="BG720" s="113"/>
      <c r="BH720" s="113"/>
      <c r="BI720" s="113"/>
      <c r="BJ720" s="134"/>
      <c r="BK720" s="113"/>
      <c r="BL720" s="113"/>
      <c r="BM720" s="113"/>
      <c r="BN720" s="113"/>
      <c r="BO720" s="113"/>
      <c r="BP720" s="113"/>
      <c r="BQ720" s="113"/>
      <c r="BR720" s="113"/>
      <c r="BS720" s="113"/>
      <c r="BT720" s="113"/>
      <c r="BU720" s="113"/>
      <c r="BV720" s="113"/>
      <c r="BW720" s="113"/>
      <c r="BX720" s="113"/>
      <c r="BY720" s="113"/>
      <c r="BZ720" s="113"/>
      <c r="CA720" s="113"/>
      <c r="CB720" s="113"/>
    </row>
    <row r="721" spans="1:80" ht="15">
      <c r="A721" s="81"/>
      <c r="B721" s="81"/>
      <c r="C721" s="80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0"/>
      <c r="P721" s="80"/>
      <c r="Q721" s="80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0"/>
      <c r="AF721" s="80"/>
      <c r="AG721" s="80"/>
      <c r="AH721" s="80"/>
      <c r="AI721" s="80"/>
      <c r="AJ721" s="80"/>
      <c r="AK721" s="80"/>
      <c r="AL721" s="81"/>
      <c r="AM721" s="81"/>
      <c r="AN721" s="80"/>
      <c r="AO721" s="80"/>
      <c r="AP721" s="81"/>
      <c r="AQ721" s="81"/>
      <c r="AR721" s="81"/>
      <c r="AS721" s="81"/>
      <c r="AT721" s="81"/>
      <c r="AU721" s="81"/>
      <c r="AV721" s="81"/>
      <c r="AW721" s="81"/>
      <c r="AX721" s="81"/>
      <c r="AY721" s="81"/>
      <c r="BA721" s="81"/>
      <c r="BB721" s="81"/>
      <c r="BC721" s="80"/>
      <c r="BD721" s="81"/>
      <c r="BE721" s="81"/>
      <c r="BF721" s="81"/>
      <c r="BG721" s="81"/>
      <c r="BH721" s="81"/>
      <c r="BI721" s="81"/>
      <c r="BJ721" s="80"/>
      <c r="BK721" s="81"/>
      <c r="BL721" s="81"/>
      <c r="BM721" s="81"/>
      <c r="BN721" s="81"/>
      <c r="BO721" s="81"/>
      <c r="BP721" s="81"/>
      <c r="BQ721" s="81"/>
      <c r="BR721" s="81"/>
      <c r="BS721" s="81"/>
      <c r="BT721" s="81"/>
      <c r="BU721" s="81"/>
      <c r="BV721" s="81"/>
      <c r="BW721" s="81"/>
      <c r="BX721" s="81"/>
      <c r="BY721" s="81"/>
      <c r="BZ721" s="81"/>
      <c r="CA721" s="81"/>
      <c r="CB721" s="81"/>
    </row>
    <row r="722" spans="1:80" ht="15">
      <c r="A722" s="82" t="s">
        <v>10</v>
      </c>
      <c r="B722" s="83" t="s">
        <v>11</v>
      </c>
      <c r="C722" s="84" t="s">
        <v>12</v>
      </c>
      <c r="D722" s="85" t="s">
        <v>13</v>
      </c>
      <c r="E722" s="335" t="s">
        <v>144</v>
      </c>
      <c r="F722" s="86"/>
      <c r="G722" s="87"/>
      <c r="H722" s="83" t="s">
        <v>11</v>
      </c>
      <c r="I722" s="85" t="s">
        <v>12</v>
      </c>
      <c r="J722" s="85" t="s">
        <v>13</v>
      </c>
      <c r="K722" s="335" t="s">
        <v>144</v>
      </c>
      <c r="L722" s="86"/>
      <c r="M722" s="130" t="s">
        <v>11</v>
      </c>
      <c r="N722" s="85" t="s">
        <v>12</v>
      </c>
      <c r="O722" s="84" t="s">
        <v>13</v>
      </c>
      <c r="P722" s="335" t="s">
        <v>144</v>
      </c>
      <c r="Q722" s="80"/>
      <c r="R722" s="130" t="s">
        <v>11</v>
      </c>
      <c r="S722" s="85" t="s">
        <v>12</v>
      </c>
      <c r="T722" s="85" t="s">
        <v>13</v>
      </c>
      <c r="U722" s="335" t="s">
        <v>144</v>
      </c>
      <c r="V722" s="86"/>
      <c r="W722" s="82" t="s">
        <v>15</v>
      </c>
      <c r="X722" s="83" t="s">
        <v>11</v>
      </c>
      <c r="Y722" s="84" t="s">
        <v>12</v>
      </c>
      <c r="Z722" s="85" t="s">
        <v>13</v>
      </c>
      <c r="AA722" s="86"/>
      <c r="AB722" s="86"/>
      <c r="AC722" s="86"/>
      <c r="AD722" s="87"/>
      <c r="AE722" s="83" t="s">
        <v>11</v>
      </c>
      <c r="AF722" s="85" t="s">
        <v>12</v>
      </c>
      <c r="AG722" s="85" t="s">
        <v>13</v>
      </c>
      <c r="AH722" s="86"/>
      <c r="AI722" s="86"/>
      <c r="AJ722" s="86"/>
      <c r="AK722" s="87"/>
      <c r="AL722" s="130" t="s">
        <v>11</v>
      </c>
      <c r="AM722" s="85" t="s">
        <v>12</v>
      </c>
      <c r="AN722" s="84" t="s">
        <v>13</v>
      </c>
      <c r="AO722" s="86"/>
      <c r="AP722" s="86"/>
      <c r="AQ722" s="86"/>
      <c r="AR722" s="157"/>
      <c r="AS722" s="130" t="s">
        <v>11</v>
      </c>
      <c r="AT722" s="85" t="s">
        <v>12</v>
      </c>
      <c r="AU722" s="85" t="s">
        <v>13</v>
      </c>
      <c r="AV722" s="86"/>
      <c r="AW722" s="86"/>
      <c r="AX722" s="86"/>
      <c r="AY722" s="157"/>
      <c r="AZ722" s="73" t="s">
        <v>16</v>
      </c>
      <c r="BA722" s="83" t="s">
        <v>11</v>
      </c>
      <c r="BB722" s="84" t="s">
        <v>12</v>
      </c>
      <c r="BC722" s="85" t="s">
        <v>13</v>
      </c>
      <c r="BD722" s="86"/>
      <c r="BE722" s="86"/>
      <c r="BF722" s="86"/>
      <c r="BG722" s="86"/>
      <c r="BH722" s="83" t="s">
        <v>11</v>
      </c>
      <c r="BI722" s="85" t="s">
        <v>12</v>
      </c>
      <c r="BJ722" s="85" t="s">
        <v>13</v>
      </c>
      <c r="BK722" s="86"/>
      <c r="BL722" s="86"/>
      <c r="BM722" s="86"/>
      <c r="BN722" s="86"/>
      <c r="BO722" s="130" t="s">
        <v>11</v>
      </c>
      <c r="BP722" s="85" t="s">
        <v>12</v>
      </c>
      <c r="BQ722" s="84" t="s">
        <v>13</v>
      </c>
      <c r="BR722" s="81"/>
      <c r="BS722" s="86"/>
      <c r="BT722" s="86"/>
      <c r="BU722" s="86"/>
      <c r="BV722" s="130" t="s">
        <v>11</v>
      </c>
      <c r="BW722" s="85" t="s">
        <v>12</v>
      </c>
      <c r="BX722" s="85" t="s">
        <v>13</v>
      </c>
      <c r="BY722" s="80"/>
      <c r="BZ722" s="80"/>
      <c r="CA722" s="80"/>
      <c r="CB722" s="87"/>
    </row>
    <row r="723" spans="1:80" ht="15">
      <c r="A723" s="82"/>
      <c r="B723" s="88"/>
      <c r="C723" s="84" t="s">
        <v>67</v>
      </c>
      <c r="D723" s="90" t="s">
        <v>19</v>
      </c>
      <c r="E723" s="336"/>
      <c r="F723" s="250">
        <v>148.87</v>
      </c>
      <c r="G723" s="87"/>
      <c r="H723" s="88"/>
      <c r="I723" s="89" t="s">
        <v>67</v>
      </c>
      <c r="J723" s="90" t="s">
        <v>20</v>
      </c>
      <c r="K723" s="336"/>
      <c r="L723" s="250">
        <v>197.42</v>
      </c>
      <c r="M723" s="88"/>
      <c r="N723" s="89" t="s">
        <v>186</v>
      </c>
      <c r="O723" s="135" t="s">
        <v>19</v>
      </c>
      <c r="P723" s="336"/>
      <c r="Q723" s="250">
        <v>210.79</v>
      </c>
      <c r="R723" s="88"/>
      <c r="S723" s="89" t="s">
        <v>186</v>
      </c>
      <c r="T723" s="90" t="s">
        <v>20</v>
      </c>
      <c r="U723" s="336"/>
      <c r="V723" s="250">
        <v>230.47</v>
      </c>
      <c r="W723" s="249"/>
      <c r="X723" s="88"/>
      <c r="Y723" s="84" t="s">
        <v>67</v>
      </c>
      <c r="Z723" s="90" t="s">
        <v>20</v>
      </c>
      <c r="AA723" s="86"/>
      <c r="AB723" s="86"/>
      <c r="AC723" s="86"/>
      <c r="AD723" s="87"/>
      <c r="AE723" s="88"/>
      <c r="AF723" s="84" t="s">
        <v>67</v>
      </c>
      <c r="AG723" s="90" t="s">
        <v>20</v>
      </c>
      <c r="AH723" s="86"/>
      <c r="AI723" s="86"/>
      <c r="AJ723" s="86"/>
      <c r="AK723" s="87"/>
      <c r="AL723" s="88"/>
      <c r="AM723" s="89" t="s">
        <v>186</v>
      </c>
      <c r="AN723" s="135" t="s">
        <v>19</v>
      </c>
      <c r="AO723" s="86"/>
      <c r="AP723" s="86"/>
      <c r="AQ723" s="86"/>
      <c r="AR723" s="157"/>
      <c r="AS723" s="88"/>
      <c r="AT723" s="89" t="s">
        <v>186</v>
      </c>
      <c r="AU723" s="90" t="s">
        <v>20</v>
      </c>
      <c r="AV723" s="331"/>
      <c r="AW723" s="331"/>
      <c r="AX723" s="86"/>
      <c r="AY723" s="157"/>
      <c r="AZ723" s="73"/>
      <c r="BA723" s="88"/>
      <c r="BB723" s="84" t="s">
        <v>67</v>
      </c>
      <c r="BC723" s="90" t="s">
        <v>19</v>
      </c>
      <c r="BD723" s="86"/>
      <c r="BE723" s="86"/>
      <c r="BF723" s="86"/>
      <c r="BG723" s="87"/>
      <c r="BH723" s="88"/>
      <c r="BI723" s="84" t="s">
        <v>67</v>
      </c>
      <c r="BJ723" s="90" t="s">
        <v>20</v>
      </c>
      <c r="BK723" s="86"/>
      <c r="BL723" s="86"/>
      <c r="BM723" s="86"/>
      <c r="BN723" s="87"/>
      <c r="BO723" s="88"/>
      <c r="BP723" s="89" t="s">
        <v>186</v>
      </c>
      <c r="BQ723" s="135" t="s">
        <v>19</v>
      </c>
      <c r="BR723" s="86"/>
      <c r="BS723" s="86"/>
      <c r="BT723" s="86"/>
      <c r="BU723" s="157"/>
      <c r="BV723" s="88"/>
      <c r="BW723" s="89" t="s">
        <v>186</v>
      </c>
      <c r="BX723" s="90" t="s">
        <v>20</v>
      </c>
      <c r="BY723" s="331"/>
      <c r="BZ723" s="331"/>
      <c r="CA723" s="86"/>
      <c r="CB723" s="157"/>
    </row>
    <row r="724" spans="1:80" ht="47.25">
      <c r="A724" s="64"/>
      <c r="B724" s="91" t="s">
        <v>26</v>
      </c>
      <c r="C724" s="94" t="s">
        <v>27</v>
      </c>
      <c r="D724" s="93" t="s">
        <v>56</v>
      </c>
      <c r="E724" s="321" t="s">
        <v>29</v>
      </c>
      <c r="F724" s="321"/>
      <c r="G724" s="322"/>
      <c r="H724" s="94" t="s">
        <v>27</v>
      </c>
      <c r="I724" s="93" t="s">
        <v>56</v>
      </c>
      <c r="J724" s="321" t="s">
        <v>29</v>
      </c>
      <c r="K724" s="321"/>
      <c r="L724" s="322"/>
      <c r="M724" s="94" t="s">
        <v>27</v>
      </c>
      <c r="N724" s="93" t="s">
        <v>56</v>
      </c>
      <c r="O724" s="333" t="s">
        <v>29</v>
      </c>
      <c r="P724" s="333"/>
      <c r="Q724" s="334"/>
      <c r="R724" s="94" t="s">
        <v>27</v>
      </c>
      <c r="S724" s="93" t="s">
        <v>56</v>
      </c>
      <c r="T724" s="333" t="s">
        <v>29</v>
      </c>
      <c r="U724" s="333"/>
      <c r="V724" s="334"/>
      <c r="W724" s="64"/>
      <c r="X724" s="94" t="s">
        <v>27</v>
      </c>
      <c r="Y724" s="148" t="s">
        <v>30</v>
      </c>
      <c r="Z724" s="149" t="s">
        <v>31</v>
      </c>
      <c r="AA724" s="149" t="s">
        <v>32</v>
      </c>
      <c r="AB724" s="149" t="s">
        <v>33</v>
      </c>
      <c r="AC724" s="149" t="s">
        <v>34</v>
      </c>
      <c r="AD724" s="150" t="s">
        <v>35</v>
      </c>
      <c r="AE724" s="94" t="s">
        <v>27</v>
      </c>
      <c r="AF724" s="149" t="s">
        <v>30</v>
      </c>
      <c r="AG724" s="149" t="s">
        <v>31</v>
      </c>
      <c r="AH724" s="149" t="s">
        <v>32</v>
      </c>
      <c r="AI724" s="149" t="s">
        <v>33</v>
      </c>
      <c r="AJ724" s="149" t="s">
        <v>34</v>
      </c>
      <c r="AK724" s="150" t="s">
        <v>35</v>
      </c>
      <c r="AL724" s="94" t="s">
        <v>27</v>
      </c>
      <c r="AM724" s="149" t="s">
        <v>30</v>
      </c>
      <c r="AN724" s="149" t="s">
        <v>31</v>
      </c>
      <c r="AO724" s="149" t="s">
        <v>32</v>
      </c>
      <c r="AP724" s="149" t="s">
        <v>33</v>
      </c>
      <c r="AQ724" s="149" t="s">
        <v>34</v>
      </c>
      <c r="AR724" s="158" t="s">
        <v>35</v>
      </c>
      <c r="AS724" s="94" t="s">
        <v>27</v>
      </c>
      <c r="AT724" s="149" t="s">
        <v>30</v>
      </c>
      <c r="AU724" s="159" t="s">
        <v>31</v>
      </c>
      <c r="AV724" s="159" t="s">
        <v>32</v>
      </c>
      <c r="AW724" s="149" t="s">
        <v>33</v>
      </c>
      <c r="AX724" s="149" t="s">
        <v>34</v>
      </c>
      <c r="AY724" s="158" t="s">
        <v>35</v>
      </c>
      <c r="AZ724" s="166"/>
      <c r="BA724" s="163" t="s">
        <v>27</v>
      </c>
      <c r="BB724" s="149" t="s">
        <v>24</v>
      </c>
      <c r="BC724" s="149" t="s">
        <v>36</v>
      </c>
      <c r="BD724" s="149" t="s">
        <v>37</v>
      </c>
      <c r="BE724" s="149" t="s">
        <v>38</v>
      </c>
      <c r="BF724" s="173" t="s">
        <v>39</v>
      </c>
      <c r="BG724" s="173" t="s">
        <v>40</v>
      </c>
      <c r="BH724" s="163" t="s">
        <v>27</v>
      </c>
      <c r="BI724" s="149" t="s">
        <v>24</v>
      </c>
      <c r="BJ724" s="149" t="s">
        <v>36</v>
      </c>
      <c r="BK724" s="149" t="s">
        <v>37</v>
      </c>
      <c r="BL724" s="149" t="s">
        <v>38</v>
      </c>
      <c r="BM724" s="173" t="s">
        <v>39</v>
      </c>
      <c r="BN724" s="173" t="s">
        <v>40</v>
      </c>
      <c r="BO724" s="163" t="s">
        <v>27</v>
      </c>
      <c r="BP724" s="149" t="s">
        <v>24</v>
      </c>
      <c r="BQ724" s="149" t="s">
        <v>36</v>
      </c>
      <c r="BR724" s="149" t="s">
        <v>37</v>
      </c>
      <c r="BS724" s="149" t="s">
        <v>38</v>
      </c>
      <c r="BT724" s="173" t="s">
        <v>39</v>
      </c>
      <c r="BU724" s="173" t="s">
        <v>40</v>
      </c>
      <c r="BV724" s="163" t="s">
        <v>27</v>
      </c>
      <c r="BW724" s="149" t="s">
        <v>24</v>
      </c>
      <c r="BX724" s="149" t="s">
        <v>36</v>
      </c>
      <c r="BY724" s="149" t="s">
        <v>37</v>
      </c>
      <c r="BZ724" s="149" t="s">
        <v>38</v>
      </c>
      <c r="CA724" s="173" t="s">
        <v>39</v>
      </c>
      <c r="CB724" s="173" t="s">
        <v>40</v>
      </c>
    </row>
    <row r="725" spans="1:80" ht="15.75">
      <c r="A725" s="64"/>
      <c r="B725" s="95" t="s">
        <v>41</v>
      </c>
      <c r="C725" s="80">
        <v>0</v>
      </c>
      <c r="D725" s="114">
        <f>194.78+214.96</f>
        <v>409.74</v>
      </c>
      <c r="E725" s="189">
        <v>4.7699999999999996</v>
      </c>
      <c r="F725" s="189">
        <v>7.5</v>
      </c>
      <c r="G725" s="190">
        <v>8.0500000000000007</v>
      </c>
      <c r="H725" s="80">
        <v>0</v>
      </c>
      <c r="I725" s="279">
        <f>231.65+214.88</f>
        <v>446.53</v>
      </c>
      <c r="J725" s="210">
        <v>0</v>
      </c>
      <c r="K725" s="210">
        <v>0</v>
      </c>
      <c r="L725" s="227">
        <v>0</v>
      </c>
      <c r="M725" s="80">
        <v>0</v>
      </c>
      <c r="N725" s="255">
        <f>243.55+214.78</f>
        <v>458.33000000000004</v>
      </c>
      <c r="O725" s="272">
        <v>0</v>
      </c>
      <c r="P725" s="272">
        <v>0</v>
      </c>
      <c r="Q725" s="276">
        <v>0</v>
      </c>
      <c r="R725" s="80">
        <v>0</v>
      </c>
      <c r="S725" s="211">
        <f>258.11+214.54</f>
        <v>472.65</v>
      </c>
      <c r="T725" s="210">
        <v>0.65</v>
      </c>
      <c r="U725" s="210">
        <v>0</v>
      </c>
      <c r="V725" s="227">
        <v>0</v>
      </c>
      <c r="W725" s="64"/>
      <c r="X725" s="129">
        <v>0</v>
      </c>
      <c r="Y725" s="151">
        <f>AVERAGE(E725:G725)/10</f>
        <v>0.67733333333333334</v>
      </c>
      <c r="Z725" s="100">
        <v>9.6440000000000001</v>
      </c>
      <c r="AA725" s="100">
        <v>4.5170000000000003</v>
      </c>
      <c r="AB725" s="100">
        <f t="shared" ref="AB725:AB740" si="671">Z725-(AA725+Y725)</f>
        <v>4.4496666666666664</v>
      </c>
      <c r="AC725" s="100">
        <f t="shared" ref="AC725:AC740" si="672">3*Z725+AA725+Y725</f>
        <v>34.126333333333335</v>
      </c>
      <c r="AD725" s="152">
        <f t="shared" ref="AD725:AD740" si="673">1.398*(10^-6)*(X725^2)*AB725*AC725</f>
        <v>0</v>
      </c>
      <c r="AE725" s="129">
        <v>0</v>
      </c>
      <c r="AF725" s="100">
        <f t="shared" ref="AF725:AF740" si="674">AVERAGE(J725:L725)/10</f>
        <v>0</v>
      </c>
      <c r="AG725" s="100">
        <v>9.6440000000000001</v>
      </c>
      <c r="AH725" s="100">
        <v>4.5170000000000003</v>
      </c>
      <c r="AI725" s="100">
        <f t="shared" ref="AI725:AI740" si="675">AG725-(AH725+AF725)</f>
        <v>5.1269999999999998</v>
      </c>
      <c r="AJ725" s="100">
        <f t="shared" ref="AJ725:AJ740" si="676">3*AG725+AH725+AF725</f>
        <v>33.449000000000005</v>
      </c>
      <c r="AK725" s="152">
        <f t="shared" ref="AK725:AK740" si="677">1.398*(10^-6)*(AE725^2)*AI725*AJ725</f>
        <v>0</v>
      </c>
      <c r="AL725" s="129">
        <v>0</v>
      </c>
      <c r="AM725" s="100">
        <f>AVERAGE(O725:Q725)/10</f>
        <v>0</v>
      </c>
      <c r="AN725" s="100">
        <v>9.6440000000000001</v>
      </c>
      <c r="AO725" s="100">
        <v>4.5170000000000003</v>
      </c>
      <c r="AP725" s="100">
        <f t="shared" ref="AP725:AP740" si="678">AN725-(AO725+AM725)</f>
        <v>5.1269999999999998</v>
      </c>
      <c r="AQ725" s="100">
        <f t="shared" ref="AQ725:AQ740" si="679">3*AN725+AO725+AM725</f>
        <v>33.449000000000005</v>
      </c>
      <c r="AR725" s="160">
        <f t="shared" ref="AR725:AR740" si="680">1.398*(10^-6)*(AL725^2)*AP725*AQ725</f>
        <v>0</v>
      </c>
      <c r="AS725" s="129">
        <v>0</v>
      </c>
      <c r="AT725" s="100">
        <f>AVERAGE(T725:V725)/10</f>
        <v>2.1666666666666667E-2</v>
      </c>
      <c r="AU725" s="100">
        <v>9.6440000000000001</v>
      </c>
      <c r="AV725" s="100">
        <v>4.5170000000000003</v>
      </c>
      <c r="AW725" s="100">
        <f t="shared" ref="AW725:AW740" si="681">AU725-(AV725+AT725)</f>
        <v>5.1053333333333333</v>
      </c>
      <c r="AX725" s="100">
        <f t="shared" ref="AX725:AX740" si="682">3*AU725+AV725+AT725</f>
        <v>33.470666666666673</v>
      </c>
      <c r="AY725" s="160">
        <f t="shared" ref="AY725:AY740" si="683">1.398*(10^-6)*(AS725^2)*AW725*AX725</f>
        <v>0</v>
      </c>
      <c r="AZ725" s="166"/>
      <c r="BA725" s="129">
        <v>0</v>
      </c>
      <c r="BB725" s="100">
        <v>103.506856070365</v>
      </c>
      <c r="BC725" s="167">
        <f>(BB743-BB744)/BB725</f>
        <v>0.68352960070493729</v>
      </c>
      <c r="BD725" s="167">
        <f>D725-BB741</f>
        <v>51.680000000000007</v>
      </c>
      <c r="BE725" s="164">
        <f>BB743-BB744</f>
        <v>70.75</v>
      </c>
      <c r="BF725" s="164">
        <f t="shared" ref="BF725:BF740" si="684">BD725/BE725*100</f>
        <v>73.045936395759725</v>
      </c>
      <c r="BG725" s="174">
        <f t="shared" ref="BG725:BG740" si="685">BF725*BC725</f>
        <v>49.929059737711889</v>
      </c>
      <c r="BH725" s="129">
        <v>0</v>
      </c>
      <c r="BI725" s="100">
        <v>103.506856070365</v>
      </c>
      <c r="BJ725" s="167">
        <f>(BI743-BI744)/BI725</f>
        <v>1.0980915111819529</v>
      </c>
      <c r="BK725" s="167">
        <f>I725-BI741</f>
        <v>44.70999999999998</v>
      </c>
      <c r="BL725" s="164">
        <f>BI743-BI744</f>
        <v>113.66</v>
      </c>
      <c r="BM725" s="164">
        <f t="shared" ref="BM725:BM740" si="686">BK725/BL725*100</f>
        <v>39.336617983459419</v>
      </c>
      <c r="BN725" s="174">
        <f t="shared" ref="BN725:BN740" si="687">BM725*BJ725</f>
        <v>43.195206286244137</v>
      </c>
      <c r="BO725" s="129">
        <v>0</v>
      </c>
      <c r="BP725" s="180">
        <v>103.506856070365</v>
      </c>
      <c r="BQ725" s="167">
        <f>(BP743-BP744)/BP725</f>
        <v>1.2577910772547813</v>
      </c>
      <c r="BR725" s="167">
        <f>N725-BP741</f>
        <v>40.57000000000005</v>
      </c>
      <c r="BS725" s="164">
        <f>BP743-BP744</f>
        <v>130.19</v>
      </c>
      <c r="BT725" s="164">
        <f t="shared" ref="BT725:BT740" si="688">BR725/BS725*100</f>
        <v>31.1621476303864</v>
      </c>
      <c r="BU725" s="174">
        <f t="shared" ref="BU725:BU740" si="689">BT725*BQ725</f>
        <v>39.195471237596244</v>
      </c>
      <c r="BV725" s="129">
        <v>0</v>
      </c>
      <c r="BW725" s="100">
        <v>103.506856070365</v>
      </c>
      <c r="BX725" s="167">
        <f>(BW743-BW744)/BW725</f>
        <v>1.450145485029132</v>
      </c>
      <c r="BY725" s="167">
        <f>S725-BW741</f>
        <v>35.269999999999982</v>
      </c>
      <c r="BZ725" s="164">
        <f>BW743-BW744</f>
        <v>150.10000000000002</v>
      </c>
      <c r="CA725" s="164">
        <f t="shared" ref="CA725:CA740" si="690">BY725/BZ725*100</f>
        <v>23.497668221185862</v>
      </c>
      <c r="CB725" s="174">
        <f t="shared" ref="CB725:CB740" si="691">CA725*BX725</f>
        <v>34.075037479665191</v>
      </c>
    </row>
    <row r="726" spans="1:80" ht="15.75">
      <c r="A726" s="64"/>
      <c r="B726" s="95" t="s">
        <v>42</v>
      </c>
      <c r="C726" s="80">
        <v>300</v>
      </c>
      <c r="D726" s="114">
        <v>397.72</v>
      </c>
      <c r="E726" s="189">
        <v>10.07</v>
      </c>
      <c r="F726" s="189" t="s">
        <v>187</v>
      </c>
      <c r="G726" s="190">
        <v>7.36</v>
      </c>
      <c r="H726" s="80">
        <v>300</v>
      </c>
      <c r="I726" s="264">
        <v>445.5</v>
      </c>
      <c r="J726" s="210">
        <v>0</v>
      </c>
      <c r="K726" s="210">
        <v>0</v>
      </c>
      <c r="L726" s="227">
        <v>0</v>
      </c>
      <c r="M726" s="80">
        <v>300</v>
      </c>
      <c r="N726" s="211">
        <v>454.46</v>
      </c>
      <c r="O726" s="272">
        <v>0</v>
      </c>
      <c r="P726" s="272">
        <v>0</v>
      </c>
      <c r="Q726" s="276">
        <v>0</v>
      </c>
      <c r="R726" s="80">
        <v>300</v>
      </c>
      <c r="S726" s="211">
        <v>472.36</v>
      </c>
      <c r="T726" s="210">
        <v>0.82</v>
      </c>
      <c r="U726" s="210">
        <v>0.9</v>
      </c>
      <c r="V726" s="227">
        <v>0</v>
      </c>
      <c r="W726" s="64"/>
      <c r="X726" s="129">
        <v>300</v>
      </c>
      <c r="Y726" s="151">
        <f t="shared" ref="Y726:Y740" si="692">AVERAGE(E726:G726)/10</f>
        <v>0.87149999999999994</v>
      </c>
      <c r="Z726" s="100">
        <v>9.6440000000000001</v>
      </c>
      <c r="AA726" s="100">
        <v>4.5170000000000003</v>
      </c>
      <c r="AB726" s="100">
        <f t="shared" si="671"/>
        <v>4.2554999999999996</v>
      </c>
      <c r="AC726" s="100">
        <f t="shared" si="672"/>
        <v>34.320500000000003</v>
      </c>
      <c r="AD726" s="152">
        <f t="shared" si="673"/>
        <v>18.376122696705</v>
      </c>
      <c r="AE726" s="129">
        <v>300</v>
      </c>
      <c r="AF726" s="100">
        <f t="shared" si="674"/>
        <v>0</v>
      </c>
      <c r="AG726" s="100">
        <v>9.6440000000000001</v>
      </c>
      <c r="AH726" s="100">
        <v>4.5170000000000003</v>
      </c>
      <c r="AI726" s="100">
        <f t="shared" si="675"/>
        <v>5.1269999999999998</v>
      </c>
      <c r="AJ726" s="100">
        <f t="shared" si="676"/>
        <v>33.449000000000005</v>
      </c>
      <c r="AK726" s="152">
        <f t="shared" si="677"/>
        <v>21.577252153859998</v>
      </c>
      <c r="AL726" s="129">
        <v>300</v>
      </c>
      <c r="AM726" s="100">
        <f t="shared" ref="AM726:AM733" si="693">AVERAGE(O726:Q726)/10</f>
        <v>0</v>
      </c>
      <c r="AN726" s="100">
        <v>9.6440000000000001</v>
      </c>
      <c r="AO726" s="100">
        <v>4.5170000000000003</v>
      </c>
      <c r="AP726" s="100">
        <f t="shared" si="678"/>
        <v>5.1269999999999998</v>
      </c>
      <c r="AQ726" s="100">
        <f t="shared" si="679"/>
        <v>33.449000000000005</v>
      </c>
      <c r="AR726" s="160">
        <f t="shared" si="680"/>
        <v>21.577252153859998</v>
      </c>
      <c r="AS726" s="129">
        <v>300</v>
      </c>
      <c r="AT726" s="100">
        <f>AVERAGE(T726:V726)/10</f>
        <v>5.7333333333333333E-2</v>
      </c>
      <c r="AU726" s="100">
        <v>9.6440000000000001</v>
      </c>
      <c r="AV726" s="100">
        <v>4.5170000000000003</v>
      </c>
      <c r="AW726" s="100">
        <f t="shared" si="681"/>
        <v>5.0696666666666665</v>
      </c>
      <c r="AX726" s="100">
        <f t="shared" si="682"/>
        <v>33.506333333333338</v>
      </c>
      <c r="AY726" s="160">
        <f t="shared" si="683"/>
        <v>21.372532724579997</v>
      </c>
      <c r="AZ726" s="166"/>
      <c r="BA726" s="129">
        <v>300</v>
      </c>
      <c r="BB726" s="100">
        <v>103.506856070365</v>
      </c>
      <c r="BC726" s="167">
        <f>(BB743-BB744)/BB725</f>
        <v>0.68352960070493729</v>
      </c>
      <c r="BD726" s="167">
        <f>D726-BB741</f>
        <v>39.660000000000025</v>
      </c>
      <c r="BE726" s="164">
        <f>BB743-BB744</f>
        <v>70.75</v>
      </c>
      <c r="BF726" s="164">
        <f t="shared" si="684"/>
        <v>56.056537102473534</v>
      </c>
      <c r="BG726" s="174">
        <f t="shared" si="685"/>
        <v>38.316302422555239</v>
      </c>
      <c r="BH726" s="129">
        <v>300</v>
      </c>
      <c r="BI726" s="100">
        <v>103.506856070365</v>
      </c>
      <c r="BJ726" s="167">
        <f>(BI743-BI744)/BI725</f>
        <v>1.0980915111819529</v>
      </c>
      <c r="BK726" s="167">
        <f>I726-BI741</f>
        <v>43.680000000000007</v>
      </c>
      <c r="BL726" s="164">
        <f>BI743-BI744</f>
        <v>113.66</v>
      </c>
      <c r="BM726" s="164">
        <f t="shared" si="686"/>
        <v>38.430406475453111</v>
      </c>
      <c r="BN726" s="174">
        <f t="shared" si="687"/>
        <v>42.200103121967018</v>
      </c>
      <c r="BO726" s="129">
        <v>300</v>
      </c>
      <c r="BP726" s="180">
        <v>103.506856070365</v>
      </c>
      <c r="BQ726" s="167">
        <f>(BP743-BP744)/BP725</f>
        <v>1.2577910772547813</v>
      </c>
      <c r="BR726" s="167">
        <f>N726-BP741</f>
        <v>36.699999999999989</v>
      </c>
      <c r="BS726" s="164">
        <f>BP743-BP744</f>
        <v>130.19</v>
      </c>
      <c r="BT726" s="164">
        <f t="shared" si="688"/>
        <v>28.18956909132805</v>
      </c>
      <c r="BU726" s="174">
        <f t="shared" si="689"/>
        <v>35.456588474729593</v>
      </c>
      <c r="BV726" s="129">
        <v>300</v>
      </c>
      <c r="BW726" s="100">
        <v>103.506856070365</v>
      </c>
      <c r="BX726" s="167">
        <f>(BW743-BW744)/BW725</f>
        <v>1.450145485029132</v>
      </c>
      <c r="BY726" s="167">
        <f>S726-BW741</f>
        <v>34.980000000000018</v>
      </c>
      <c r="BZ726" s="164">
        <f>BW743-BW744</f>
        <v>150.10000000000002</v>
      </c>
      <c r="CA726" s="164">
        <f t="shared" si="690"/>
        <v>23.304463690872758</v>
      </c>
      <c r="CB726" s="174">
        <f t="shared" si="691"/>
        <v>33.794862802344468</v>
      </c>
    </row>
    <row r="727" spans="1:80" ht="15.75">
      <c r="A727" s="64"/>
      <c r="B727" s="95" t="s">
        <v>42</v>
      </c>
      <c r="C727" s="80">
        <v>350</v>
      </c>
      <c r="D727" s="183">
        <f>353.78+37.86</f>
        <v>391.64</v>
      </c>
      <c r="E727" s="189">
        <v>10.77</v>
      </c>
      <c r="F727" s="189">
        <v>8.4700000000000006</v>
      </c>
      <c r="G727" s="190">
        <v>12.3</v>
      </c>
      <c r="H727" s="80">
        <v>350</v>
      </c>
      <c r="I727" s="280">
        <f>400.69+37.77</f>
        <v>438.46</v>
      </c>
      <c r="J727" s="210">
        <v>1.59</v>
      </c>
      <c r="K727" s="210">
        <v>1.26</v>
      </c>
      <c r="L727" s="227">
        <v>2.6</v>
      </c>
      <c r="M727" s="80">
        <v>350</v>
      </c>
      <c r="N727" s="261">
        <f>414.45+37.78</f>
        <v>452.23</v>
      </c>
      <c r="O727" s="210">
        <v>0.36</v>
      </c>
      <c r="P727" s="210">
        <v>0.96</v>
      </c>
      <c r="Q727" s="190">
        <v>2.29</v>
      </c>
      <c r="R727" s="80">
        <v>350</v>
      </c>
      <c r="S727" s="261">
        <f>429.26+37.63</f>
        <v>466.89</v>
      </c>
      <c r="T727" s="210">
        <v>1.6</v>
      </c>
      <c r="U727" s="210">
        <v>0</v>
      </c>
      <c r="V727" s="227">
        <v>0</v>
      </c>
      <c r="W727" s="64"/>
      <c r="X727" s="129">
        <v>350</v>
      </c>
      <c r="Y727" s="151">
        <f t="shared" si="692"/>
        <v>1.0513333333333335</v>
      </c>
      <c r="Z727" s="100">
        <v>9.6440000000000001</v>
      </c>
      <c r="AA727" s="100">
        <v>4.5170000000000003</v>
      </c>
      <c r="AB727" s="100">
        <f t="shared" si="671"/>
        <v>4.0756666666666668</v>
      </c>
      <c r="AC727" s="100">
        <f t="shared" si="672"/>
        <v>34.500333333333337</v>
      </c>
      <c r="AD727" s="152">
        <f t="shared" si="673"/>
        <v>24.080483836931666</v>
      </c>
      <c r="AE727" s="129">
        <v>350</v>
      </c>
      <c r="AF727" s="100">
        <f t="shared" si="674"/>
        <v>0.18166666666666667</v>
      </c>
      <c r="AG727" s="100">
        <v>9.6440000000000001</v>
      </c>
      <c r="AH727" s="100">
        <v>4.5170000000000003</v>
      </c>
      <c r="AI727" s="100">
        <f t="shared" si="675"/>
        <v>4.9453333333333331</v>
      </c>
      <c r="AJ727" s="100">
        <f t="shared" si="676"/>
        <v>33.63066666666667</v>
      </c>
      <c r="AK727" s="152">
        <f t="shared" si="677"/>
        <v>28.48225081650666</v>
      </c>
      <c r="AL727" s="129">
        <v>350</v>
      </c>
      <c r="AM727" s="100">
        <f t="shared" si="693"/>
        <v>0.12033333333333333</v>
      </c>
      <c r="AN727" s="100">
        <v>9.6440000000000001</v>
      </c>
      <c r="AO727" s="100">
        <v>4.5170000000000003</v>
      </c>
      <c r="AP727" s="100">
        <f t="shared" si="678"/>
        <v>5.0066666666666668</v>
      </c>
      <c r="AQ727" s="100">
        <f t="shared" si="679"/>
        <v>33.56933333333334</v>
      </c>
      <c r="AR727" s="160">
        <f t="shared" si="680"/>
        <v>28.782907007866665</v>
      </c>
      <c r="AS727" s="129">
        <v>350</v>
      </c>
      <c r="AT727" s="100">
        <f>AVERAGE(T727:V727)/10</f>
        <v>5.333333333333333E-2</v>
      </c>
      <c r="AU727" s="100">
        <v>9.6440000000000001</v>
      </c>
      <c r="AV727" s="100">
        <v>4.5170000000000003</v>
      </c>
      <c r="AW727" s="100">
        <f t="shared" si="681"/>
        <v>5.0736666666666661</v>
      </c>
      <c r="AX727" s="100">
        <f t="shared" si="682"/>
        <v>33.50233333333334</v>
      </c>
      <c r="AY727" s="160">
        <f t="shared" si="683"/>
        <v>29.109868709331664</v>
      </c>
      <c r="AZ727" s="166"/>
      <c r="BA727" s="129">
        <v>350</v>
      </c>
      <c r="BB727" s="100">
        <v>103.506856070365</v>
      </c>
      <c r="BC727" s="167">
        <f>(BB743-BB744)/BB725</f>
        <v>0.68352960070493729</v>
      </c>
      <c r="BD727" s="167">
        <f>D727-BB741</f>
        <v>33.579999999999984</v>
      </c>
      <c r="BE727" s="164">
        <f>BB743-BB744</f>
        <v>70.75</v>
      </c>
      <c r="BF727" s="164">
        <f t="shared" si="684"/>
        <v>47.462897526501749</v>
      </c>
      <c r="BG727" s="174">
        <f t="shared" si="685"/>
        <v>32.442295394589095</v>
      </c>
      <c r="BH727" s="129">
        <v>350</v>
      </c>
      <c r="BI727" s="100">
        <v>103.506856070365</v>
      </c>
      <c r="BJ727" s="167">
        <f>(BI743-BI744)/BI725</f>
        <v>1.0980915111819529</v>
      </c>
      <c r="BK727" s="167">
        <f>I727-BI741</f>
        <v>36.639999999999986</v>
      </c>
      <c r="BL727" s="164">
        <f>BI743-BI744</f>
        <v>113.66</v>
      </c>
      <c r="BM727" s="164">
        <f t="shared" si="686"/>
        <v>32.236494809079701</v>
      </c>
      <c r="BN727" s="174">
        <f t="shared" si="687"/>
        <v>35.398621300111508</v>
      </c>
      <c r="BO727" s="129">
        <v>350</v>
      </c>
      <c r="BP727" s="180">
        <v>103.506856070365</v>
      </c>
      <c r="BQ727" s="167">
        <f>(BP743-BP744)/BP725</f>
        <v>1.2577910772547813</v>
      </c>
      <c r="BR727" s="167">
        <f>N727-BP741</f>
        <v>34.470000000000027</v>
      </c>
      <c r="BS727" s="164">
        <f>BP743-BP744</f>
        <v>130.19</v>
      </c>
      <c r="BT727" s="164">
        <f t="shared" si="688"/>
        <v>26.476687917658825</v>
      </c>
      <c r="BU727" s="174">
        <f t="shared" si="689"/>
        <v>33.302141818090746</v>
      </c>
      <c r="BV727" s="129">
        <v>350</v>
      </c>
      <c r="BW727" s="100">
        <v>103.506856070365</v>
      </c>
      <c r="BX727" s="167">
        <f>(BW743-BW744)/BW725</f>
        <v>1.450145485029132</v>
      </c>
      <c r="BY727" s="167">
        <f>S727-BW741</f>
        <v>29.509999999999991</v>
      </c>
      <c r="BZ727" s="164">
        <f>BW743-BW744</f>
        <v>150.10000000000002</v>
      </c>
      <c r="CA727" s="164">
        <f t="shared" si="690"/>
        <v>19.66022651565622</v>
      </c>
      <c r="CB727" s="174">
        <f t="shared" si="691"/>
        <v>28.510188716328891</v>
      </c>
    </row>
    <row r="728" spans="1:80" ht="15.75">
      <c r="A728" s="64"/>
      <c r="B728" s="95" t="s">
        <v>42</v>
      </c>
      <c r="C728" s="80">
        <v>450</v>
      </c>
      <c r="D728" s="80">
        <v>392.55</v>
      </c>
      <c r="E728" s="189">
        <v>8.6199999999999992</v>
      </c>
      <c r="F728" s="189">
        <v>10.210000000000001</v>
      </c>
      <c r="G728" s="190">
        <v>12.34</v>
      </c>
      <c r="H728" s="80">
        <v>450</v>
      </c>
      <c r="I728" s="100">
        <v>441.77</v>
      </c>
      <c r="J728" s="210">
        <v>2.52</v>
      </c>
      <c r="K728" s="210">
        <v>1.59</v>
      </c>
      <c r="L728" s="227">
        <v>0.97</v>
      </c>
      <c r="M728" s="80">
        <v>450</v>
      </c>
      <c r="N728" s="211">
        <v>454.69</v>
      </c>
      <c r="O728" s="210">
        <v>0.84</v>
      </c>
      <c r="P728" s="210">
        <v>2</v>
      </c>
      <c r="Q728" s="190">
        <v>1.77</v>
      </c>
      <c r="R728" s="80">
        <v>450</v>
      </c>
      <c r="S728" s="211">
        <v>470.64</v>
      </c>
      <c r="T728" s="210">
        <v>1.7</v>
      </c>
      <c r="U728" s="210">
        <v>0</v>
      </c>
      <c r="V728" s="227">
        <v>0</v>
      </c>
      <c r="W728" s="64"/>
      <c r="X728" s="129">
        <v>450</v>
      </c>
      <c r="Y728" s="151">
        <f t="shared" si="692"/>
        <v>1.0389999999999999</v>
      </c>
      <c r="Z728" s="100">
        <v>9.6440000000000001</v>
      </c>
      <c r="AA728" s="100">
        <v>4.5170000000000003</v>
      </c>
      <c r="AB728" s="100">
        <f t="shared" si="671"/>
        <v>4.0880000000000001</v>
      </c>
      <c r="AC728" s="100">
        <f t="shared" si="672"/>
        <v>34.488000000000007</v>
      </c>
      <c r="AD728" s="152">
        <f t="shared" si="673"/>
        <v>39.912698911680003</v>
      </c>
      <c r="AE728" s="129">
        <v>450</v>
      </c>
      <c r="AF728" s="100">
        <f t="shared" si="674"/>
        <v>0.16933333333333334</v>
      </c>
      <c r="AG728" s="100">
        <v>9.6440000000000001</v>
      </c>
      <c r="AH728" s="100">
        <v>4.5170000000000003</v>
      </c>
      <c r="AI728" s="100">
        <f t="shared" si="675"/>
        <v>4.9576666666666664</v>
      </c>
      <c r="AJ728" s="100">
        <f t="shared" si="676"/>
        <v>33.618333333333339</v>
      </c>
      <c r="AK728" s="152">
        <f t="shared" si="677"/>
        <v>47.183016333824995</v>
      </c>
      <c r="AL728" s="129">
        <v>450</v>
      </c>
      <c r="AM728" s="100">
        <f t="shared" si="693"/>
        <v>0.15366666666666665</v>
      </c>
      <c r="AN728" s="100">
        <v>9.6440000000000001</v>
      </c>
      <c r="AO728" s="100">
        <v>4.5170000000000003</v>
      </c>
      <c r="AP728" s="100">
        <f t="shared" si="678"/>
        <v>4.9733333333333327</v>
      </c>
      <c r="AQ728" s="100">
        <f t="shared" si="679"/>
        <v>33.602666666666671</v>
      </c>
      <c r="AR728" s="160">
        <f t="shared" si="680"/>
        <v>47.310061348799991</v>
      </c>
      <c r="AS728" s="129">
        <v>450</v>
      </c>
      <c r="AT728" s="100">
        <f>AVERAGE(T728:V728)/10</f>
        <v>5.6666666666666664E-2</v>
      </c>
      <c r="AU728" s="100">
        <v>9.6440000000000001</v>
      </c>
      <c r="AV728" s="100">
        <v>4.5170000000000003</v>
      </c>
      <c r="AW728" s="100">
        <f t="shared" si="681"/>
        <v>5.0703333333333331</v>
      </c>
      <c r="AX728" s="100">
        <f t="shared" si="682"/>
        <v>33.50566666666667</v>
      </c>
      <c r="AY728" s="160">
        <f t="shared" si="683"/>
        <v>48.093565356584989</v>
      </c>
      <c r="AZ728" s="166"/>
      <c r="BA728" s="129">
        <v>450</v>
      </c>
      <c r="BB728" s="100">
        <v>103.506856070365</v>
      </c>
      <c r="BC728" s="167">
        <f>(BB743-BB744)/BB725</f>
        <v>0.68352960070493729</v>
      </c>
      <c r="BD728" s="167">
        <f>D728-BB741</f>
        <v>34.490000000000009</v>
      </c>
      <c r="BE728" s="164">
        <f>BB743-BB744</f>
        <v>70.75</v>
      </c>
      <c r="BF728" s="164">
        <f t="shared" si="684"/>
        <v>48.749116607773864</v>
      </c>
      <c r="BG728" s="174">
        <f t="shared" si="685"/>
        <v>33.321464209630093</v>
      </c>
      <c r="BH728" s="129">
        <v>450</v>
      </c>
      <c r="BI728" s="100">
        <v>103.506856070365</v>
      </c>
      <c r="BJ728" s="167">
        <f>(BI743-BI744)/BI725</f>
        <v>1.0980915111819529</v>
      </c>
      <c r="BK728" s="167">
        <f>I728-BI741</f>
        <v>39.949999999999989</v>
      </c>
      <c r="BL728" s="164">
        <f>BI743-BI744</f>
        <v>113.66</v>
      </c>
      <c r="BM728" s="164">
        <f t="shared" si="686"/>
        <v>35.148689072672873</v>
      </c>
      <c r="BN728" s="174">
        <f t="shared" si="687"/>
        <v>38.596477099875948</v>
      </c>
      <c r="BO728" s="129">
        <v>450</v>
      </c>
      <c r="BP728" s="180">
        <v>103.506856070365</v>
      </c>
      <c r="BQ728" s="167">
        <f>(BP743-BP744)/BP725</f>
        <v>1.2577910772547813</v>
      </c>
      <c r="BR728" s="167">
        <f>N728-BP741</f>
        <v>36.930000000000007</v>
      </c>
      <c r="BS728" s="164">
        <f>BP743-BP744</f>
        <v>130.19</v>
      </c>
      <c r="BT728" s="164">
        <f t="shared" si="688"/>
        <v>28.366233965742381</v>
      </c>
      <c r="BU728" s="174">
        <f t="shared" si="689"/>
        <v>35.67879597743228</v>
      </c>
      <c r="BV728" s="129">
        <v>450</v>
      </c>
      <c r="BW728" s="100">
        <v>103.506856070365</v>
      </c>
      <c r="BX728" s="167">
        <f>(BW743-BW744)/BW725</f>
        <v>1.450145485029132</v>
      </c>
      <c r="BY728" s="167">
        <f>S728-BW741</f>
        <v>33.259999999999991</v>
      </c>
      <c r="BZ728" s="164">
        <f>BW743-BW744</f>
        <v>150.10000000000002</v>
      </c>
      <c r="CA728" s="164">
        <f t="shared" si="690"/>
        <v>22.158560959360418</v>
      </c>
      <c r="CB728" s="174">
        <f t="shared" si="691"/>
        <v>32.133137129959302</v>
      </c>
    </row>
    <row r="729" spans="1:80" ht="15.75">
      <c r="A729" s="64"/>
      <c r="B729" s="95" t="s">
        <v>42</v>
      </c>
      <c r="C729" s="80">
        <v>550</v>
      </c>
      <c r="D729" s="80">
        <v>389.79</v>
      </c>
      <c r="E729" s="208">
        <v>11.19</v>
      </c>
      <c r="F729" s="208">
        <v>12.02</v>
      </c>
      <c r="G729" s="152">
        <v>11.34</v>
      </c>
      <c r="H729" s="80">
        <v>550</v>
      </c>
      <c r="I729" s="100">
        <v>440.42</v>
      </c>
      <c r="J729" s="210">
        <v>2.84</v>
      </c>
      <c r="K729" s="210">
        <v>1.4</v>
      </c>
      <c r="L729" s="227">
        <v>1.62</v>
      </c>
      <c r="M729" s="80">
        <v>550</v>
      </c>
      <c r="N729" s="211">
        <v>454.65</v>
      </c>
      <c r="O729" s="210">
        <v>1.99</v>
      </c>
      <c r="P729" s="210">
        <v>1.69</v>
      </c>
      <c r="Q729" s="190">
        <v>1.1499999999999999</v>
      </c>
      <c r="R729" s="80">
        <v>550</v>
      </c>
      <c r="S729" s="211">
        <v>469.58</v>
      </c>
      <c r="T729" s="210">
        <v>2.2999999999999998</v>
      </c>
      <c r="U729" s="210">
        <v>0</v>
      </c>
      <c r="V729" s="210">
        <v>0</v>
      </c>
      <c r="W729" s="64"/>
      <c r="X729" s="129">
        <v>550</v>
      </c>
      <c r="Y729" s="151">
        <f t="shared" si="692"/>
        <v>1.1516666666666666</v>
      </c>
      <c r="Z729" s="100">
        <v>9.6440000000000001</v>
      </c>
      <c r="AA729" s="100">
        <v>4.5170000000000003</v>
      </c>
      <c r="AB729" s="100">
        <f t="shared" si="671"/>
        <v>3.9753333333333334</v>
      </c>
      <c r="AC729" s="100">
        <f t="shared" si="672"/>
        <v>34.600666666666669</v>
      </c>
      <c r="AD729" s="152">
        <f t="shared" si="673"/>
        <v>58.168861979726657</v>
      </c>
      <c r="AE729" s="129">
        <v>550</v>
      </c>
      <c r="AF729" s="100">
        <f t="shared" si="674"/>
        <v>0.19533333333333333</v>
      </c>
      <c r="AG729" s="100">
        <v>9.6440000000000001</v>
      </c>
      <c r="AH729" s="100">
        <v>4.5170000000000003</v>
      </c>
      <c r="AI729" s="100">
        <f t="shared" si="675"/>
        <v>4.9316666666666666</v>
      </c>
      <c r="AJ729" s="100">
        <f t="shared" si="676"/>
        <v>33.644333333333336</v>
      </c>
      <c r="AK729" s="152">
        <f t="shared" si="677"/>
        <v>70.167853668091652</v>
      </c>
      <c r="AL729" s="129">
        <v>550</v>
      </c>
      <c r="AM729" s="100">
        <f t="shared" si="693"/>
        <v>0.161</v>
      </c>
      <c r="AN729" s="100">
        <v>9.6440000000000001</v>
      </c>
      <c r="AO729" s="100">
        <v>4.5170000000000003</v>
      </c>
      <c r="AP729" s="100">
        <f t="shared" si="678"/>
        <v>4.9660000000000002</v>
      </c>
      <c r="AQ729" s="100">
        <f t="shared" si="679"/>
        <v>33.610000000000007</v>
      </c>
      <c r="AR729" s="160">
        <f t="shared" si="680"/>
        <v>70.584245717700014</v>
      </c>
      <c r="AS729" s="129">
        <v>550</v>
      </c>
      <c r="AT729" s="100">
        <f t="shared" ref="AT729:AT740" si="694">AVERAGE(T729:V729)/10</f>
        <v>7.6666666666666661E-2</v>
      </c>
      <c r="AU729" s="100">
        <v>9.6440000000000001</v>
      </c>
      <c r="AV729" s="100">
        <v>4.5170000000000003</v>
      </c>
      <c r="AW729" s="100">
        <f t="shared" si="681"/>
        <v>5.0503333333333327</v>
      </c>
      <c r="AX729" s="100">
        <f t="shared" si="682"/>
        <v>33.525666666666673</v>
      </c>
      <c r="AY729" s="160">
        <f t="shared" si="683"/>
        <v>71.602801810851645</v>
      </c>
      <c r="AZ729" s="166"/>
      <c r="BA729" s="129">
        <v>550</v>
      </c>
      <c r="BB729" s="100">
        <v>103.506856070365</v>
      </c>
      <c r="BC729" s="167">
        <f>(BB743-BB744)/BB725</f>
        <v>0.68352960070493729</v>
      </c>
      <c r="BD729" s="167">
        <f>D729-BB741</f>
        <v>31.730000000000018</v>
      </c>
      <c r="BE729" s="164">
        <f>BB743-BB744</f>
        <v>70.75</v>
      </c>
      <c r="BF729" s="164">
        <f t="shared" si="684"/>
        <v>44.848056537102501</v>
      </c>
      <c r="BG729" s="174">
        <f t="shared" si="685"/>
        <v>30.654974177198124</v>
      </c>
      <c r="BH729" s="129">
        <v>550</v>
      </c>
      <c r="BI729" s="100">
        <v>103.506856070365</v>
      </c>
      <c r="BJ729" s="167">
        <f>(BI743-BI744)/BI725</f>
        <v>1.0980915111819529</v>
      </c>
      <c r="BK729" s="167">
        <f>I729-BI741</f>
        <v>38.600000000000023</v>
      </c>
      <c r="BL729" s="164">
        <f>BI743-BI744</f>
        <v>113.66</v>
      </c>
      <c r="BM729" s="164">
        <f t="shared" si="686"/>
        <v>33.960936125285961</v>
      </c>
      <c r="BN729" s="174">
        <f t="shared" si="687"/>
        <v>37.292215670969036</v>
      </c>
      <c r="BO729" s="129">
        <v>550</v>
      </c>
      <c r="BP729" s="180">
        <v>103.506856070365</v>
      </c>
      <c r="BQ729" s="167">
        <f>(BP743-BP744)/BP725</f>
        <v>1.2577910772547813</v>
      </c>
      <c r="BR729" s="167">
        <f>N729-BP741</f>
        <v>36.889999999999986</v>
      </c>
      <c r="BS729" s="164">
        <f>BP743-BP744</f>
        <v>130.19</v>
      </c>
      <c r="BT729" s="164">
        <f t="shared" si="688"/>
        <v>28.335509639757266</v>
      </c>
      <c r="BU729" s="174">
        <f t="shared" si="689"/>
        <v>35.640151194353535</v>
      </c>
      <c r="BV729" s="129">
        <v>550</v>
      </c>
      <c r="BW729" s="100">
        <v>103.506856070365</v>
      </c>
      <c r="BX729" s="167">
        <f>(BW743-BW744)/BW725</f>
        <v>1.450145485029132</v>
      </c>
      <c r="BY729" s="167">
        <f>S729-BW741</f>
        <v>32.199999999999989</v>
      </c>
      <c r="BZ729" s="164">
        <f>BW743-BW744</f>
        <v>150.10000000000002</v>
      </c>
      <c r="CA729" s="164">
        <f t="shared" si="690"/>
        <v>21.452365089940027</v>
      </c>
      <c r="CB729" s="174">
        <f t="shared" si="691"/>
        <v>31.109050378373098</v>
      </c>
    </row>
    <row r="730" spans="1:80" ht="15.75">
      <c r="A730" s="64"/>
      <c r="B730" s="95" t="s">
        <v>42</v>
      </c>
      <c r="C730" s="80">
        <v>650</v>
      </c>
      <c r="D730" s="80">
        <v>388.09</v>
      </c>
      <c r="E730" s="208">
        <v>11.62</v>
      </c>
      <c r="F730" s="208">
        <v>14.79</v>
      </c>
      <c r="G730" s="152">
        <v>12.62</v>
      </c>
      <c r="H730" s="80">
        <v>650</v>
      </c>
      <c r="I730" s="100">
        <v>438.85</v>
      </c>
      <c r="J730" s="210">
        <v>4.04</v>
      </c>
      <c r="K730" s="210">
        <v>2.13</v>
      </c>
      <c r="L730" s="227">
        <v>1.88</v>
      </c>
      <c r="M730" s="80">
        <v>650</v>
      </c>
      <c r="N730" s="211">
        <v>453.6</v>
      </c>
      <c r="O730" s="210">
        <v>1.76</v>
      </c>
      <c r="P730" s="210">
        <v>1.92</v>
      </c>
      <c r="Q730" s="190">
        <v>3.39</v>
      </c>
      <c r="R730" s="80">
        <v>650</v>
      </c>
      <c r="S730" s="211">
        <v>468.41</v>
      </c>
      <c r="T730" s="211">
        <v>3.48</v>
      </c>
      <c r="U730" s="211">
        <v>0.6</v>
      </c>
      <c r="V730" s="236">
        <v>0.7</v>
      </c>
      <c r="W730" s="64"/>
      <c r="X730" s="129">
        <v>650</v>
      </c>
      <c r="Y730" s="151">
        <f t="shared" si="692"/>
        <v>1.3009999999999997</v>
      </c>
      <c r="Z730" s="100">
        <v>9.6440000000000001</v>
      </c>
      <c r="AA730" s="100">
        <v>4.5170000000000003</v>
      </c>
      <c r="AB730" s="100">
        <f t="shared" si="671"/>
        <v>3.8260000000000005</v>
      </c>
      <c r="AC730" s="100">
        <f t="shared" si="672"/>
        <v>34.750000000000007</v>
      </c>
      <c r="AD730" s="152">
        <f t="shared" si="673"/>
        <v>78.52964954250001</v>
      </c>
      <c r="AE730" s="129">
        <v>650</v>
      </c>
      <c r="AF730" s="100">
        <f t="shared" si="674"/>
        <v>0.26833333333333337</v>
      </c>
      <c r="AG730" s="100">
        <v>9.6440000000000001</v>
      </c>
      <c r="AH730" s="100">
        <v>4.5170000000000003</v>
      </c>
      <c r="AI730" s="100">
        <f t="shared" si="675"/>
        <v>4.8586666666666662</v>
      </c>
      <c r="AJ730" s="100">
        <f t="shared" si="676"/>
        <v>33.717333333333336</v>
      </c>
      <c r="AK730" s="152">
        <f t="shared" si="677"/>
        <v>96.761860238506642</v>
      </c>
      <c r="AL730" s="129">
        <v>650</v>
      </c>
      <c r="AM730" s="100">
        <f t="shared" si="693"/>
        <v>0.23566666666666669</v>
      </c>
      <c r="AN730" s="100">
        <v>9.6440000000000001</v>
      </c>
      <c r="AO730" s="100">
        <v>4.5170000000000003</v>
      </c>
      <c r="AP730" s="100">
        <f t="shared" si="678"/>
        <v>4.8913333333333329</v>
      </c>
      <c r="AQ730" s="100">
        <f t="shared" si="679"/>
        <v>33.684666666666672</v>
      </c>
      <c r="AR730" s="160">
        <f t="shared" si="680"/>
        <v>97.31805012548665</v>
      </c>
      <c r="AS730" s="129">
        <v>650</v>
      </c>
      <c r="AT730" s="100">
        <f t="shared" si="694"/>
        <v>0.15933333333333335</v>
      </c>
      <c r="AU730" s="100">
        <v>9.6440000000000001</v>
      </c>
      <c r="AV730" s="100">
        <v>4.5170000000000003</v>
      </c>
      <c r="AW730" s="100">
        <f t="shared" si="681"/>
        <v>4.9676666666666662</v>
      </c>
      <c r="AX730" s="100">
        <f t="shared" si="682"/>
        <v>33.608333333333341</v>
      </c>
      <c r="AY730" s="160">
        <f t="shared" si="683"/>
        <v>98.612803884291679</v>
      </c>
      <c r="AZ730" s="166"/>
      <c r="BA730" s="129">
        <v>650</v>
      </c>
      <c r="BB730" s="100">
        <v>103.506856070365</v>
      </c>
      <c r="BC730" s="167">
        <f>(BB743-BB744)/BB725</f>
        <v>0.68352960070493729</v>
      </c>
      <c r="BD730" s="167">
        <f>D730-BB741</f>
        <v>30.029999999999973</v>
      </c>
      <c r="BE730" s="164">
        <f>BB743-BB744</f>
        <v>70.75</v>
      </c>
      <c r="BF730" s="164">
        <f t="shared" si="684"/>
        <v>42.445229681978759</v>
      </c>
      <c r="BG730" s="174">
        <f t="shared" si="685"/>
        <v>29.012570896352294</v>
      </c>
      <c r="BH730" s="129">
        <v>650</v>
      </c>
      <c r="BI730" s="100">
        <v>103.506856070365</v>
      </c>
      <c r="BJ730" s="167">
        <f>(BI743-BI744)/BI725</f>
        <v>1.0980915111819529</v>
      </c>
      <c r="BK730" s="167">
        <f>I730-BI741</f>
        <v>37.03000000000003</v>
      </c>
      <c r="BL730" s="164">
        <f>BI743-BI744</f>
        <v>113.66</v>
      </c>
      <c r="BM730" s="164">
        <f t="shared" si="686"/>
        <v>32.579623438324859</v>
      </c>
      <c r="BN730" s="174">
        <f t="shared" si="687"/>
        <v>35.775407935129117</v>
      </c>
      <c r="BO730" s="129">
        <v>650</v>
      </c>
      <c r="BP730" s="180">
        <v>103.506856070365</v>
      </c>
      <c r="BQ730" s="167">
        <f>(BP743-BP744)/BP725</f>
        <v>1.2577910772547813</v>
      </c>
      <c r="BR730" s="167">
        <f>N730-BP741</f>
        <v>35.840000000000032</v>
      </c>
      <c r="BS730" s="164">
        <f>BP743-BP744</f>
        <v>130.19</v>
      </c>
      <c r="BT730" s="164">
        <f t="shared" si="688"/>
        <v>27.528996082648462</v>
      </c>
      <c r="BU730" s="174">
        <f t="shared" si="689"/>
        <v>34.625725638537062</v>
      </c>
      <c r="BV730" s="129">
        <v>650</v>
      </c>
      <c r="BW730" s="100">
        <v>103.506856070365</v>
      </c>
      <c r="BX730" s="167">
        <f>(BW743-BW744)/BW725</f>
        <v>1.450145485029132</v>
      </c>
      <c r="BY730" s="167">
        <f>S730-BW741</f>
        <v>31.03000000000003</v>
      </c>
      <c r="BZ730" s="164">
        <f>BW743-BW744</f>
        <v>150.10000000000002</v>
      </c>
      <c r="CA730" s="164">
        <f t="shared" si="690"/>
        <v>20.672884743504348</v>
      </c>
      <c r="CB730" s="174">
        <f t="shared" si="691"/>
        <v>29.978690473320455</v>
      </c>
    </row>
    <row r="731" spans="1:80" ht="15.75">
      <c r="A731" s="64"/>
      <c r="B731" s="95" t="s">
        <v>42</v>
      </c>
      <c r="C731" s="80">
        <v>750</v>
      </c>
      <c r="D731" s="80">
        <v>386.49</v>
      </c>
      <c r="E731" s="208">
        <v>15.2</v>
      </c>
      <c r="F731" s="208">
        <v>13.07</v>
      </c>
      <c r="G731" s="152">
        <v>11.7</v>
      </c>
      <c r="H731" s="80">
        <v>750</v>
      </c>
      <c r="I731" s="100">
        <v>437.36</v>
      </c>
      <c r="J731" s="210">
        <v>2.52</v>
      </c>
      <c r="K731" s="210">
        <v>2.5499999999999998</v>
      </c>
      <c r="L731" s="227">
        <v>4.45</v>
      </c>
      <c r="M731" s="80">
        <v>750</v>
      </c>
      <c r="N731" s="211">
        <v>452.57</v>
      </c>
      <c r="O731" s="80">
        <v>3.89</v>
      </c>
      <c r="P731" s="80">
        <v>2.15</v>
      </c>
      <c r="Q731" s="98">
        <v>2.93</v>
      </c>
      <c r="R731" s="80">
        <v>750</v>
      </c>
      <c r="S731" s="211">
        <v>467.3</v>
      </c>
      <c r="T731" s="211">
        <v>0.56999999999999995</v>
      </c>
      <c r="U731" s="211">
        <v>1.99</v>
      </c>
      <c r="V731" s="236">
        <v>3.42</v>
      </c>
      <c r="W731" s="64"/>
      <c r="X731" s="129">
        <v>750</v>
      </c>
      <c r="Y731" s="151">
        <f t="shared" si="692"/>
        <v>1.3323333333333331</v>
      </c>
      <c r="Z731" s="100">
        <v>9.6440000000000001</v>
      </c>
      <c r="AA731" s="100">
        <v>4.5170000000000003</v>
      </c>
      <c r="AB731" s="100">
        <f t="shared" si="671"/>
        <v>3.7946666666666662</v>
      </c>
      <c r="AC731" s="100">
        <f t="shared" si="672"/>
        <v>34.781333333333336</v>
      </c>
      <c r="AD731" s="152">
        <f t="shared" si="673"/>
        <v>103.78857688799999</v>
      </c>
      <c r="AE731" s="129">
        <v>750</v>
      </c>
      <c r="AF731" s="100">
        <f t="shared" si="674"/>
        <v>0.31733333333333336</v>
      </c>
      <c r="AG731" s="100">
        <v>9.6440000000000001</v>
      </c>
      <c r="AH731" s="100">
        <v>4.5170000000000003</v>
      </c>
      <c r="AI731" s="100">
        <f t="shared" si="675"/>
        <v>4.8096666666666668</v>
      </c>
      <c r="AJ731" s="100">
        <f t="shared" si="676"/>
        <v>33.766333333333336</v>
      </c>
      <c r="AK731" s="152">
        <f t="shared" si="677"/>
        <v>127.71108080362501</v>
      </c>
      <c r="AL731" s="129">
        <v>750</v>
      </c>
      <c r="AM731" s="100">
        <f t="shared" si="693"/>
        <v>0.29900000000000004</v>
      </c>
      <c r="AN731" s="100">
        <v>9.6440000000000001</v>
      </c>
      <c r="AO731" s="100">
        <v>4.5170000000000003</v>
      </c>
      <c r="AP731" s="100">
        <f t="shared" si="678"/>
        <v>4.8279999999999994</v>
      </c>
      <c r="AQ731" s="100">
        <f t="shared" si="679"/>
        <v>33.748000000000005</v>
      </c>
      <c r="AR731" s="160">
        <f t="shared" si="680"/>
        <v>128.12828113800001</v>
      </c>
      <c r="AS731" s="129">
        <v>750</v>
      </c>
      <c r="AT731" s="100">
        <f t="shared" si="694"/>
        <v>0.19933333333333333</v>
      </c>
      <c r="AU731" s="100">
        <v>9.6440000000000001</v>
      </c>
      <c r="AV731" s="100">
        <v>4.5170000000000003</v>
      </c>
      <c r="AW731" s="100">
        <f t="shared" si="681"/>
        <v>4.9276666666666662</v>
      </c>
      <c r="AX731" s="100">
        <f t="shared" si="682"/>
        <v>33.648333333333341</v>
      </c>
      <c r="AY731" s="160">
        <f t="shared" si="683"/>
        <v>130.387085570625</v>
      </c>
      <c r="AZ731" s="166"/>
      <c r="BA731" s="129">
        <v>750</v>
      </c>
      <c r="BB731" s="100">
        <v>103.506856070365</v>
      </c>
      <c r="BC731" s="167">
        <f>(BB743-BB744)/BB725</f>
        <v>0.68352960070493729</v>
      </c>
      <c r="BD731" s="167">
        <f>D731-BB741</f>
        <v>28.430000000000007</v>
      </c>
      <c r="BE731" s="164">
        <f>BB743-BB744</f>
        <v>70.75</v>
      </c>
      <c r="BF731" s="164">
        <f t="shared" si="684"/>
        <v>40.183745583038878</v>
      </c>
      <c r="BG731" s="174">
        <f t="shared" si="685"/>
        <v>27.46677957320335</v>
      </c>
      <c r="BH731" s="129">
        <v>750</v>
      </c>
      <c r="BI731" s="100">
        <v>103.506856070365</v>
      </c>
      <c r="BJ731" s="167">
        <f>(BI743-BI744)/BI725</f>
        <v>1.0980915111819529</v>
      </c>
      <c r="BK731" s="167">
        <f>I731-BI741</f>
        <v>35.54000000000002</v>
      </c>
      <c r="BL731" s="164">
        <f>BI743-BI744</f>
        <v>113.66</v>
      </c>
      <c r="BM731" s="164">
        <f t="shared" si="686"/>
        <v>31.268696111208889</v>
      </c>
      <c r="BN731" s="174">
        <f t="shared" si="687"/>
        <v>34.335889765446623</v>
      </c>
      <c r="BO731" s="129">
        <v>750</v>
      </c>
      <c r="BP731" s="180">
        <v>103.506856070365</v>
      </c>
      <c r="BQ731" s="167">
        <f>(BP743-BP744)/BP725</f>
        <v>1.2577910772547813</v>
      </c>
      <c r="BR731" s="167">
        <f>N731-BP741</f>
        <v>34.81</v>
      </c>
      <c r="BS731" s="164">
        <f>BP743-BP744</f>
        <v>130.19</v>
      </c>
      <c r="BT731" s="164">
        <f t="shared" si="688"/>
        <v>26.737844688532146</v>
      </c>
      <c r="BU731" s="174">
        <f t="shared" si="689"/>
        <v>33.63062247425988</v>
      </c>
      <c r="BV731" s="129">
        <v>750</v>
      </c>
      <c r="BW731" s="100">
        <v>103.506856070365</v>
      </c>
      <c r="BX731" s="167">
        <f>(BW743-BW744)/BW725</f>
        <v>1.450145485029132</v>
      </c>
      <c r="BY731" s="167">
        <f>S731-BW741</f>
        <v>29.920000000000016</v>
      </c>
      <c r="BZ731" s="164">
        <f>BW743-BW744</f>
        <v>150.10000000000002</v>
      </c>
      <c r="CA731" s="164">
        <f t="shared" si="690"/>
        <v>19.933377748167896</v>
      </c>
      <c r="CB731" s="174">
        <f t="shared" si="691"/>
        <v>28.90629774288584</v>
      </c>
    </row>
    <row r="732" spans="1:80" ht="15.75">
      <c r="A732" s="64"/>
      <c r="B732" s="95" t="s">
        <v>42</v>
      </c>
      <c r="C732" s="80">
        <v>850</v>
      </c>
      <c r="D732" s="80">
        <v>384.97</v>
      </c>
      <c r="E732" s="208">
        <v>12.78</v>
      </c>
      <c r="F732" s="208">
        <v>12.33</v>
      </c>
      <c r="G732" s="152">
        <v>15.95</v>
      </c>
      <c r="H732" s="80">
        <v>850</v>
      </c>
      <c r="I732" s="100">
        <v>436.08</v>
      </c>
      <c r="J732" s="210">
        <v>2.93</v>
      </c>
      <c r="K732" s="210">
        <v>2.35</v>
      </c>
      <c r="L732" s="227">
        <v>4.95</v>
      </c>
      <c r="M732" s="80">
        <v>850</v>
      </c>
      <c r="N732" s="211">
        <v>451.63</v>
      </c>
      <c r="O732" s="80">
        <v>2.5099999999999998</v>
      </c>
      <c r="P732" s="80">
        <v>2.63</v>
      </c>
      <c r="Q732" s="98">
        <v>4.1500000000000004</v>
      </c>
      <c r="R732" s="80">
        <v>850</v>
      </c>
      <c r="S732" s="211">
        <v>466.23</v>
      </c>
      <c r="T732" s="211">
        <v>1.61</v>
      </c>
      <c r="U732" s="211">
        <v>3.55</v>
      </c>
      <c r="V732" s="236">
        <v>0.62</v>
      </c>
      <c r="W732" s="64"/>
      <c r="X732" s="129">
        <v>850</v>
      </c>
      <c r="Y732" s="151">
        <f t="shared" si="692"/>
        <v>1.3686666666666667</v>
      </c>
      <c r="Z732" s="100">
        <v>9.6440000000000001</v>
      </c>
      <c r="AA732" s="100">
        <v>4.5170000000000003</v>
      </c>
      <c r="AB732" s="100">
        <f t="shared" si="671"/>
        <v>3.7583333333333329</v>
      </c>
      <c r="AC732" s="100">
        <f t="shared" si="672"/>
        <v>34.817666666666675</v>
      </c>
      <c r="AD732" s="152">
        <f t="shared" si="673"/>
        <v>132.17215829629166</v>
      </c>
      <c r="AE732" s="129">
        <v>850</v>
      </c>
      <c r="AF732" s="100">
        <f t="shared" si="674"/>
        <v>0.34100000000000003</v>
      </c>
      <c r="AG732" s="100">
        <v>9.6440000000000001</v>
      </c>
      <c r="AH732" s="100">
        <v>4.5170000000000003</v>
      </c>
      <c r="AI732" s="100">
        <f t="shared" si="675"/>
        <v>4.7859999999999996</v>
      </c>
      <c r="AJ732" s="100">
        <f t="shared" si="676"/>
        <v>33.790000000000006</v>
      </c>
      <c r="AK732" s="152">
        <f t="shared" si="677"/>
        <v>163.34502394170002</v>
      </c>
      <c r="AL732" s="129">
        <v>850</v>
      </c>
      <c r="AM732" s="100">
        <f t="shared" si="693"/>
        <v>0.30966666666666665</v>
      </c>
      <c r="AN732" s="100">
        <v>9.6440000000000001</v>
      </c>
      <c r="AO732" s="100">
        <v>4.5170000000000003</v>
      </c>
      <c r="AP732" s="100">
        <f t="shared" si="678"/>
        <v>4.817333333333333</v>
      </c>
      <c r="AQ732" s="100">
        <f t="shared" si="679"/>
        <v>33.75866666666667</v>
      </c>
      <c r="AR732" s="160">
        <f t="shared" si="680"/>
        <v>164.26196219570667</v>
      </c>
      <c r="AS732" s="129">
        <v>850</v>
      </c>
      <c r="AT732" s="100">
        <f t="shared" si="694"/>
        <v>0.19266666666666668</v>
      </c>
      <c r="AU732" s="100">
        <v>9.6440000000000001</v>
      </c>
      <c r="AV732" s="100">
        <v>4.5170000000000003</v>
      </c>
      <c r="AW732" s="100">
        <f t="shared" si="681"/>
        <v>4.934333333333333</v>
      </c>
      <c r="AX732" s="100">
        <f t="shared" si="682"/>
        <v>33.641666666666673</v>
      </c>
      <c r="AY732" s="160">
        <f t="shared" si="683"/>
        <v>167.66831915029167</v>
      </c>
      <c r="AZ732" s="166"/>
      <c r="BA732" s="129">
        <v>850</v>
      </c>
      <c r="BB732" s="100">
        <v>103.506856070365</v>
      </c>
      <c r="BC732" s="167">
        <f>(BB743-BB744)/BB725</f>
        <v>0.68352960070493729</v>
      </c>
      <c r="BD732" s="167">
        <f>D732-BB741</f>
        <v>26.910000000000025</v>
      </c>
      <c r="BE732" s="164">
        <f>BB743-BB744</f>
        <v>70.75</v>
      </c>
      <c r="BF732" s="164">
        <f t="shared" si="684"/>
        <v>38.035335689045972</v>
      </c>
      <c r="BG732" s="174">
        <f t="shared" si="685"/>
        <v>25.998277816211843</v>
      </c>
      <c r="BH732" s="129">
        <v>850</v>
      </c>
      <c r="BI732" s="100">
        <v>103.506856070365</v>
      </c>
      <c r="BJ732" s="167">
        <f>(BI743-BI744)/BI725</f>
        <v>1.0980915111819529</v>
      </c>
      <c r="BK732" s="167">
        <f>I732-BI741</f>
        <v>34.259999999999991</v>
      </c>
      <c r="BL732" s="164">
        <f>BI743-BI744</f>
        <v>113.66</v>
      </c>
      <c r="BM732" s="164">
        <f t="shared" si="686"/>
        <v>30.142530353686425</v>
      </c>
      <c r="BN732" s="174">
        <f t="shared" si="687"/>
        <v>33.099256706927413</v>
      </c>
      <c r="BO732" s="129">
        <v>850</v>
      </c>
      <c r="BP732" s="180">
        <v>103.506856070365</v>
      </c>
      <c r="BQ732" s="167">
        <f>(BP743-BP744)/BP725</f>
        <v>1.2577910772547813</v>
      </c>
      <c r="BR732" s="167">
        <f>N732-BP741</f>
        <v>33.870000000000005</v>
      </c>
      <c r="BS732" s="164">
        <f>BP743-BP744</f>
        <v>130.19</v>
      </c>
      <c r="BT732" s="164">
        <f t="shared" si="688"/>
        <v>26.01582302788233</v>
      </c>
      <c r="BU732" s="174">
        <f t="shared" si="689"/>
        <v>32.722470071909861</v>
      </c>
      <c r="BV732" s="129">
        <v>850</v>
      </c>
      <c r="BW732" s="100">
        <v>103.506856070365</v>
      </c>
      <c r="BX732" s="167">
        <f>(BW743-BW744)/BW725</f>
        <v>1.450145485029132</v>
      </c>
      <c r="BY732" s="167">
        <f>S732-BW741</f>
        <v>28.850000000000023</v>
      </c>
      <c r="BZ732" s="164">
        <f>BW743-BW744</f>
        <v>150.10000000000002</v>
      </c>
      <c r="CA732" s="164">
        <f t="shared" si="690"/>
        <v>19.220519653564303</v>
      </c>
      <c r="CB732" s="174">
        <f t="shared" si="691"/>
        <v>27.87254979552997</v>
      </c>
    </row>
    <row r="733" spans="1:80" ht="15.75">
      <c r="A733" s="64"/>
      <c r="B733" s="95" t="s">
        <v>42</v>
      </c>
      <c r="C733" s="80">
        <v>950</v>
      </c>
      <c r="D733" s="80">
        <v>383.71</v>
      </c>
      <c r="E733" s="208">
        <v>13.14</v>
      </c>
      <c r="F733" s="208">
        <v>13.37</v>
      </c>
      <c r="G733" s="152">
        <v>15.29</v>
      </c>
      <c r="H733" s="80">
        <v>950</v>
      </c>
      <c r="I733" s="100">
        <v>434.97</v>
      </c>
      <c r="J733" s="210">
        <v>3.67</v>
      </c>
      <c r="K733" s="210">
        <v>3.01</v>
      </c>
      <c r="L733" s="227">
        <v>5.34</v>
      </c>
      <c r="M733" s="80">
        <v>950</v>
      </c>
      <c r="N733" s="211">
        <v>450.78</v>
      </c>
      <c r="O733" s="80">
        <v>2.97</v>
      </c>
      <c r="P733" s="80">
        <v>5.08</v>
      </c>
      <c r="Q733" s="98">
        <v>3.05</v>
      </c>
      <c r="R733" s="80">
        <v>950</v>
      </c>
      <c r="S733" s="211">
        <v>465.41</v>
      </c>
      <c r="T733" s="211">
        <v>2.2799999999999998</v>
      </c>
      <c r="U733" s="211">
        <v>4.18</v>
      </c>
      <c r="V733" s="236">
        <v>1.32</v>
      </c>
      <c r="W733" s="64"/>
      <c r="X733" s="129">
        <v>950</v>
      </c>
      <c r="Y733" s="151">
        <f t="shared" si="692"/>
        <v>1.3933333333333331</v>
      </c>
      <c r="Z733" s="100">
        <v>9.6440000000000001</v>
      </c>
      <c r="AA733" s="100">
        <v>4.5170000000000003</v>
      </c>
      <c r="AB733" s="100">
        <f t="shared" si="671"/>
        <v>3.7336666666666662</v>
      </c>
      <c r="AC733" s="100">
        <f t="shared" si="672"/>
        <v>34.842333333333336</v>
      </c>
      <c r="AD733" s="152">
        <f t="shared" si="673"/>
        <v>164.13347175125162</v>
      </c>
      <c r="AE733" s="129">
        <v>950</v>
      </c>
      <c r="AF733" s="100">
        <f t="shared" si="674"/>
        <v>0.40066666666666667</v>
      </c>
      <c r="AG733" s="100">
        <v>9.6440000000000001</v>
      </c>
      <c r="AH733" s="100">
        <v>4.5170000000000003</v>
      </c>
      <c r="AI733" s="100">
        <f t="shared" si="675"/>
        <v>4.7263333333333328</v>
      </c>
      <c r="AJ733" s="100">
        <f t="shared" si="676"/>
        <v>33.849666666666671</v>
      </c>
      <c r="AK733" s="152">
        <f t="shared" si="677"/>
        <v>201.85203218937161</v>
      </c>
      <c r="AL733" s="129">
        <v>950</v>
      </c>
      <c r="AM733" s="100">
        <f t="shared" si="693"/>
        <v>0.37000000000000005</v>
      </c>
      <c r="AN733" s="100">
        <v>9.6440000000000001</v>
      </c>
      <c r="AO733" s="100">
        <v>4.5170000000000003</v>
      </c>
      <c r="AP733" s="100">
        <f t="shared" si="678"/>
        <v>4.7569999999999997</v>
      </c>
      <c r="AQ733" s="100">
        <f t="shared" si="679"/>
        <v>33.819000000000003</v>
      </c>
      <c r="AR733" s="160">
        <f t="shared" si="680"/>
        <v>202.97768506618496</v>
      </c>
      <c r="AS733" s="129">
        <v>950</v>
      </c>
      <c r="AT733" s="100">
        <f t="shared" si="694"/>
        <v>0.2593333333333333</v>
      </c>
      <c r="AU733" s="100">
        <v>9.6440000000000001</v>
      </c>
      <c r="AV733" s="100">
        <v>4.5170000000000003</v>
      </c>
      <c r="AW733" s="100">
        <f t="shared" si="681"/>
        <v>4.8676666666666666</v>
      </c>
      <c r="AX733" s="100">
        <f t="shared" si="682"/>
        <v>33.708333333333336</v>
      </c>
      <c r="AY733" s="160">
        <f t="shared" si="683"/>
        <v>207.02008967729165</v>
      </c>
      <c r="AZ733" s="166"/>
      <c r="BA733" s="129">
        <v>950</v>
      </c>
      <c r="BB733" s="100">
        <v>103.506856070365</v>
      </c>
      <c r="BC733" s="167">
        <f>(BB743-BB744)/BB725</f>
        <v>0.68352960070493729</v>
      </c>
      <c r="BD733" s="167">
        <f>D733-BB741</f>
        <v>25.649999999999977</v>
      </c>
      <c r="BE733" s="164">
        <f>BB743-BB744</f>
        <v>70.75</v>
      </c>
      <c r="BF733" s="164">
        <f t="shared" si="684"/>
        <v>36.254416961130708</v>
      </c>
      <c r="BG733" s="174">
        <f t="shared" si="685"/>
        <v>24.78096714923198</v>
      </c>
      <c r="BH733" s="129">
        <v>950</v>
      </c>
      <c r="BI733" s="100">
        <v>103.506856070365</v>
      </c>
      <c r="BJ733" s="167">
        <f>(BI743-BI744)/BI725</f>
        <v>1.0980915111819529</v>
      </c>
      <c r="BK733" s="167">
        <f>I733-BI741</f>
        <v>33.150000000000034</v>
      </c>
      <c r="BL733" s="164">
        <f>BI743-BI744</f>
        <v>113.66</v>
      </c>
      <c r="BM733" s="164">
        <f t="shared" si="686"/>
        <v>29.165933485834977</v>
      </c>
      <c r="BN733" s="174">
        <f t="shared" si="687"/>
        <v>32.026863976492855</v>
      </c>
      <c r="BO733" s="129">
        <v>950</v>
      </c>
      <c r="BP733" s="180">
        <v>103.506856070365</v>
      </c>
      <c r="BQ733" s="167">
        <f>(BP743-BP744)/BP725</f>
        <v>1.2577910772547813</v>
      </c>
      <c r="BR733" s="167">
        <f>N733-BP741</f>
        <v>33.019999999999982</v>
      </c>
      <c r="BS733" s="164">
        <f>BP743-BP744</f>
        <v>130.19</v>
      </c>
      <c r="BT733" s="164">
        <f t="shared" si="688"/>
        <v>25.362931100698965</v>
      </c>
      <c r="BU733" s="174">
        <f t="shared" si="689"/>
        <v>31.901268431486947</v>
      </c>
      <c r="BV733" s="129">
        <v>950</v>
      </c>
      <c r="BW733" s="100">
        <v>103.506856070365</v>
      </c>
      <c r="BX733" s="167">
        <f>(BW743-BW744)/BW725</f>
        <v>1.450145485029132</v>
      </c>
      <c r="BY733" s="167">
        <f>S733-BW741</f>
        <v>28.03000000000003</v>
      </c>
      <c r="BZ733" s="164">
        <f>BW743-BW744</f>
        <v>150.10000000000002</v>
      </c>
      <c r="CA733" s="164">
        <f t="shared" si="690"/>
        <v>18.67421718854099</v>
      </c>
      <c r="CB733" s="174">
        <f t="shared" si="691"/>
        <v>27.080331742416128</v>
      </c>
    </row>
    <row r="734" spans="1:80" ht="15.75">
      <c r="A734" s="64"/>
      <c r="B734" s="95" t="s">
        <v>42</v>
      </c>
      <c r="C734" s="80">
        <v>1000</v>
      </c>
      <c r="D734" s="80">
        <v>383.12</v>
      </c>
      <c r="E734" s="208">
        <v>13.51</v>
      </c>
      <c r="F734" s="208">
        <v>15.01</v>
      </c>
      <c r="G734" s="152">
        <v>13.79</v>
      </c>
      <c r="H734" s="80">
        <v>1000</v>
      </c>
      <c r="I734" s="100">
        <v>434.36</v>
      </c>
      <c r="J734" s="210">
        <v>3.08</v>
      </c>
      <c r="K734" s="210">
        <v>5.22</v>
      </c>
      <c r="L734" s="227">
        <v>4.05</v>
      </c>
      <c r="M734" s="80">
        <v>1000</v>
      </c>
      <c r="N734" s="80">
        <v>450.13</v>
      </c>
      <c r="O734" s="211">
        <v>3.92</v>
      </c>
      <c r="P734" s="80">
        <v>4.75</v>
      </c>
      <c r="Q734" s="98">
        <v>3.23</v>
      </c>
      <c r="R734" s="80">
        <v>1000</v>
      </c>
      <c r="S734" s="211">
        <v>464.76</v>
      </c>
      <c r="T734" s="211">
        <v>4.3499999999999996</v>
      </c>
      <c r="U734" s="211">
        <v>1.56</v>
      </c>
      <c r="V734" s="236">
        <v>2.86</v>
      </c>
      <c r="W734" s="64"/>
      <c r="X734" s="129">
        <v>1000</v>
      </c>
      <c r="Y734" s="151">
        <f t="shared" si="692"/>
        <v>1.4103333333333334</v>
      </c>
      <c r="Z734" s="100">
        <v>9.6440000000000001</v>
      </c>
      <c r="AA734" s="100">
        <v>4.5170000000000003</v>
      </c>
      <c r="AB734" s="100">
        <f t="shared" si="671"/>
        <v>3.7166666666666668</v>
      </c>
      <c r="AC734" s="100">
        <f t="shared" si="672"/>
        <v>34.859333333333339</v>
      </c>
      <c r="AD734" s="152">
        <f t="shared" si="673"/>
        <v>181.12561006666667</v>
      </c>
      <c r="AE734" s="129">
        <v>1000</v>
      </c>
      <c r="AF734" s="100">
        <f t="shared" si="674"/>
        <v>0.41166666666666674</v>
      </c>
      <c r="AG734" s="100">
        <v>9.6440000000000001</v>
      </c>
      <c r="AH734" s="100">
        <v>4.5170000000000003</v>
      </c>
      <c r="AI734" s="100">
        <f t="shared" si="675"/>
        <v>4.7153333333333327</v>
      </c>
      <c r="AJ734" s="100">
        <f t="shared" si="676"/>
        <v>33.860666666666674</v>
      </c>
      <c r="AK734" s="152">
        <f t="shared" si="677"/>
        <v>223.21073365066664</v>
      </c>
      <c r="AL734" s="129">
        <v>1000</v>
      </c>
      <c r="AM734" s="100">
        <f>AVERAGE(P734:Q734)/10</f>
        <v>0.39900000000000002</v>
      </c>
      <c r="AN734" s="100">
        <v>9.6440000000000001</v>
      </c>
      <c r="AO734" s="100">
        <v>4.5170000000000003</v>
      </c>
      <c r="AP734" s="100">
        <f t="shared" si="678"/>
        <v>4.7279999999999998</v>
      </c>
      <c r="AQ734" s="100">
        <f t="shared" si="679"/>
        <v>33.848000000000006</v>
      </c>
      <c r="AR734" s="160">
        <f t="shared" si="680"/>
        <v>223.72661491199997</v>
      </c>
      <c r="AS734" s="129">
        <v>1000</v>
      </c>
      <c r="AT734" s="100">
        <f t="shared" si="694"/>
        <v>0.29233333333333333</v>
      </c>
      <c r="AU734" s="100">
        <v>9.6440000000000001</v>
      </c>
      <c r="AV734" s="100">
        <v>4.5170000000000003</v>
      </c>
      <c r="AW734" s="100">
        <f t="shared" si="681"/>
        <v>4.8346666666666662</v>
      </c>
      <c r="AX734" s="100">
        <f t="shared" si="682"/>
        <v>33.741333333333337</v>
      </c>
      <c r="AY734" s="160">
        <f t="shared" si="683"/>
        <v>228.05308317866664</v>
      </c>
      <c r="AZ734" s="166"/>
      <c r="BA734" s="129">
        <v>1000</v>
      </c>
      <c r="BB734" s="100">
        <v>103.506856070365</v>
      </c>
      <c r="BC734" s="167">
        <f>(BB743-BB744)/BB725</f>
        <v>0.68352960070493729</v>
      </c>
      <c r="BD734" s="167">
        <f>D734-BB741</f>
        <v>25.060000000000002</v>
      </c>
      <c r="BE734" s="164">
        <f>BB743-BB744</f>
        <v>70.75</v>
      </c>
      <c r="BF734" s="164">
        <f t="shared" si="684"/>
        <v>35.420494699646646</v>
      </c>
      <c r="BG734" s="174">
        <f t="shared" si="685"/>
        <v>24.210956598820818</v>
      </c>
      <c r="BH734" s="129">
        <v>1000</v>
      </c>
      <c r="BI734" s="100">
        <v>103.506856070365</v>
      </c>
      <c r="BJ734" s="167">
        <f>(BI743-BI744)/BI725</f>
        <v>1.0980915111819529</v>
      </c>
      <c r="BK734" s="167">
        <f>I734-BI741</f>
        <v>32.54000000000002</v>
      </c>
      <c r="BL734" s="164">
        <f>BI743-BI744</f>
        <v>113.66</v>
      </c>
      <c r="BM734" s="164">
        <f t="shared" si="686"/>
        <v>28.629245117015678</v>
      </c>
      <c r="BN734" s="174">
        <f t="shared" si="687"/>
        <v>31.437531034542292</v>
      </c>
      <c r="BO734" s="129">
        <v>1000</v>
      </c>
      <c r="BP734" s="180">
        <v>103.506856070365</v>
      </c>
      <c r="BQ734" s="167">
        <f>(BP743-BP744)/BP725</f>
        <v>1.2577910772547813</v>
      </c>
      <c r="BR734" s="167">
        <f>N734-BP741</f>
        <v>32.370000000000005</v>
      </c>
      <c r="BS734" s="164">
        <f>BP743-BP744</f>
        <v>130.19</v>
      </c>
      <c r="BT734" s="164">
        <f t="shared" si="688"/>
        <v>24.863660803441128</v>
      </c>
      <c r="BU734" s="174">
        <f t="shared" si="689"/>
        <v>31.273290706457697</v>
      </c>
      <c r="BV734" s="129">
        <v>1000</v>
      </c>
      <c r="BW734" s="100">
        <v>103.506856070365</v>
      </c>
      <c r="BX734" s="167">
        <f>(BW743-BW744)/BW725</f>
        <v>1.450145485029132</v>
      </c>
      <c r="BY734" s="167">
        <f>S734-BW741</f>
        <v>27.379999999999995</v>
      </c>
      <c r="BZ734" s="164">
        <f>BW743-BW744</f>
        <v>150.10000000000002</v>
      </c>
      <c r="CA734" s="164">
        <f t="shared" si="690"/>
        <v>18.241172551632239</v>
      </c>
      <c r="CB734" s="174">
        <f t="shared" si="691"/>
        <v>26.452354017386824</v>
      </c>
    </row>
    <row r="735" spans="1:80" ht="15.75">
      <c r="A735" s="64"/>
      <c r="B735" s="95" t="s">
        <v>42</v>
      </c>
      <c r="C735" s="80">
        <v>1350</v>
      </c>
      <c r="D735" s="80">
        <v>380.8</v>
      </c>
      <c r="E735" s="208">
        <v>19.760000000000002</v>
      </c>
      <c r="F735" s="208">
        <v>19.8</v>
      </c>
      <c r="G735" s="152">
        <v>17.12</v>
      </c>
      <c r="H735" s="80">
        <v>1350</v>
      </c>
      <c r="I735" s="100">
        <v>432.45</v>
      </c>
      <c r="J735" s="100">
        <v>6.12</v>
      </c>
      <c r="K735" s="211">
        <v>4.6399999999999997</v>
      </c>
      <c r="L735" s="258">
        <v>3.97</v>
      </c>
      <c r="M735" s="80">
        <v>1350</v>
      </c>
      <c r="N735" s="211">
        <v>447.82</v>
      </c>
      <c r="O735" s="80">
        <v>6.02</v>
      </c>
      <c r="P735" s="80">
        <v>3.97</v>
      </c>
      <c r="Q735" s="236">
        <v>4.32</v>
      </c>
      <c r="R735" s="80">
        <v>1350</v>
      </c>
      <c r="S735" s="211">
        <v>463.19</v>
      </c>
      <c r="T735" s="211">
        <v>1.81</v>
      </c>
      <c r="U735" s="211">
        <v>2.78</v>
      </c>
      <c r="V735" s="236">
        <v>5.05</v>
      </c>
      <c r="W735" s="64"/>
      <c r="X735" s="129">
        <v>1350</v>
      </c>
      <c r="Y735" s="151">
        <f t="shared" si="692"/>
        <v>1.8893333333333335</v>
      </c>
      <c r="Z735" s="100">
        <v>9.6440000000000001</v>
      </c>
      <c r="AA735" s="100">
        <v>4.5170000000000003</v>
      </c>
      <c r="AB735" s="100">
        <f t="shared" si="671"/>
        <v>3.2376666666666658</v>
      </c>
      <c r="AC735" s="100">
        <f t="shared" si="672"/>
        <v>35.338333333333338</v>
      </c>
      <c r="AD735" s="152">
        <f t="shared" si="673"/>
        <v>291.50962943602497</v>
      </c>
      <c r="AE735" s="129">
        <v>1350</v>
      </c>
      <c r="AF735" s="100">
        <f t="shared" si="674"/>
        <v>0.49099999999999999</v>
      </c>
      <c r="AG735" s="100">
        <v>9.6440000000000001</v>
      </c>
      <c r="AH735" s="100">
        <v>4.5170000000000003</v>
      </c>
      <c r="AI735" s="100">
        <f t="shared" si="675"/>
        <v>4.6360000000000001</v>
      </c>
      <c r="AJ735" s="100">
        <f t="shared" si="676"/>
        <v>33.940000000000005</v>
      </c>
      <c r="AK735" s="152">
        <f t="shared" si="677"/>
        <v>400.89438517320002</v>
      </c>
      <c r="AL735" s="129">
        <v>1350</v>
      </c>
      <c r="AM735" s="100">
        <f t="shared" ref="AM735:AM740" si="695">AVERAGE(O735:Q735)/10</f>
        <v>0.47700000000000004</v>
      </c>
      <c r="AN735" s="100">
        <v>9.6440000000000001</v>
      </c>
      <c r="AO735" s="100">
        <v>4.5170000000000003</v>
      </c>
      <c r="AP735" s="100">
        <f t="shared" si="678"/>
        <v>4.6499999999999995</v>
      </c>
      <c r="AQ735" s="100">
        <f t="shared" si="679"/>
        <v>33.926000000000002</v>
      </c>
      <c r="AR735" s="160">
        <f t="shared" si="680"/>
        <v>401.93915859449993</v>
      </c>
      <c r="AS735" s="129">
        <v>1350</v>
      </c>
      <c r="AT735" s="100">
        <f t="shared" si="694"/>
        <v>0.32133333333333336</v>
      </c>
      <c r="AU735" s="100">
        <v>9.6440000000000001</v>
      </c>
      <c r="AV735" s="100">
        <v>4.5170000000000003</v>
      </c>
      <c r="AW735" s="100">
        <f t="shared" si="681"/>
        <v>4.8056666666666663</v>
      </c>
      <c r="AX735" s="100">
        <f t="shared" si="682"/>
        <v>33.77033333333334</v>
      </c>
      <c r="AY735" s="160">
        <f t="shared" si="683"/>
        <v>413.48875148626502</v>
      </c>
      <c r="AZ735" s="166"/>
      <c r="BA735" s="129">
        <v>1350</v>
      </c>
      <c r="BB735" s="100">
        <v>103.506856070365</v>
      </c>
      <c r="BC735" s="167">
        <f>(BB743-BB744)/BB725</f>
        <v>0.68352960070493729</v>
      </c>
      <c r="BD735" s="167">
        <f>D735-BB741</f>
        <v>22.740000000000009</v>
      </c>
      <c r="BE735" s="164">
        <f>BB743-BB744</f>
        <v>70.75</v>
      </c>
      <c r="BF735" s="164">
        <f t="shared" si="684"/>
        <v>32.141342756183761</v>
      </c>
      <c r="BG735" s="174">
        <f t="shared" si="685"/>
        <v>21.969559180254816</v>
      </c>
      <c r="BH735" s="129">
        <v>1350</v>
      </c>
      <c r="BI735" s="100">
        <v>103.506856070365</v>
      </c>
      <c r="BJ735" s="167">
        <f>(BI743-BI744)/BI725</f>
        <v>1.0980915111819529</v>
      </c>
      <c r="BK735" s="167">
        <f>I735-BI741</f>
        <v>30.629999999999995</v>
      </c>
      <c r="BL735" s="164">
        <f>BI743-BI744</f>
        <v>113.66</v>
      </c>
      <c r="BM735" s="164">
        <f t="shared" si="686"/>
        <v>26.948794650712649</v>
      </c>
      <c r="BN735" s="174">
        <f t="shared" si="687"/>
        <v>29.592242642533183</v>
      </c>
      <c r="BO735" s="129">
        <v>1350</v>
      </c>
      <c r="BP735" s="180">
        <v>103.506856070365</v>
      </c>
      <c r="BQ735" s="167">
        <f>(BP743-BP744)/BP725</f>
        <v>1.2577910772547813</v>
      </c>
      <c r="BR735" s="167">
        <f>N735-BP741</f>
        <v>30.060000000000002</v>
      </c>
      <c r="BS735" s="164">
        <f>BP743-BP744</f>
        <v>130.19</v>
      </c>
      <c r="BT735" s="164">
        <f t="shared" si="688"/>
        <v>23.089330977801676</v>
      </c>
      <c r="BU735" s="174">
        <f t="shared" si="689"/>
        <v>29.041554483661365</v>
      </c>
      <c r="BV735" s="129">
        <v>1350</v>
      </c>
      <c r="BW735" s="100">
        <v>103.506856070365</v>
      </c>
      <c r="BX735" s="167">
        <f>(BW743-BW744)/BW725</f>
        <v>1.450145485029132</v>
      </c>
      <c r="BY735" s="167">
        <f>S735-BW741</f>
        <v>25.810000000000002</v>
      </c>
      <c r="BZ735" s="164">
        <f>BW743-BW744</f>
        <v>150.10000000000002</v>
      </c>
      <c r="CA735" s="164">
        <f t="shared" si="690"/>
        <v>17.195203197868086</v>
      </c>
      <c r="CB735" s="174">
        <f t="shared" si="691"/>
        <v>24.935546281546898</v>
      </c>
    </row>
    <row r="736" spans="1:80" ht="15.75">
      <c r="A736" s="64"/>
      <c r="B736" s="95" t="s">
        <v>42</v>
      </c>
      <c r="C736" s="80">
        <v>2500</v>
      </c>
      <c r="D736" s="80">
        <v>377.04</v>
      </c>
      <c r="E736" s="208">
        <v>18.100000000000001</v>
      </c>
      <c r="F736" s="208">
        <v>21.24</v>
      </c>
      <c r="G736" s="152">
        <v>18.440000000000001</v>
      </c>
      <c r="H736" s="80">
        <v>2500</v>
      </c>
      <c r="I736" s="80">
        <v>428.83</v>
      </c>
      <c r="J736" s="80">
        <v>8.02</v>
      </c>
      <c r="K736" s="211">
        <v>6.24</v>
      </c>
      <c r="L736" s="98">
        <v>9.14</v>
      </c>
      <c r="M736" s="80">
        <v>2500</v>
      </c>
      <c r="N736" s="211">
        <v>442.74</v>
      </c>
      <c r="O736" s="80">
        <v>5.93</v>
      </c>
      <c r="P736" s="80">
        <v>5.78</v>
      </c>
      <c r="Q736" s="98">
        <v>8.1</v>
      </c>
      <c r="R736" s="80">
        <v>2500</v>
      </c>
      <c r="S736" s="211">
        <v>459.91</v>
      </c>
      <c r="T736" s="211">
        <v>4.6399999999999997</v>
      </c>
      <c r="U736" s="211">
        <v>6.51</v>
      </c>
      <c r="V736" s="236">
        <v>2.85</v>
      </c>
      <c r="W736" s="64"/>
      <c r="X736" s="129">
        <v>2500</v>
      </c>
      <c r="Y736" s="151">
        <f t="shared" si="692"/>
        <v>1.9260000000000002</v>
      </c>
      <c r="Z736" s="100">
        <v>9.6440000000000001</v>
      </c>
      <c r="AA736" s="100">
        <v>4.5170000000000003</v>
      </c>
      <c r="AB736" s="100">
        <f t="shared" si="671"/>
        <v>3.2009999999999996</v>
      </c>
      <c r="AC736" s="100">
        <f t="shared" si="672"/>
        <v>35.375000000000007</v>
      </c>
      <c r="AD736" s="152">
        <f t="shared" si="673"/>
        <v>989.39408906249992</v>
      </c>
      <c r="AE736" s="129">
        <v>2500</v>
      </c>
      <c r="AF736" s="100">
        <f t="shared" si="674"/>
        <v>0.78</v>
      </c>
      <c r="AG736" s="100">
        <v>9.6440000000000001</v>
      </c>
      <c r="AH736" s="100">
        <v>4.5170000000000003</v>
      </c>
      <c r="AI736" s="100">
        <f t="shared" si="675"/>
        <v>4.3469999999999995</v>
      </c>
      <c r="AJ736" s="100">
        <f t="shared" si="676"/>
        <v>34.229000000000006</v>
      </c>
      <c r="AK736" s="152">
        <f t="shared" si="677"/>
        <v>1300.0828829625</v>
      </c>
      <c r="AL736" s="129">
        <v>2500</v>
      </c>
      <c r="AM736" s="100">
        <f t="shared" si="695"/>
        <v>0.66033333333333344</v>
      </c>
      <c r="AN736" s="100">
        <v>9.6440000000000001</v>
      </c>
      <c r="AO736" s="100">
        <v>4.5170000000000003</v>
      </c>
      <c r="AP736" s="100">
        <f t="shared" si="678"/>
        <v>4.4666666666666668</v>
      </c>
      <c r="AQ736" s="100">
        <f t="shared" si="679"/>
        <v>34.109333333333339</v>
      </c>
      <c r="AR736" s="160">
        <f t="shared" si="680"/>
        <v>1331.2020066666669</v>
      </c>
      <c r="AS736" s="129">
        <v>2500</v>
      </c>
      <c r="AT736" s="100">
        <f t="shared" si="694"/>
        <v>0.46666666666666662</v>
      </c>
      <c r="AU736" s="100">
        <v>9.6440000000000001</v>
      </c>
      <c r="AV736" s="100">
        <v>4.5170000000000003</v>
      </c>
      <c r="AW736" s="100">
        <f t="shared" si="681"/>
        <v>4.660333333333333</v>
      </c>
      <c r="AX736" s="100">
        <f t="shared" si="682"/>
        <v>33.915666666666674</v>
      </c>
      <c r="AY736" s="160">
        <f t="shared" si="683"/>
        <v>1381.0345001291666</v>
      </c>
      <c r="AZ736" s="166"/>
      <c r="BA736" s="129">
        <v>2500</v>
      </c>
      <c r="BB736" s="100">
        <v>103.506856070365</v>
      </c>
      <c r="BC736" s="167">
        <f>(BB743-BB744)/BB725</f>
        <v>0.68352960070493729</v>
      </c>
      <c r="BD736" s="167">
        <f>D736-BB741</f>
        <v>18.980000000000018</v>
      </c>
      <c r="BE736" s="164">
        <f>BB743-BB744</f>
        <v>70.75</v>
      </c>
      <c r="BF736" s="164">
        <f t="shared" si="684"/>
        <v>26.826855123674935</v>
      </c>
      <c r="BG736" s="174">
        <f t="shared" si="685"/>
        <v>18.336949570854731</v>
      </c>
      <c r="BH736" s="129">
        <v>2500</v>
      </c>
      <c r="BI736" s="100">
        <v>103.506856070365</v>
      </c>
      <c r="BJ736" s="167">
        <f>(BI743-BI744)/BI725</f>
        <v>1.0980915111819529</v>
      </c>
      <c r="BK736" s="167">
        <f>I736-BI741</f>
        <v>27.009999999999991</v>
      </c>
      <c r="BL736" s="164">
        <f>BI743-BI744</f>
        <v>113.66</v>
      </c>
      <c r="BM736" s="164">
        <f t="shared" si="686"/>
        <v>23.763857117719507</v>
      </c>
      <c r="BN736" s="174">
        <f t="shared" si="687"/>
        <v>26.094889773908623</v>
      </c>
      <c r="BO736" s="129">
        <v>2500</v>
      </c>
      <c r="BP736" s="180">
        <v>103.506856070365</v>
      </c>
      <c r="BQ736" s="167">
        <f>(BP743-BP744)/BP725</f>
        <v>1.2577910772547813</v>
      </c>
      <c r="BR736" s="167">
        <f>N736-BP741</f>
        <v>24.980000000000018</v>
      </c>
      <c r="BS736" s="164">
        <f>BP743-BP744</f>
        <v>130.19</v>
      </c>
      <c r="BT736" s="164">
        <f t="shared" si="688"/>
        <v>19.187341577694152</v>
      </c>
      <c r="BU736" s="174">
        <f t="shared" si="689"/>
        <v>24.133667032663382</v>
      </c>
      <c r="BV736" s="129">
        <v>2500</v>
      </c>
      <c r="BW736" s="100">
        <v>103.506856070365</v>
      </c>
      <c r="BX736" s="167">
        <f>(BW743-BW744)/BW725</f>
        <v>1.450145485029132</v>
      </c>
      <c r="BY736" s="167">
        <f>S736-BW741</f>
        <v>22.53000000000003</v>
      </c>
      <c r="BZ736" s="164">
        <f>BW743-BW744</f>
        <v>150.10000000000002</v>
      </c>
      <c r="CA736" s="164">
        <f t="shared" si="690"/>
        <v>15.009993337774835</v>
      </c>
      <c r="CB736" s="174">
        <f t="shared" si="691"/>
        <v>21.766674069091529</v>
      </c>
    </row>
    <row r="737" spans="1:80" ht="15.75">
      <c r="A737" s="64"/>
      <c r="B737" s="95" t="s">
        <v>42</v>
      </c>
      <c r="C737" s="80">
        <v>5000</v>
      </c>
      <c r="D737" s="80">
        <v>373.9</v>
      </c>
      <c r="E737" s="208">
        <v>22.4</v>
      </c>
      <c r="F737" s="208">
        <v>21.75</v>
      </c>
      <c r="G737" s="152">
        <v>25.25</v>
      </c>
      <c r="H737" s="80">
        <v>5000</v>
      </c>
      <c r="I737" s="100">
        <v>425.05</v>
      </c>
      <c r="J737" s="274">
        <v>11.92</v>
      </c>
      <c r="K737" s="274">
        <v>12.59</v>
      </c>
      <c r="L737" s="275">
        <v>11.93</v>
      </c>
      <c r="M737" s="80">
        <v>5000</v>
      </c>
      <c r="N737" s="211">
        <v>438.29</v>
      </c>
      <c r="O737" s="80">
        <v>9.35</v>
      </c>
      <c r="P737" s="80">
        <v>9.74</v>
      </c>
      <c r="Q737" s="98">
        <v>10.67</v>
      </c>
      <c r="R737" s="80">
        <v>5000</v>
      </c>
      <c r="S737" s="211">
        <v>456.64</v>
      </c>
      <c r="T737" s="211">
        <v>4.3600000000000003</v>
      </c>
      <c r="U737" s="211">
        <v>6.62</v>
      </c>
      <c r="V737" s="236">
        <v>8.06</v>
      </c>
      <c r="W737" s="64"/>
      <c r="X737" s="129">
        <v>5000</v>
      </c>
      <c r="Y737" s="151">
        <f t="shared" si="692"/>
        <v>2.3133333333333335</v>
      </c>
      <c r="Z737" s="100">
        <v>9.6440000000000001</v>
      </c>
      <c r="AA737" s="100">
        <v>4.5170000000000003</v>
      </c>
      <c r="AB737" s="100">
        <f t="shared" si="671"/>
        <v>2.8136666666666663</v>
      </c>
      <c r="AC737" s="100">
        <f t="shared" si="672"/>
        <v>35.762333333333338</v>
      </c>
      <c r="AD737" s="152">
        <f t="shared" si="673"/>
        <v>3516.7838185166665</v>
      </c>
      <c r="AE737" s="129">
        <v>5000</v>
      </c>
      <c r="AF737" s="100">
        <f t="shared" si="674"/>
        <v>1.2146666666666666</v>
      </c>
      <c r="AG737" s="100">
        <v>9.6440000000000001</v>
      </c>
      <c r="AH737" s="100">
        <v>4.5170000000000003</v>
      </c>
      <c r="AI737" s="100">
        <f t="shared" si="675"/>
        <v>3.9123333333333328</v>
      </c>
      <c r="AJ737" s="100">
        <f t="shared" si="676"/>
        <v>34.663666666666671</v>
      </c>
      <c r="AK737" s="152">
        <f t="shared" si="677"/>
        <v>4739.7728585166669</v>
      </c>
      <c r="AL737" s="129">
        <v>5000</v>
      </c>
      <c r="AM737" s="100">
        <f t="shared" si="695"/>
        <v>0.99199999999999999</v>
      </c>
      <c r="AN737" s="100">
        <v>9.6440000000000001</v>
      </c>
      <c r="AO737" s="100">
        <v>4.5170000000000003</v>
      </c>
      <c r="AP737" s="100">
        <f t="shared" si="678"/>
        <v>4.1349999999999998</v>
      </c>
      <c r="AQ737" s="100">
        <f t="shared" si="679"/>
        <v>34.441000000000003</v>
      </c>
      <c r="AR737" s="160">
        <f t="shared" si="680"/>
        <v>4977.3530482499991</v>
      </c>
      <c r="AS737" s="129">
        <v>5000</v>
      </c>
      <c r="AT737" s="100">
        <f t="shared" si="694"/>
        <v>0.63466666666666671</v>
      </c>
      <c r="AU737" s="100">
        <v>9.6440000000000001</v>
      </c>
      <c r="AV737" s="100">
        <v>4.5170000000000003</v>
      </c>
      <c r="AW737" s="100">
        <f t="shared" si="681"/>
        <v>4.4923333333333328</v>
      </c>
      <c r="AX737" s="100">
        <f t="shared" si="682"/>
        <v>34.083666666666673</v>
      </c>
      <c r="AY737" s="160">
        <f t="shared" si="683"/>
        <v>5351.3759565166665</v>
      </c>
      <c r="AZ737" s="166"/>
      <c r="BA737" s="129">
        <v>5000</v>
      </c>
      <c r="BB737" s="100">
        <v>103.506856070365</v>
      </c>
      <c r="BC737" s="167">
        <f>(BB743-BB744)/BB725</f>
        <v>0.68352960070493729</v>
      </c>
      <c r="BD737" s="167">
        <f>D737-BB741</f>
        <v>15.839999999999975</v>
      </c>
      <c r="BE737" s="164">
        <f>BB743-BB744</f>
        <v>70.75</v>
      </c>
      <c r="BF737" s="164">
        <f t="shared" si="684"/>
        <v>22.388692579505264</v>
      </c>
      <c r="BG737" s="174">
        <f t="shared" si="685"/>
        <v>15.303334099174826</v>
      </c>
      <c r="BH737" s="129">
        <v>5000</v>
      </c>
      <c r="BI737" s="100">
        <v>103.506856070365</v>
      </c>
      <c r="BJ737" s="167">
        <f>(BI743-BI744)/BI725</f>
        <v>1.0980915111819529</v>
      </c>
      <c r="BK737" s="167">
        <f>I737-BI741</f>
        <v>23.230000000000018</v>
      </c>
      <c r="BL737" s="164">
        <f>BI743-BI744</f>
        <v>113.66</v>
      </c>
      <c r="BM737" s="164">
        <f t="shared" si="686"/>
        <v>20.438148865036091</v>
      </c>
      <c r="BN737" s="174">
        <f t="shared" si="687"/>
        <v>22.442957772969198</v>
      </c>
      <c r="BO737" s="129">
        <v>5000</v>
      </c>
      <c r="BP737" s="180">
        <v>103.506856070365</v>
      </c>
      <c r="BQ737" s="167">
        <f>(BP743-BP744)/BP725</f>
        <v>1.2577910772547813</v>
      </c>
      <c r="BR737" s="167">
        <f>N737-BP741</f>
        <v>20.53000000000003</v>
      </c>
      <c r="BS737" s="164">
        <f>BP743-BP744</f>
        <v>130.19</v>
      </c>
      <c r="BT737" s="164">
        <f t="shared" si="688"/>
        <v>15.769260311851932</v>
      </c>
      <c r="BU737" s="174">
        <f t="shared" si="689"/>
        <v>19.83443491515531</v>
      </c>
      <c r="BV737" s="129">
        <v>5000</v>
      </c>
      <c r="BW737" s="100">
        <v>103.506856070365</v>
      </c>
      <c r="BX737" s="167">
        <f>(BW743-BW744)/BW725</f>
        <v>1.450145485029132</v>
      </c>
      <c r="BY737" s="167">
        <f>S737-BW741</f>
        <v>19.259999999999991</v>
      </c>
      <c r="BZ737" s="164">
        <f>BW743-BW744</f>
        <v>150.10000000000002</v>
      </c>
      <c r="CA737" s="164">
        <f t="shared" si="690"/>
        <v>12.83144570286475</v>
      </c>
      <c r="CB737" s="174">
        <f t="shared" si="691"/>
        <v>18.607463052405773</v>
      </c>
    </row>
    <row r="738" spans="1:80" ht="15.75">
      <c r="A738" s="64"/>
      <c r="B738" s="95" t="s">
        <v>42</v>
      </c>
      <c r="C738" s="80">
        <v>7000</v>
      </c>
      <c r="D738" s="80">
        <v>372.45</v>
      </c>
      <c r="E738" s="208">
        <v>23.54</v>
      </c>
      <c r="F738" s="208">
        <v>23.94</v>
      </c>
      <c r="G738" s="152">
        <v>26.96</v>
      </c>
      <c r="H738" s="80">
        <v>7000</v>
      </c>
      <c r="I738" s="80">
        <v>423.19</v>
      </c>
      <c r="J738" s="80">
        <v>12.6</v>
      </c>
      <c r="K738" s="80">
        <v>13.41</v>
      </c>
      <c r="L738" s="211">
        <v>14.38</v>
      </c>
      <c r="M738" s="80">
        <v>7000</v>
      </c>
      <c r="N738" s="211">
        <v>436.21</v>
      </c>
      <c r="O738" s="80">
        <v>10.63</v>
      </c>
      <c r="P738" s="80">
        <v>11.05</v>
      </c>
      <c r="Q738" s="98">
        <v>12.18</v>
      </c>
      <c r="R738" s="80">
        <v>7000</v>
      </c>
      <c r="S738" s="211">
        <v>454.67</v>
      </c>
      <c r="T738" s="211">
        <v>5.49</v>
      </c>
      <c r="U738" s="211">
        <v>7.7</v>
      </c>
      <c r="V738" s="236">
        <v>8.84</v>
      </c>
      <c r="W738" s="64"/>
      <c r="X738" s="129">
        <v>7000</v>
      </c>
      <c r="Y738" s="151">
        <f t="shared" si="692"/>
        <v>2.4813333333333332</v>
      </c>
      <c r="Z738" s="100">
        <v>9.6440000000000001</v>
      </c>
      <c r="AA738" s="100">
        <v>4.5170000000000003</v>
      </c>
      <c r="AB738" s="100">
        <f t="shared" si="671"/>
        <v>2.6456666666666671</v>
      </c>
      <c r="AC738" s="100">
        <f t="shared" si="672"/>
        <v>35.930333333333337</v>
      </c>
      <c r="AD738" s="152">
        <f t="shared" si="673"/>
        <v>6511.7785570926681</v>
      </c>
      <c r="AE738" s="129">
        <v>7000</v>
      </c>
      <c r="AF738" s="100">
        <f t="shared" si="674"/>
        <v>1.3463333333333334</v>
      </c>
      <c r="AG738" s="100">
        <v>9.6440000000000001</v>
      </c>
      <c r="AH738" s="100">
        <v>4.5170000000000003</v>
      </c>
      <c r="AI738" s="100">
        <f t="shared" si="675"/>
        <v>3.7806666666666668</v>
      </c>
      <c r="AJ738" s="100">
        <f t="shared" si="676"/>
        <v>34.795333333333339</v>
      </c>
      <c r="AK738" s="152">
        <f t="shared" si="677"/>
        <v>9011.4077460026674</v>
      </c>
      <c r="AL738" s="129">
        <v>7000</v>
      </c>
      <c r="AM738" s="100">
        <f t="shared" si="695"/>
        <v>1.1286666666666667</v>
      </c>
      <c r="AN738" s="100">
        <v>9.6440000000000001</v>
      </c>
      <c r="AO738" s="100">
        <v>4.5170000000000003</v>
      </c>
      <c r="AP738" s="100">
        <f t="shared" si="678"/>
        <v>3.9983333333333331</v>
      </c>
      <c r="AQ738" s="100">
        <f t="shared" si="679"/>
        <v>34.577666666666673</v>
      </c>
      <c r="AR738" s="160">
        <f t="shared" si="680"/>
        <v>9470.6095557966673</v>
      </c>
      <c r="AS738" s="129">
        <v>7000</v>
      </c>
      <c r="AT738" s="100">
        <f t="shared" si="694"/>
        <v>0.73433333333333339</v>
      </c>
      <c r="AU738" s="100">
        <v>9.6440000000000001</v>
      </c>
      <c r="AV738" s="100">
        <v>4.5170000000000003</v>
      </c>
      <c r="AW738" s="100">
        <f t="shared" si="681"/>
        <v>4.3926666666666661</v>
      </c>
      <c r="AX738" s="100">
        <f t="shared" si="682"/>
        <v>34.183333333333337</v>
      </c>
      <c r="AY738" s="160">
        <f t="shared" si="683"/>
        <v>10285.985550866666</v>
      </c>
      <c r="AZ738" s="166"/>
      <c r="BA738" s="129">
        <v>7000</v>
      </c>
      <c r="BB738" s="100">
        <v>103.506856070365</v>
      </c>
      <c r="BC738" s="167">
        <f>(BB743-BB744)/BB725</f>
        <v>0.68352960070493729</v>
      </c>
      <c r="BD738" s="167">
        <f>D738-BB741</f>
        <v>14.389999999999986</v>
      </c>
      <c r="BE738" s="164">
        <f>BB743-BB744</f>
        <v>70.75</v>
      </c>
      <c r="BF738" s="164">
        <f t="shared" si="684"/>
        <v>20.33922261484097</v>
      </c>
      <c r="BG738" s="174">
        <f t="shared" si="685"/>
        <v>13.902460712571079</v>
      </c>
      <c r="BH738" s="129">
        <v>7000</v>
      </c>
      <c r="BI738" s="100">
        <v>103.506856070365</v>
      </c>
      <c r="BJ738" s="167">
        <f>(BI743-BI744)/BI725</f>
        <v>1.0980915111819529</v>
      </c>
      <c r="BK738" s="167">
        <f>I738-BI741</f>
        <v>21.370000000000005</v>
      </c>
      <c r="BL738" s="164">
        <f>BI743-BI744</f>
        <v>113.66</v>
      </c>
      <c r="BM738" s="164">
        <f t="shared" si="686"/>
        <v>18.80168924863629</v>
      </c>
      <c r="BN738" s="174">
        <f t="shared" si="687"/>
        <v>20.645975359808499</v>
      </c>
      <c r="BO738" s="129">
        <v>7000</v>
      </c>
      <c r="BP738" s="180">
        <v>103.506856070365</v>
      </c>
      <c r="BQ738" s="167">
        <f>(BP743-BP744)/BP725</f>
        <v>1.2577910772547813</v>
      </c>
      <c r="BR738" s="167">
        <f>N738-BP741</f>
        <v>18.449999999999989</v>
      </c>
      <c r="BS738" s="164">
        <f>BP743-BP744</f>
        <v>130.19</v>
      </c>
      <c r="BT738" s="164">
        <f t="shared" si="688"/>
        <v>14.171595360626768</v>
      </c>
      <c r="BU738" s="174">
        <f t="shared" si="689"/>
        <v>17.824906195061605</v>
      </c>
      <c r="BV738" s="129">
        <v>7000</v>
      </c>
      <c r="BW738" s="100">
        <v>103.506856070365</v>
      </c>
      <c r="BX738" s="167">
        <f>(BW743-BW744)/BW725</f>
        <v>1.450145485029132</v>
      </c>
      <c r="BY738" s="167">
        <f>S738-BW741</f>
        <v>17.29000000000002</v>
      </c>
      <c r="BZ738" s="164">
        <f>BW743-BW744</f>
        <v>150.10000000000002</v>
      </c>
      <c r="CA738" s="164">
        <f t="shared" si="690"/>
        <v>11.518987341772164</v>
      </c>
      <c r="CB738" s="174">
        <f t="shared" si="691"/>
        <v>16.704207485778625</v>
      </c>
    </row>
    <row r="739" spans="1:80" ht="15.75">
      <c r="A739" s="64"/>
      <c r="B739" s="95" t="s">
        <v>42</v>
      </c>
      <c r="C739" s="80">
        <v>9000</v>
      </c>
      <c r="D739" s="80">
        <v>371.38</v>
      </c>
      <c r="E739" s="208">
        <v>24.3</v>
      </c>
      <c r="F739" s="208">
        <v>24.61</v>
      </c>
      <c r="G739" s="152">
        <v>27.21</v>
      </c>
      <c r="H739" s="80">
        <v>9000</v>
      </c>
      <c r="I739" s="80">
        <v>421.87</v>
      </c>
      <c r="J739" s="80">
        <v>14.57</v>
      </c>
      <c r="K739" s="211">
        <v>15.6</v>
      </c>
      <c r="L739" s="98">
        <v>15.08</v>
      </c>
      <c r="M739" s="80">
        <v>9000</v>
      </c>
      <c r="N739" s="211">
        <v>434.56</v>
      </c>
      <c r="O739" s="211">
        <v>11.89</v>
      </c>
      <c r="P739" s="80">
        <v>11.63</v>
      </c>
      <c r="Q739" s="98">
        <v>13.44</v>
      </c>
      <c r="R739" s="80">
        <v>9000</v>
      </c>
      <c r="S739" s="211">
        <v>453.21</v>
      </c>
      <c r="T739" s="211">
        <v>6.56</v>
      </c>
      <c r="U739" s="211">
        <v>8.32</v>
      </c>
      <c r="V739" s="236">
        <v>9.9700000000000006</v>
      </c>
      <c r="W739" s="64"/>
      <c r="X739" s="129">
        <v>9000</v>
      </c>
      <c r="Y739" s="151">
        <f t="shared" si="692"/>
        <v>2.5373333333333337</v>
      </c>
      <c r="Z739" s="100">
        <v>9.6440000000000001</v>
      </c>
      <c r="AA739" s="100">
        <v>4.5170000000000003</v>
      </c>
      <c r="AB739" s="100">
        <f t="shared" si="671"/>
        <v>2.5896666666666661</v>
      </c>
      <c r="AC739" s="100">
        <f t="shared" si="672"/>
        <v>35.986333333333341</v>
      </c>
      <c r="AD739" s="152">
        <f t="shared" si="673"/>
        <v>10552.944532121997</v>
      </c>
      <c r="AE739" s="129">
        <v>9000</v>
      </c>
      <c r="AF739" s="100">
        <f t="shared" si="674"/>
        <v>1.5083333333333333</v>
      </c>
      <c r="AG739" s="100">
        <v>9.6440000000000001</v>
      </c>
      <c r="AH739" s="100">
        <v>4.5170000000000003</v>
      </c>
      <c r="AI739" s="100">
        <f t="shared" si="675"/>
        <v>3.618666666666666</v>
      </c>
      <c r="AJ739" s="100">
        <f t="shared" si="676"/>
        <v>34.957333333333338</v>
      </c>
      <c r="AK739" s="152">
        <f t="shared" si="677"/>
        <v>14324.486615423999</v>
      </c>
      <c r="AL739" s="129">
        <v>9000</v>
      </c>
      <c r="AM739" s="100">
        <f t="shared" si="695"/>
        <v>1.232</v>
      </c>
      <c r="AN739" s="100">
        <v>9.6440000000000001</v>
      </c>
      <c r="AO739" s="100">
        <v>4.5170000000000003</v>
      </c>
      <c r="AP739" s="100">
        <f t="shared" si="678"/>
        <v>3.8949999999999996</v>
      </c>
      <c r="AQ739" s="100">
        <f t="shared" si="679"/>
        <v>34.681000000000004</v>
      </c>
      <c r="AR739" s="160">
        <f t="shared" si="680"/>
        <v>15296.471568809997</v>
      </c>
      <c r="AS739" s="129">
        <v>9000</v>
      </c>
      <c r="AT739" s="100">
        <f t="shared" si="694"/>
        <v>0.82833333333333337</v>
      </c>
      <c r="AU739" s="100">
        <v>9.6440000000000001</v>
      </c>
      <c r="AV739" s="100">
        <v>4.5170000000000003</v>
      </c>
      <c r="AW739" s="100">
        <f t="shared" si="681"/>
        <v>4.2986666666666666</v>
      </c>
      <c r="AX739" s="100">
        <f t="shared" si="682"/>
        <v>34.277333333333338</v>
      </c>
      <c r="AY739" s="160">
        <f t="shared" si="683"/>
        <v>16685.260360704</v>
      </c>
      <c r="AZ739" s="166"/>
      <c r="BA739" s="129">
        <v>9000</v>
      </c>
      <c r="BB739" s="100">
        <v>103.506856070365</v>
      </c>
      <c r="BC739" s="167">
        <f>(BB743-BB744)/BB725</f>
        <v>0.68352960070493729</v>
      </c>
      <c r="BD739" s="167">
        <f>D739-BB741</f>
        <v>13.319999999999993</v>
      </c>
      <c r="BE739" s="164">
        <f>BB743-BB744</f>
        <v>70.75</v>
      </c>
      <c r="BF739" s="164">
        <f t="shared" si="684"/>
        <v>18.826855123674903</v>
      </c>
      <c r="BG739" s="174">
        <f t="shared" si="685"/>
        <v>12.868712765215209</v>
      </c>
      <c r="BH739" s="129">
        <v>9000</v>
      </c>
      <c r="BI739" s="100">
        <v>103.506856070365</v>
      </c>
      <c r="BJ739" s="167">
        <f>(BI743-BI744)/BI725</f>
        <v>1.0980915111819529</v>
      </c>
      <c r="BK739" s="167">
        <f>I739-BI741</f>
        <v>20.050000000000011</v>
      </c>
      <c r="BL739" s="164">
        <f>BI743-BI744</f>
        <v>113.66</v>
      </c>
      <c r="BM739" s="164">
        <f t="shared" si="686"/>
        <v>17.640330811191284</v>
      </c>
      <c r="BN739" s="174">
        <f t="shared" si="687"/>
        <v>19.370697518210601</v>
      </c>
      <c r="BO739" s="129">
        <v>9000</v>
      </c>
      <c r="BP739" s="180">
        <v>103.506856070365</v>
      </c>
      <c r="BQ739" s="167">
        <f>(BP743-BP744)/BP725</f>
        <v>1.2577910772547813</v>
      </c>
      <c r="BR739" s="167">
        <f>N739-BP741</f>
        <v>16.800000000000011</v>
      </c>
      <c r="BS739" s="164">
        <f>BP743-BP744</f>
        <v>130.19</v>
      </c>
      <c r="BT739" s="164">
        <f t="shared" si="688"/>
        <v>12.904216913741465</v>
      </c>
      <c r="BU739" s="174">
        <f t="shared" si="689"/>
        <v>16.230808893064246</v>
      </c>
      <c r="BV739" s="129">
        <v>9000</v>
      </c>
      <c r="BW739" s="100">
        <v>103.506856070365</v>
      </c>
      <c r="BX739" s="167">
        <f>(BW743-BW744)/BW725</f>
        <v>1.450145485029132</v>
      </c>
      <c r="BY739" s="167">
        <f>S739-BW741</f>
        <v>15.829999999999984</v>
      </c>
      <c r="BZ739" s="164">
        <f>BW743-BW744</f>
        <v>150.10000000000002</v>
      </c>
      <c r="CA739" s="164">
        <f t="shared" si="690"/>
        <v>10.546302465023306</v>
      </c>
      <c r="CB739" s="174">
        <f t="shared" si="691"/>
        <v>15.293672903405152</v>
      </c>
    </row>
    <row r="740" spans="1:80" ht="15.75">
      <c r="A740" s="64"/>
      <c r="B740" s="102" t="s">
        <v>42</v>
      </c>
      <c r="C740" s="104">
        <v>10000</v>
      </c>
      <c r="D740" s="104">
        <v>370.66</v>
      </c>
      <c r="E740" s="220">
        <v>25.88</v>
      </c>
      <c r="F740" s="220">
        <v>27.75</v>
      </c>
      <c r="G740" s="221">
        <v>25.09</v>
      </c>
      <c r="H740" s="104">
        <v>10000</v>
      </c>
      <c r="I740" s="80">
        <v>421.15</v>
      </c>
      <c r="J740" s="80">
        <v>16.48</v>
      </c>
      <c r="K740" s="211">
        <v>15.95</v>
      </c>
      <c r="L740" s="98">
        <v>15.49</v>
      </c>
      <c r="M740" s="104">
        <v>10000</v>
      </c>
      <c r="N740" s="211">
        <v>433.52</v>
      </c>
      <c r="O740" s="211">
        <v>12.05</v>
      </c>
      <c r="P740" s="80">
        <v>12.42</v>
      </c>
      <c r="Q740" s="98">
        <v>13.96</v>
      </c>
      <c r="R740" s="104">
        <v>10000</v>
      </c>
      <c r="S740" s="234">
        <v>452.22</v>
      </c>
      <c r="T740" s="234">
        <v>8.57</v>
      </c>
      <c r="U740" s="234">
        <v>10.01</v>
      </c>
      <c r="V740" s="248">
        <v>6.77</v>
      </c>
      <c r="W740" s="64"/>
      <c r="X740" s="137">
        <v>10000</v>
      </c>
      <c r="Y740" s="153">
        <f t="shared" si="692"/>
        <v>2.6239999999999997</v>
      </c>
      <c r="Z740" s="105">
        <v>9.6440000000000001</v>
      </c>
      <c r="AA740" s="105">
        <v>4.5170000000000003</v>
      </c>
      <c r="AB740" s="105">
        <f t="shared" si="671"/>
        <v>2.5030000000000001</v>
      </c>
      <c r="AC740" s="105">
        <f t="shared" si="672"/>
        <v>36.073000000000008</v>
      </c>
      <c r="AD740" s="154">
        <f t="shared" si="673"/>
        <v>12622.642516200003</v>
      </c>
      <c r="AE740" s="137">
        <v>10000</v>
      </c>
      <c r="AF740" s="105">
        <f t="shared" si="674"/>
        <v>1.5973333333333335</v>
      </c>
      <c r="AG740" s="105">
        <v>9.6440000000000001</v>
      </c>
      <c r="AH740" s="105">
        <v>4.5170000000000003</v>
      </c>
      <c r="AI740" s="105">
        <f t="shared" si="675"/>
        <v>3.5296666666666665</v>
      </c>
      <c r="AJ740" s="105">
        <f t="shared" si="676"/>
        <v>35.046333333333337</v>
      </c>
      <c r="AK740" s="154">
        <f t="shared" si="677"/>
        <v>17293.522062866665</v>
      </c>
      <c r="AL740" s="137">
        <v>10000</v>
      </c>
      <c r="AM740" s="105">
        <f t="shared" si="695"/>
        <v>1.2810000000000001</v>
      </c>
      <c r="AN740" s="105">
        <v>9.6440000000000001</v>
      </c>
      <c r="AO740" s="105">
        <v>4.5170000000000003</v>
      </c>
      <c r="AP740" s="105">
        <f t="shared" si="678"/>
        <v>3.8460000000000001</v>
      </c>
      <c r="AQ740" s="105">
        <f t="shared" si="679"/>
        <v>34.730000000000004</v>
      </c>
      <c r="AR740" s="161">
        <f t="shared" si="680"/>
        <v>18673.306884000001</v>
      </c>
      <c r="AS740" s="137">
        <v>10000</v>
      </c>
      <c r="AT740" s="105">
        <f t="shared" si="694"/>
        <v>0.84499999999999997</v>
      </c>
      <c r="AU740" s="105">
        <v>9.6440000000000001</v>
      </c>
      <c r="AV740" s="105">
        <v>4.5170000000000003</v>
      </c>
      <c r="AW740" s="105">
        <f t="shared" si="681"/>
        <v>4.282</v>
      </c>
      <c r="AX740" s="105">
        <f t="shared" si="682"/>
        <v>34.294000000000004</v>
      </c>
      <c r="AY740" s="161">
        <f t="shared" si="683"/>
        <v>20529.197738399998</v>
      </c>
      <c r="AZ740" s="166"/>
      <c r="BA740" s="137">
        <v>10000</v>
      </c>
      <c r="BB740" s="105">
        <v>103.506856070365</v>
      </c>
      <c r="BC740" s="167">
        <f>(BB743-BB744)/BB725</f>
        <v>0.68352960070493729</v>
      </c>
      <c r="BD740" s="167">
        <f>D740-BB741</f>
        <v>12.600000000000023</v>
      </c>
      <c r="BE740" s="165">
        <f>BB743-BB744</f>
        <v>70.75</v>
      </c>
      <c r="BF740" s="165">
        <f t="shared" si="684"/>
        <v>17.809187279151974</v>
      </c>
      <c r="BG740" s="175">
        <f t="shared" si="685"/>
        <v>12.173106669798198</v>
      </c>
      <c r="BH740" s="137">
        <v>10000</v>
      </c>
      <c r="BI740" s="105">
        <v>103.506856070365</v>
      </c>
      <c r="BJ740" s="167">
        <f>(BI743-BI744)/BI725</f>
        <v>1.0980915111819529</v>
      </c>
      <c r="BK740" s="167">
        <f>I740-BI741</f>
        <v>19.329999999999984</v>
      </c>
      <c r="BL740" s="165">
        <f>BI743-BI744</f>
        <v>113.66</v>
      </c>
      <c r="BM740" s="165">
        <f t="shared" si="686"/>
        <v>17.00686257258489</v>
      </c>
      <c r="BN740" s="175">
        <f t="shared" si="687"/>
        <v>18.675091422793535</v>
      </c>
      <c r="BO740" s="137">
        <v>10000</v>
      </c>
      <c r="BP740" s="181">
        <v>103.506856070365</v>
      </c>
      <c r="BQ740" s="167">
        <f>(BP743-BP744)/BP725</f>
        <v>1.2577910772547813</v>
      </c>
      <c r="BR740" s="167">
        <f>N740-BP741</f>
        <v>15.759999999999991</v>
      </c>
      <c r="BS740" s="165">
        <f>BP743-BP744</f>
        <v>130.19</v>
      </c>
      <c r="BT740" s="165">
        <f t="shared" si="688"/>
        <v>12.105384438128882</v>
      </c>
      <c r="BU740" s="175">
        <f t="shared" si="689"/>
        <v>15.226044533017392</v>
      </c>
      <c r="BV740" s="137">
        <v>10000</v>
      </c>
      <c r="BW740" s="105">
        <v>103.506856070365</v>
      </c>
      <c r="BX740" s="167">
        <f>(BW743-BW744)/BW725</f>
        <v>1.450145485029132</v>
      </c>
      <c r="BY740" s="167">
        <f>S740-BW741</f>
        <v>14.840000000000032</v>
      </c>
      <c r="BZ740" s="165">
        <f>BW743-BW744</f>
        <v>150.10000000000002</v>
      </c>
      <c r="CA740" s="165">
        <f t="shared" si="690"/>
        <v>9.8867421718854285</v>
      </c>
      <c r="CB740" s="175">
        <f t="shared" si="691"/>
        <v>14.337214522206768</v>
      </c>
    </row>
    <row r="741" spans="1:80" ht="30">
      <c r="A741" s="60"/>
      <c r="B741" s="60"/>
      <c r="C741" s="60">
        <v>215.05</v>
      </c>
      <c r="D741" s="60"/>
      <c r="E741" s="60"/>
      <c r="F741" s="60"/>
      <c r="G741" s="60"/>
      <c r="H741" s="60" t="s">
        <v>48</v>
      </c>
      <c r="I741" s="60">
        <v>215.03</v>
      </c>
      <c r="K741" s="60"/>
      <c r="L741" s="60"/>
      <c r="M741" s="60"/>
      <c r="N741" s="60" t="s">
        <v>48</v>
      </c>
      <c r="O741" s="60">
        <v>214.89</v>
      </c>
      <c r="R741" s="60" t="s">
        <v>48</v>
      </c>
      <c r="S741" s="60">
        <v>214.64</v>
      </c>
      <c r="T741" s="60"/>
      <c r="U741" s="60"/>
      <c r="V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328" t="s">
        <v>46</v>
      </c>
      <c r="BA741" s="268" t="s">
        <v>47</v>
      </c>
      <c r="BB741" s="82">
        <f>BB742+BB743</f>
        <v>358.06</v>
      </c>
      <c r="BC741" s="80"/>
      <c r="BD741" s="80"/>
      <c r="BE741" s="80"/>
      <c r="BF741" s="80"/>
      <c r="BH741" s="108" t="s">
        <v>47</v>
      </c>
      <c r="BI741" s="238">
        <f>BI742+BI743</f>
        <v>401.82</v>
      </c>
      <c r="BJ741" s="80"/>
      <c r="BK741" s="86"/>
      <c r="BL741" s="86"/>
      <c r="BM741" s="86"/>
      <c r="BN741" s="86"/>
      <c r="BO741" s="108" t="s">
        <v>47</v>
      </c>
      <c r="BP741" s="162">
        <f>BP742+BP743</f>
        <v>417.76</v>
      </c>
      <c r="BQ741" s="81"/>
      <c r="BR741" s="80"/>
      <c r="BS741" s="80"/>
      <c r="BT741" s="80"/>
      <c r="BU741" s="80"/>
      <c r="BV741" s="108" t="s">
        <v>47</v>
      </c>
      <c r="BW741" s="162">
        <f>BW742+BW743</f>
        <v>437.38</v>
      </c>
      <c r="BX741" s="60"/>
      <c r="BY741" s="60"/>
      <c r="BZ741" s="60"/>
      <c r="CA741" s="60"/>
      <c r="CB741" s="60"/>
    </row>
    <row r="742" spans="1:80" ht="1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328"/>
      <c r="BA742" s="269" t="s">
        <v>48</v>
      </c>
      <c r="BB742" s="86">
        <v>214.96</v>
      </c>
      <c r="BC742" s="80"/>
      <c r="BD742" s="80"/>
      <c r="BE742" s="80"/>
      <c r="BF742" s="80"/>
      <c r="BG742" s="80"/>
      <c r="BH742" s="80" t="s">
        <v>48</v>
      </c>
      <c r="BI742" s="235">
        <v>214.88</v>
      </c>
      <c r="BJ742" s="80"/>
      <c r="BK742" s="86"/>
      <c r="BL742" s="86"/>
      <c r="BM742" s="86"/>
      <c r="BN742" s="86"/>
      <c r="BO742" s="80" t="s">
        <v>48</v>
      </c>
      <c r="BP742" s="80">
        <v>214.78</v>
      </c>
      <c r="BQ742" s="81"/>
      <c r="BR742" s="80"/>
      <c r="BS742" s="80"/>
      <c r="BT742" s="100"/>
      <c r="BU742" s="100"/>
      <c r="BV742" s="80" t="s">
        <v>48</v>
      </c>
      <c r="BW742" s="80">
        <v>214.54</v>
      </c>
      <c r="BX742" s="60"/>
      <c r="BY742" s="60"/>
      <c r="BZ742" s="60"/>
      <c r="CA742" s="60"/>
      <c r="CB742" s="60"/>
    </row>
    <row r="743" spans="1:80" ht="1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328"/>
      <c r="BA743" s="269" t="s">
        <v>50</v>
      </c>
      <c r="BB743" s="86">
        <v>143.1</v>
      </c>
      <c r="BC743" s="80"/>
      <c r="BD743" s="80"/>
      <c r="BE743" s="80"/>
      <c r="BF743" s="80"/>
      <c r="BG743" s="80"/>
      <c r="BH743" s="80" t="s">
        <v>50</v>
      </c>
      <c r="BI743" s="86">
        <v>186.94</v>
      </c>
      <c r="BJ743" s="80"/>
      <c r="BK743" s="86"/>
      <c r="BL743" s="86"/>
      <c r="BM743" s="86"/>
      <c r="BN743" s="86"/>
      <c r="BO743" s="80" t="s">
        <v>50</v>
      </c>
      <c r="BP743" s="80">
        <v>202.98</v>
      </c>
      <c r="BQ743" s="81"/>
      <c r="BR743" s="80"/>
      <c r="BS743" s="80"/>
      <c r="BT743" s="100"/>
      <c r="BU743" s="100"/>
      <c r="BV743" s="80" t="s">
        <v>50</v>
      </c>
      <c r="BW743" s="80">
        <v>222.84</v>
      </c>
      <c r="BX743" s="60"/>
      <c r="BY743" s="60"/>
      <c r="BZ743" s="60"/>
      <c r="CA743" s="60"/>
      <c r="CB743" s="60"/>
    </row>
    <row r="744" spans="1:80" ht="1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328"/>
      <c r="BA744" s="269" t="s">
        <v>52</v>
      </c>
      <c r="BB744" s="86">
        <v>72.349999999999994</v>
      </c>
      <c r="BC744" s="80"/>
      <c r="BD744" s="81"/>
      <c r="BE744" s="81"/>
      <c r="BF744" s="81"/>
      <c r="BG744" s="81"/>
      <c r="BH744" s="80" t="s">
        <v>52</v>
      </c>
      <c r="BI744" s="86">
        <v>73.28</v>
      </c>
      <c r="BJ744" s="80"/>
      <c r="BK744" s="81"/>
      <c r="BL744" s="81"/>
      <c r="BM744" s="81"/>
      <c r="BN744" s="81"/>
      <c r="BO744" s="80" t="s">
        <v>52</v>
      </c>
      <c r="BP744" s="80">
        <v>72.790000000000006</v>
      </c>
      <c r="BQ744" s="81"/>
      <c r="BR744" s="81"/>
      <c r="BS744" s="81"/>
      <c r="BT744" s="81"/>
      <c r="BU744" s="81"/>
      <c r="BV744" s="80" t="s">
        <v>52</v>
      </c>
      <c r="BW744" s="80">
        <v>72.739999999999995</v>
      </c>
      <c r="BX744" s="60"/>
      <c r="BY744" s="60"/>
      <c r="BZ744" s="60"/>
      <c r="CA744" s="60"/>
      <c r="CB744" s="60"/>
    </row>
    <row r="745" spans="1:80" ht="18.75">
      <c r="A745" s="61" t="s">
        <v>188</v>
      </c>
      <c r="B745" s="270"/>
      <c r="C745" s="211"/>
      <c r="D745" s="211"/>
      <c r="E745" s="80"/>
      <c r="F745" s="211"/>
      <c r="G745" s="81"/>
      <c r="H745" s="81"/>
      <c r="I745" s="81"/>
      <c r="J745" s="81"/>
      <c r="K745" s="81"/>
      <c r="L745" s="81"/>
      <c r="M745" s="81"/>
      <c r="N745" s="81"/>
      <c r="O745" s="80"/>
      <c r="P745" s="80"/>
      <c r="Q745" s="80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0"/>
      <c r="AF745" s="80"/>
      <c r="AG745" s="80"/>
      <c r="AH745" s="80"/>
      <c r="AI745" s="80"/>
      <c r="AJ745" s="80"/>
      <c r="AK745" s="80"/>
      <c r="AL745" s="81"/>
      <c r="AM745" s="81"/>
      <c r="AN745" s="80"/>
      <c r="AO745" s="80"/>
      <c r="AP745" s="81"/>
      <c r="AQ745" s="81"/>
      <c r="AR745" s="81"/>
      <c r="AS745" s="81"/>
      <c r="AT745" s="81"/>
      <c r="AU745" s="81"/>
      <c r="AV745" s="81"/>
      <c r="AW745" s="81"/>
      <c r="AX745" s="81"/>
      <c r="AY745" s="81"/>
      <c r="BA745" s="81"/>
      <c r="BB745" s="81"/>
      <c r="BC745" s="80"/>
      <c r="BD745" s="81"/>
      <c r="BE745" s="81"/>
      <c r="BF745" s="81"/>
      <c r="BG745" s="81"/>
      <c r="BH745" s="81"/>
      <c r="BI745" s="81"/>
      <c r="BJ745" s="80"/>
      <c r="BK745" s="81"/>
      <c r="BL745" s="81"/>
      <c r="BM745" s="81"/>
      <c r="BN745" s="81"/>
      <c r="BO745" s="81"/>
      <c r="BP745" s="81"/>
      <c r="BQ745" s="81"/>
      <c r="BR745" s="81"/>
      <c r="BS745" s="81"/>
      <c r="BT745" s="81"/>
      <c r="BU745" s="81"/>
      <c r="BV745" s="81"/>
      <c r="BW745" s="81"/>
      <c r="BX745" s="81"/>
      <c r="BY745" s="81"/>
      <c r="BZ745" s="81"/>
      <c r="CA745" s="81"/>
      <c r="CB745" s="81"/>
    </row>
    <row r="746" spans="1:80" ht="18.75">
      <c r="A746" s="318" t="s">
        <v>185</v>
      </c>
      <c r="B746" s="318"/>
      <c r="C746" s="318"/>
      <c r="D746" s="318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34"/>
      <c r="P746" s="134"/>
      <c r="Q746" s="134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  <c r="AE746" s="134"/>
      <c r="AF746" s="134"/>
      <c r="AG746" s="134"/>
      <c r="AH746" s="134"/>
      <c r="AI746" s="134"/>
      <c r="AJ746" s="134"/>
      <c r="AK746" s="134"/>
      <c r="AL746" s="113"/>
      <c r="AM746" s="113"/>
      <c r="AN746" s="134"/>
      <c r="AO746" s="134"/>
      <c r="AP746" s="113"/>
      <c r="AQ746" s="113"/>
      <c r="AR746" s="113"/>
      <c r="AS746" s="113"/>
      <c r="AT746" s="113"/>
      <c r="AU746" s="113"/>
      <c r="AV746" s="113"/>
      <c r="AW746" s="113"/>
      <c r="AX746" s="113"/>
      <c r="AY746" s="113"/>
      <c r="AZ746" s="112"/>
      <c r="BA746" s="113"/>
      <c r="BB746" s="113"/>
      <c r="BC746" s="134"/>
      <c r="BD746" s="113"/>
      <c r="BE746" s="113"/>
      <c r="BF746" s="113"/>
      <c r="BG746" s="113"/>
      <c r="BH746" s="113"/>
      <c r="BI746" s="113"/>
      <c r="BJ746" s="134"/>
      <c r="BK746" s="113"/>
      <c r="BL746" s="113"/>
      <c r="BM746" s="113"/>
      <c r="BN746" s="113"/>
      <c r="BO746" s="113"/>
      <c r="BP746" s="113"/>
      <c r="BQ746" s="113"/>
      <c r="BR746" s="113"/>
      <c r="BS746" s="113"/>
      <c r="BT746" s="113"/>
      <c r="BU746" s="113"/>
      <c r="BV746" s="113"/>
      <c r="BW746" s="113"/>
      <c r="BX746" s="113"/>
      <c r="BY746" s="113"/>
      <c r="BZ746" s="113"/>
      <c r="CA746" s="113"/>
      <c r="CB746" s="113"/>
    </row>
    <row r="747" spans="1:80" ht="15">
      <c r="A747" s="81"/>
      <c r="B747" s="81"/>
      <c r="C747" s="80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0"/>
      <c r="P747" s="80"/>
      <c r="Q747" s="80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0"/>
      <c r="AF747" s="80"/>
      <c r="AG747" s="80"/>
      <c r="AH747" s="80"/>
      <c r="AI747" s="80"/>
      <c r="AJ747" s="80"/>
      <c r="AK747" s="80"/>
      <c r="AL747" s="81"/>
      <c r="AM747" s="81"/>
      <c r="AN747" s="80"/>
      <c r="AO747" s="80"/>
      <c r="AP747" s="81"/>
      <c r="AQ747" s="81"/>
      <c r="AR747" s="81"/>
      <c r="AS747" s="81"/>
      <c r="AT747" s="81"/>
      <c r="AU747" s="81"/>
      <c r="AV747" s="81"/>
      <c r="AW747" s="81"/>
      <c r="AX747" s="81"/>
      <c r="AY747" s="81"/>
      <c r="BA747" s="81"/>
      <c r="BB747" s="81"/>
      <c r="BC747" s="80"/>
      <c r="BD747" s="81"/>
      <c r="BE747" s="81"/>
      <c r="BF747" s="81"/>
      <c r="BG747" s="81"/>
      <c r="BH747" s="81"/>
      <c r="BI747" s="81"/>
      <c r="BJ747" s="80"/>
      <c r="BK747" s="81"/>
      <c r="BL747" s="81"/>
      <c r="BM747" s="81"/>
      <c r="BN747" s="81"/>
      <c r="BO747" s="81"/>
      <c r="BP747" s="81"/>
      <c r="BQ747" s="81"/>
      <c r="BR747" s="81"/>
      <c r="BS747" s="81"/>
      <c r="BT747" s="81"/>
      <c r="BU747" s="81"/>
      <c r="BV747" s="81"/>
      <c r="BW747" s="81"/>
      <c r="BX747" s="81"/>
      <c r="BY747" s="81"/>
      <c r="BZ747" s="81"/>
      <c r="CA747" s="81"/>
      <c r="CB747" s="81"/>
    </row>
    <row r="748" spans="1:80" ht="15">
      <c r="A748" s="82" t="s">
        <v>10</v>
      </c>
      <c r="B748" s="83" t="s">
        <v>11</v>
      </c>
      <c r="C748" s="84" t="s">
        <v>12</v>
      </c>
      <c r="D748" s="85" t="s">
        <v>13</v>
      </c>
      <c r="E748" s="335" t="s">
        <v>144</v>
      </c>
      <c r="F748" s="86"/>
      <c r="G748" s="87"/>
      <c r="H748" s="83" t="s">
        <v>11</v>
      </c>
      <c r="I748" s="85" t="s">
        <v>12</v>
      </c>
      <c r="J748" s="85" t="s">
        <v>13</v>
      </c>
      <c r="K748" s="335" t="s">
        <v>144</v>
      </c>
      <c r="L748" s="86"/>
      <c r="M748" s="130" t="s">
        <v>11</v>
      </c>
      <c r="N748" s="85" t="s">
        <v>12</v>
      </c>
      <c r="O748" s="84" t="s">
        <v>13</v>
      </c>
      <c r="P748" s="335" t="s">
        <v>144</v>
      </c>
      <c r="Q748" s="80"/>
      <c r="R748" s="130" t="s">
        <v>11</v>
      </c>
      <c r="S748" s="85" t="s">
        <v>12</v>
      </c>
      <c r="T748" s="85" t="s">
        <v>13</v>
      </c>
      <c r="U748" s="335" t="s">
        <v>144</v>
      </c>
      <c r="V748" s="86"/>
      <c r="W748" s="82" t="s">
        <v>15</v>
      </c>
      <c r="X748" s="83" t="s">
        <v>11</v>
      </c>
      <c r="Y748" s="84" t="s">
        <v>12</v>
      </c>
      <c r="Z748" s="85" t="s">
        <v>13</v>
      </c>
      <c r="AA748" s="86"/>
      <c r="AB748" s="86"/>
      <c r="AC748" s="86"/>
      <c r="AD748" s="87"/>
      <c r="AE748" s="83" t="s">
        <v>11</v>
      </c>
      <c r="AF748" s="85" t="s">
        <v>12</v>
      </c>
      <c r="AG748" s="85" t="s">
        <v>13</v>
      </c>
      <c r="AH748" s="86"/>
      <c r="AI748" s="86"/>
      <c r="AJ748" s="86"/>
      <c r="AK748" s="87"/>
      <c r="AL748" s="130" t="s">
        <v>11</v>
      </c>
      <c r="AM748" s="85" t="s">
        <v>12</v>
      </c>
      <c r="AN748" s="84" t="s">
        <v>13</v>
      </c>
      <c r="AO748" s="86"/>
      <c r="AP748" s="86"/>
      <c r="AQ748" s="86"/>
      <c r="AR748" s="157"/>
      <c r="AS748" s="130" t="s">
        <v>11</v>
      </c>
      <c r="AT748" s="85" t="s">
        <v>12</v>
      </c>
      <c r="AU748" s="85" t="s">
        <v>13</v>
      </c>
      <c r="AV748" s="86"/>
      <c r="AW748" s="86"/>
      <c r="AX748" s="86"/>
      <c r="AY748" s="157"/>
      <c r="AZ748" s="73" t="s">
        <v>16</v>
      </c>
      <c r="BA748" s="83" t="s">
        <v>11</v>
      </c>
      <c r="BB748" s="84" t="s">
        <v>12</v>
      </c>
      <c r="BC748" s="85" t="s">
        <v>13</v>
      </c>
      <c r="BD748" s="86"/>
      <c r="BE748" s="86"/>
      <c r="BF748" s="86"/>
      <c r="BG748" s="86"/>
      <c r="BH748" s="83" t="s">
        <v>11</v>
      </c>
      <c r="BI748" s="85" t="s">
        <v>12</v>
      </c>
      <c r="BJ748" s="85" t="s">
        <v>13</v>
      </c>
      <c r="BK748" s="86"/>
      <c r="BL748" s="86"/>
      <c r="BM748" s="86"/>
      <c r="BN748" s="86"/>
      <c r="BO748" s="130" t="s">
        <v>11</v>
      </c>
      <c r="BP748" s="85" t="s">
        <v>12</v>
      </c>
      <c r="BQ748" s="84" t="s">
        <v>13</v>
      </c>
      <c r="BR748" s="81"/>
      <c r="BS748" s="86"/>
      <c r="BT748" s="86"/>
      <c r="BU748" s="86"/>
      <c r="BV748" s="130" t="s">
        <v>11</v>
      </c>
      <c r="BW748" s="85" t="s">
        <v>12</v>
      </c>
      <c r="BX748" s="85" t="s">
        <v>13</v>
      </c>
      <c r="BY748" s="80"/>
      <c r="BZ748" s="80"/>
      <c r="CA748" s="80"/>
      <c r="CB748" s="87"/>
    </row>
    <row r="749" spans="1:80" ht="15">
      <c r="A749" s="82"/>
      <c r="B749" s="88"/>
      <c r="C749" s="84" t="s">
        <v>189</v>
      </c>
      <c r="D749" s="90" t="s">
        <v>19</v>
      </c>
      <c r="E749" s="336"/>
      <c r="F749" s="250">
        <v>190.72</v>
      </c>
      <c r="G749" s="87"/>
      <c r="H749" s="88"/>
      <c r="I749" s="89" t="s">
        <v>189</v>
      </c>
      <c r="J749" s="90" t="s">
        <v>20</v>
      </c>
      <c r="K749" s="336"/>
      <c r="L749" s="250">
        <v>216.54</v>
      </c>
      <c r="M749" s="88"/>
      <c r="N749" s="89" t="s">
        <v>190</v>
      </c>
      <c r="O749" s="135" t="s">
        <v>19</v>
      </c>
      <c r="P749" s="336"/>
      <c r="Q749" s="250">
        <v>174.46</v>
      </c>
      <c r="R749" s="88"/>
      <c r="S749" s="89" t="s">
        <v>190</v>
      </c>
      <c r="T749" s="90" t="s">
        <v>20</v>
      </c>
      <c r="U749" s="336"/>
      <c r="V749" s="250">
        <v>221.27</v>
      </c>
      <c r="W749" s="249"/>
      <c r="X749" s="88"/>
      <c r="Y749" s="84" t="s">
        <v>189</v>
      </c>
      <c r="Z749" s="90" t="s">
        <v>19</v>
      </c>
      <c r="AA749" s="86"/>
      <c r="AB749" s="86"/>
      <c r="AC749" s="86"/>
      <c r="AD749" s="87"/>
      <c r="AE749" s="88"/>
      <c r="AF749" s="84" t="s">
        <v>189</v>
      </c>
      <c r="AG749" s="90" t="s">
        <v>20</v>
      </c>
      <c r="AH749" s="86"/>
      <c r="AI749" s="86"/>
      <c r="AJ749" s="86"/>
      <c r="AK749" s="87"/>
      <c r="AL749" s="88"/>
      <c r="AM749" s="89" t="s">
        <v>190</v>
      </c>
      <c r="AN749" s="135" t="s">
        <v>19</v>
      </c>
      <c r="AO749" s="86"/>
      <c r="AP749" s="86"/>
      <c r="AQ749" s="86"/>
      <c r="AR749" s="157"/>
      <c r="AS749" s="88"/>
      <c r="AT749" s="89" t="s">
        <v>190</v>
      </c>
      <c r="AU749" s="90" t="s">
        <v>20</v>
      </c>
      <c r="AV749" s="331"/>
      <c r="AW749" s="331"/>
      <c r="AX749" s="86"/>
      <c r="AY749" s="157"/>
      <c r="AZ749" s="73"/>
      <c r="BA749" s="88"/>
      <c r="BB749" s="84" t="s">
        <v>189</v>
      </c>
      <c r="BC749" s="90" t="s">
        <v>19</v>
      </c>
      <c r="BD749" s="86"/>
      <c r="BE749" s="86"/>
      <c r="BF749" s="86"/>
      <c r="BG749" s="87"/>
      <c r="BH749" s="88"/>
      <c r="BI749" s="84" t="s">
        <v>189</v>
      </c>
      <c r="BJ749" s="90" t="s">
        <v>20</v>
      </c>
      <c r="BK749" s="86"/>
      <c r="BL749" s="86"/>
      <c r="BM749" s="86"/>
      <c r="BN749" s="87"/>
      <c r="BO749" s="88"/>
      <c r="BP749" s="89" t="s">
        <v>190</v>
      </c>
      <c r="BQ749" s="135" t="s">
        <v>19</v>
      </c>
      <c r="BR749" s="86"/>
      <c r="BS749" s="86"/>
      <c r="BT749" s="86"/>
      <c r="BU749" s="157"/>
      <c r="BV749" s="88"/>
      <c r="BW749" s="89" t="s">
        <v>190</v>
      </c>
      <c r="BX749" s="90" t="s">
        <v>20</v>
      </c>
      <c r="BY749" s="331"/>
      <c r="BZ749" s="331"/>
      <c r="CA749" s="86"/>
      <c r="CB749" s="157"/>
    </row>
    <row r="750" spans="1:80" ht="47.25">
      <c r="A750" s="64"/>
      <c r="B750" s="91" t="s">
        <v>26</v>
      </c>
      <c r="C750" s="94" t="s">
        <v>27</v>
      </c>
      <c r="D750" s="93" t="s">
        <v>56</v>
      </c>
      <c r="E750" s="321" t="s">
        <v>29</v>
      </c>
      <c r="F750" s="321"/>
      <c r="G750" s="322"/>
      <c r="H750" s="94" t="s">
        <v>27</v>
      </c>
      <c r="I750" s="93" t="s">
        <v>56</v>
      </c>
      <c r="J750" s="321" t="s">
        <v>29</v>
      </c>
      <c r="K750" s="321"/>
      <c r="L750" s="322"/>
      <c r="M750" s="94" t="s">
        <v>27</v>
      </c>
      <c r="N750" s="93" t="s">
        <v>56</v>
      </c>
      <c r="O750" s="333" t="s">
        <v>29</v>
      </c>
      <c r="P750" s="333"/>
      <c r="Q750" s="334"/>
      <c r="R750" s="94" t="s">
        <v>27</v>
      </c>
      <c r="S750" s="93" t="s">
        <v>56</v>
      </c>
      <c r="T750" s="333" t="s">
        <v>29</v>
      </c>
      <c r="U750" s="333"/>
      <c r="V750" s="334"/>
      <c r="W750" s="64"/>
      <c r="X750" s="94" t="s">
        <v>27</v>
      </c>
      <c r="Y750" s="148" t="s">
        <v>30</v>
      </c>
      <c r="Z750" s="149" t="s">
        <v>31</v>
      </c>
      <c r="AA750" s="149" t="s">
        <v>32</v>
      </c>
      <c r="AB750" s="149" t="s">
        <v>33</v>
      </c>
      <c r="AC750" s="149" t="s">
        <v>34</v>
      </c>
      <c r="AD750" s="150" t="s">
        <v>35</v>
      </c>
      <c r="AE750" s="94" t="s">
        <v>27</v>
      </c>
      <c r="AF750" s="149" t="s">
        <v>30</v>
      </c>
      <c r="AG750" s="149" t="s">
        <v>31</v>
      </c>
      <c r="AH750" s="149" t="s">
        <v>32</v>
      </c>
      <c r="AI750" s="149" t="s">
        <v>33</v>
      </c>
      <c r="AJ750" s="149" t="s">
        <v>34</v>
      </c>
      <c r="AK750" s="150" t="s">
        <v>35</v>
      </c>
      <c r="AL750" s="94" t="s">
        <v>27</v>
      </c>
      <c r="AM750" s="149" t="s">
        <v>30</v>
      </c>
      <c r="AN750" s="149" t="s">
        <v>31</v>
      </c>
      <c r="AO750" s="149" t="s">
        <v>32</v>
      </c>
      <c r="AP750" s="149" t="s">
        <v>33</v>
      </c>
      <c r="AQ750" s="149" t="s">
        <v>34</v>
      </c>
      <c r="AR750" s="158" t="s">
        <v>35</v>
      </c>
      <c r="AS750" s="94" t="s">
        <v>27</v>
      </c>
      <c r="AT750" s="149" t="s">
        <v>30</v>
      </c>
      <c r="AU750" s="159" t="s">
        <v>31</v>
      </c>
      <c r="AV750" s="159" t="s">
        <v>32</v>
      </c>
      <c r="AW750" s="149" t="s">
        <v>33</v>
      </c>
      <c r="AX750" s="149" t="s">
        <v>34</v>
      </c>
      <c r="AY750" s="158" t="s">
        <v>35</v>
      </c>
      <c r="AZ750" s="166"/>
      <c r="BA750" s="163" t="s">
        <v>27</v>
      </c>
      <c r="BB750" s="149" t="s">
        <v>24</v>
      </c>
      <c r="BC750" s="149" t="s">
        <v>36</v>
      </c>
      <c r="BD750" s="149" t="s">
        <v>37</v>
      </c>
      <c r="BE750" s="149" t="s">
        <v>38</v>
      </c>
      <c r="BF750" s="173" t="s">
        <v>39</v>
      </c>
      <c r="BG750" s="173" t="s">
        <v>40</v>
      </c>
      <c r="BH750" s="163" t="s">
        <v>27</v>
      </c>
      <c r="BI750" s="149" t="s">
        <v>24</v>
      </c>
      <c r="BJ750" s="149" t="s">
        <v>36</v>
      </c>
      <c r="BK750" s="149" t="s">
        <v>37</v>
      </c>
      <c r="BL750" s="149" t="s">
        <v>38</v>
      </c>
      <c r="BM750" s="173" t="s">
        <v>39</v>
      </c>
      <c r="BN750" s="173" t="s">
        <v>40</v>
      </c>
      <c r="BO750" s="163" t="s">
        <v>27</v>
      </c>
      <c r="BP750" s="149" t="s">
        <v>24</v>
      </c>
      <c r="BQ750" s="149" t="s">
        <v>36</v>
      </c>
      <c r="BR750" s="149" t="s">
        <v>37</v>
      </c>
      <c r="BS750" s="149" t="s">
        <v>38</v>
      </c>
      <c r="BT750" s="173" t="s">
        <v>39</v>
      </c>
      <c r="BU750" s="173" t="s">
        <v>40</v>
      </c>
      <c r="BV750" s="163" t="s">
        <v>27</v>
      </c>
      <c r="BW750" s="149" t="s">
        <v>24</v>
      </c>
      <c r="BX750" s="149" t="s">
        <v>36</v>
      </c>
      <c r="BY750" s="149" t="s">
        <v>37</v>
      </c>
      <c r="BZ750" s="149" t="s">
        <v>38</v>
      </c>
      <c r="CA750" s="173" t="s">
        <v>39</v>
      </c>
      <c r="CB750" s="173" t="s">
        <v>40</v>
      </c>
    </row>
    <row r="751" spans="1:80" ht="15.75">
      <c r="A751" s="64"/>
      <c r="B751" s="95" t="s">
        <v>41</v>
      </c>
      <c r="C751" s="80">
        <v>0</v>
      </c>
      <c r="D751" s="277">
        <f>226.37+215.05</f>
        <v>441.42</v>
      </c>
      <c r="E751" s="278">
        <v>0</v>
      </c>
      <c r="F751" s="278">
        <v>2.36</v>
      </c>
      <c r="G751" s="278">
        <v>0</v>
      </c>
      <c r="H751" s="80">
        <v>0</v>
      </c>
      <c r="I751" s="281">
        <f>247.6+215.03</f>
        <v>462.63</v>
      </c>
      <c r="J751" s="210">
        <v>0</v>
      </c>
      <c r="K751" s="210">
        <v>0</v>
      </c>
      <c r="L751" s="227">
        <v>0</v>
      </c>
      <c r="M751" s="80">
        <v>0</v>
      </c>
      <c r="N751" s="263">
        <f>220.57+214.89</f>
        <v>435.46</v>
      </c>
      <c r="O751" s="189">
        <v>0</v>
      </c>
      <c r="P751" s="189">
        <v>1.98</v>
      </c>
      <c r="Q751" s="190">
        <v>0</v>
      </c>
      <c r="R751" s="80">
        <v>0</v>
      </c>
      <c r="S751" s="261">
        <f>253.08+214.64</f>
        <v>467.72</v>
      </c>
      <c r="T751" s="210">
        <v>1.97</v>
      </c>
      <c r="U751" s="210">
        <v>0</v>
      </c>
      <c r="V751" s="227">
        <v>0</v>
      </c>
      <c r="W751" s="64"/>
      <c r="X751" s="129">
        <v>0</v>
      </c>
      <c r="Y751" s="151">
        <f>AVERAGE(E751:G751)/10</f>
        <v>7.8666666666666663E-2</v>
      </c>
      <c r="Z751" s="100">
        <v>9.6440000000000001</v>
      </c>
      <c r="AA751" s="100">
        <v>4.5170000000000003</v>
      </c>
      <c r="AB751" s="100">
        <f t="shared" ref="AB751:AB766" si="696">Z751-(AA751+Y751)</f>
        <v>5.0483333333333329</v>
      </c>
      <c r="AC751" s="100">
        <f t="shared" ref="AC751:AC766" si="697">3*Z751+AA751+Y751</f>
        <v>33.527666666666669</v>
      </c>
      <c r="AD751" s="152">
        <f t="shared" ref="AD751:AD766" si="698">1.398*(10^-6)*(X751^2)*AB751*AC751</f>
        <v>0</v>
      </c>
      <c r="AE751" s="129">
        <v>0</v>
      </c>
      <c r="AF751" s="100">
        <f t="shared" ref="AF751:AF766" si="699">AVERAGE(J751:L751)/10</f>
        <v>0</v>
      </c>
      <c r="AG751" s="100">
        <v>9.6440000000000001</v>
      </c>
      <c r="AH751" s="100">
        <v>4.5170000000000003</v>
      </c>
      <c r="AI751" s="100">
        <f t="shared" ref="AI751:AI766" si="700">AG751-(AH751+AF751)</f>
        <v>5.1269999999999998</v>
      </c>
      <c r="AJ751" s="100">
        <f t="shared" ref="AJ751:AJ766" si="701">3*AG751+AH751+AF751</f>
        <v>33.449000000000005</v>
      </c>
      <c r="AK751" s="152">
        <f t="shared" ref="AK751:AK766" si="702">1.398*(10^-6)*(AE751^2)*AI751*AJ751</f>
        <v>0</v>
      </c>
      <c r="AL751" s="129">
        <v>0</v>
      </c>
      <c r="AM751" s="100">
        <f>AVERAGE(O751:Q751)/10</f>
        <v>6.6000000000000003E-2</v>
      </c>
      <c r="AN751" s="100">
        <v>9.6440000000000001</v>
      </c>
      <c r="AO751" s="100">
        <v>4.5170000000000003</v>
      </c>
      <c r="AP751" s="100">
        <f t="shared" ref="AP751:AP766" si="703">AN751-(AO751+AM751)</f>
        <v>5.0609999999999999</v>
      </c>
      <c r="AQ751" s="100">
        <f t="shared" ref="AQ751:AQ766" si="704">3*AN751+AO751+AM751</f>
        <v>33.515000000000008</v>
      </c>
      <c r="AR751" s="160">
        <f t="shared" ref="AR751:AR766" si="705">1.398*(10^-6)*(AL751^2)*AP751*AQ751</f>
        <v>0</v>
      </c>
      <c r="AS751" s="129">
        <v>0</v>
      </c>
      <c r="AT751" s="100">
        <f>AVERAGE(T751:V751)/10</f>
        <v>6.5666666666666665E-2</v>
      </c>
      <c r="AU751" s="100">
        <v>9.6440000000000001</v>
      </c>
      <c r="AV751" s="100">
        <v>4.5170000000000003</v>
      </c>
      <c r="AW751" s="100">
        <f t="shared" ref="AW751:AW766" si="706">AU751-(AV751+AT751)</f>
        <v>5.0613333333333328</v>
      </c>
      <c r="AX751" s="100">
        <f t="shared" ref="AX751:AX766" si="707">3*AU751+AV751+AT751</f>
        <v>33.51466666666667</v>
      </c>
      <c r="AY751" s="160">
        <f t="shared" ref="AY751:AY766" si="708">1.398*(10^-6)*(AS751^2)*AW751*AX751</f>
        <v>0</v>
      </c>
      <c r="AZ751" s="166"/>
      <c r="BA751" s="129">
        <v>0</v>
      </c>
      <c r="BB751" s="100">
        <v>103.506856070365</v>
      </c>
      <c r="BC751" s="167">
        <f>(BB769-BB770)/BB751</f>
        <v>1.0986711829281337</v>
      </c>
      <c r="BD751" s="167">
        <f>D751-BB767</f>
        <v>39.720000000000027</v>
      </c>
      <c r="BE751" s="164">
        <f>BB769-BB770</f>
        <v>113.72</v>
      </c>
      <c r="BF751" s="164">
        <f t="shared" ref="BF751:BF766" si="709">BD751/BE751*100</f>
        <v>34.927893070699987</v>
      </c>
      <c r="BG751" s="174">
        <f t="shared" ref="BG751:BG766" si="710">BF751*BC751</f>
        <v>38.374269597173317</v>
      </c>
      <c r="BH751" s="129">
        <v>0</v>
      </c>
      <c r="BI751" s="100">
        <v>103.506856070365</v>
      </c>
      <c r="BJ751" s="167">
        <f>(BI769-BI770)/BI751</f>
        <v>1.3366264347353793</v>
      </c>
      <c r="BK751" s="167">
        <f>I751-BI767</f>
        <v>36.329999999999984</v>
      </c>
      <c r="BL751" s="164">
        <f>BI769-BI770</f>
        <v>138.35000000000002</v>
      </c>
      <c r="BM751" s="164">
        <f t="shared" ref="BM751:BM766" si="711">BK751/BL751*100</f>
        <v>26.259486808818199</v>
      </c>
      <c r="BN751" s="174">
        <f t="shared" ref="BN751:BN766" si="712">BM751*BJ751</f>
        <v>35.099124231251395</v>
      </c>
      <c r="BO751" s="129">
        <v>0</v>
      </c>
      <c r="BP751" s="180">
        <v>103.506856070365</v>
      </c>
      <c r="BQ751" s="167">
        <f>(BP769-BP770)/BP751</f>
        <v>0.94998538003274169</v>
      </c>
      <c r="BR751" s="167">
        <f>N751-BP767</f>
        <v>49.529999999999973</v>
      </c>
      <c r="BS751" s="164">
        <f>BP769-BP770</f>
        <v>98.33</v>
      </c>
      <c r="BT751" s="164">
        <f t="shared" ref="BT751:BT766" si="713">BR751/BS751*100</f>
        <v>50.371199023695688</v>
      </c>
      <c r="BU751" s="174">
        <f t="shared" ref="BU751:BU766" si="714">BT751*BQ751</f>
        <v>47.851902647230418</v>
      </c>
      <c r="BV751" s="129">
        <v>0</v>
      </c>
      <c r="BW751" s="100">
        <v>103.506856070365</v>
      </c>
      <c r="BX751" s="167">
        <f>(BW769-BW770)/BW751</f>
        <v>1.3858019212030557</v>
      </c>
      <c r="BY751" s="167">
        <f>S751-BW767</f>
        <v>36.790000000000077</v>
      </c>
      <c r="BZ751" s="164">
        <f>BW769-BW770</f>
        <v>143.44</v>
      </c>
      <c r="CA751" s="164">
        <f t="shared" ref="CA751:CA766" si="715">BY751/BZ751*100</f>
        <v>25.648354712771944</v>
      </c>
      <c r="CB751" s="174">
        <f t="shared" ref="CB751:CB766" si="716">CA751*BX751</f>
        <v>35.543539236656805</v>
      </c>
    </row>
    <row r="752" spans="1:80" ht="15.75">
      <c r="A752" s="64"/>
      <c r="B752" s="95" t="s">
        <v>42</v>
      </c>
      <c r="C752" s="80">
        <v>300</v>
      </c>
      <c r="D752" s="278">
        <v>434.91</v>
      </c>
      <c r="E752" s="278">
        <v>1.68</v>
      </c>
      <c r="F752" s="278">
        <v>3.97</v>
      </c>
      <c r="G752" s="278">
        <v>0.42</v>
      </c>
      <c r="H752" s="80">
        <v>300</v>
      </c>
      <c r="I752" s="264">
        <v>461.96</v>
      </c>
      <c r="J752" s="210">
        <v>0</v>
      </c>
      <c r="K752" s="210">
        <v>0</v>
      </c>
      <c r="L752" s="227">
        <v>0</v>
      </c>
      <c r="M752" s="80">
        <v>300</v>
      </c>
      <c r="N752" s="114">
        <v>425.55</v>
      </c>
      <c r="O752" s="189">
        <v>3.08</v>
      </c>
      <c r="P752" s="189">
        <v>4.47</v>
      </c>
      <c r="Q752" s="190">
        <v>1.59</v>
      </c>
      <c r="R752" s="80">
        <v>300</v>
      </c>
      <c r="S752" s="211">
        <v>467.52</v>
      </c>
      <c r="T752" s="210">
        <v>0</v>
      </c>
      <c r="U752" s="210">
        <v>0</v>
      </c>
      <c r="V752" s="227">
        <v>2.4</v>
      </c>
      <c r="W752" s="64"/>
      <c r="X752" s="129">
        <v>300</v>
      </c>
      <c r="Y752" s="151">
        <f t="shared" ref="Y752:Y766" si="717">AVERAGE(E752:G752)/10</f>
        <v>0.20233333333333334</v>
      </c>
      <c r="Z752" s="100">
        <v>9.6440000000000001</v>
      </c>
      <c r="AA752" s="100">
        <v>4.5170000000000003</v>
      </c>
      <c r="AB752" s="100">
        <f t="shared" si="696"/>
        <v>4.9246666666666661</v>
      </c>
      <c r="AC752" s="100">
        <f t="shared" si="697"/>
        <v>33.651333333333341</v>
      </c>
      <c r="AD752" s="152">
        <f t="shared" si="698"/>
        <v>20.851091656080001</v>
      </c>
      <c r="AE752" s="129">
        <v>300</v>
      </c>
      <c r="AF752" s="100">
        <f t="shared" si="699"/>
        <v>0</v>
      </c>
      <c r="AG752" s="100">
        <v>9.6440000000000001</v>
      </c>
      <c r="AH752" s="100">
        <v>4.5170000000000003</v>
      </c>
      <c r="AI752" s="100">
        <f t="shared" si="700"/>
        <v>5.1269999999999998</v>
      </c>
      <c r="AJ752" s="100">
        <f t="shared" si="701"/>
        <v>33.449000000000005</v>
      </c>
      <c r="AK752" s="152">
        <f t="shared" si="702"/>
        <v>21.577252153859998</v>
      </c>
      <c r="AL752" s="129">
        <v>300</v>
      </c>
      <c r="AM752" s="100">
        <f t="shared" ref="AM752:AM759" si="718">AVERAGE(O752:Q752)/10</f>
        <v>0.3046666666666667</v>
      </c>
      <c r="AN752" s="100">
        <v>9.6440000000000001</v>
      </c>
      <c r="AO752" s="100">
        <v>4.5170000000000003</v>
      </c>
      <c r="AP752" s="100">
        <f t="shared" si="703"/>
        <v>4.8223333333333329</v>
      </c>
      <c r="AQ752" s="100">
        <f t="shared" si="704"/>
        <v>33.753666666666675</v>
      </c>
      <c r="AR752" s="160">
        <f t="shared" si="705"/>
        <v>20.47990156026</v>
      </c>
      <c r="AS752" s="129">
        <v>300</v>
      </c>
      <c r="AT752" s="100">
        <f>AVERAGE(T752:V752)/10</f>
        <v>7.9999999999999988E-2</v>
      </c>
      <c r="AU752" s="100">
        <v>9.6440000000000001</v>
      </c>
      <c r="AV752" s="100">
        <v>4.5170000000000003</v>
      </c>
      <c r="AW752" s="100">
        <f t="shared" si="706"/>
        <v>5.0469999999999997</v>
      </c>
      <c r="AX752" s="100">
        <f t="shared" si="707"/>
        <v>33.529000000000003</v>
      </c>
      <c r="AY752" s="160">
        <f t="shared" si="708"/>
        <v>21.291368982659996</v>
      </c>
      <c r="AZ752" s="166"/>
      <c r="BA752" s="129">
        <v>300</v>
      </c>
      <c r="BB752" s="100">
        <v>103.506856070365</v>
      </c>
      <c r="BC752" s="167">
        <f>(BB769-BB770)/BB751</f>
        <v>1.0986711829281337</v>
      </c>
      <c r="BD752" s="167">
        <f>D752-BB767</f>
        <v>33.210000000000036</v>
      </c>
      <c r="BE752" s="164">
        <f>BB769-BB770</f>
        <v>113.72</v>
      </c>
      <c r="BF752" s="164">
        <f t="shared" si="709"/>
        <v>29.203306366514276</v>
      </c>
      <c r="BG752" s="174">
        <f t="shared" si="710"/>
        <v>32.08483115111094</v>
      </c>
      <c r="BH752" s="129">
        <v>300</v>
      </c>
      <c r="BI752" s="100">
        <v>103.506856070365</v>
      </c>
      <c r="BJ752" s="167">
        <f>(BI769-BI770)/BI751</f>
        <v>1.3366264347353793</v>
      </c>
      <c r="BK752" s="167">
        <f>I752-BI767</f>
        <v>35.659999999999968</v>
      </c>
      <c r="BL752" s="164">
        <f>BI769-BI770</f>
        <v>138.35000000000002</v>
      </c>
      <c r="BM752" s="164">
        <f t="shared" si="711"/>
        <v>25.775207806288371</v>
      </c>
      <c r="BN752" s="174">
        <f t="shared" si="712"/>
        <v>34.451824114682744</v>
      </c>
      <c r="BO752" s="129">
        <v>300</v>
      </c>
      <c r="BP752" s="180">
        <v>103.506856070365</v>
      </c>
      <c r="BQ752" s="167">
        <f>(BP769-BP770)/BP751</f>
        <v>0.94998538003274169</v>
      </c>
      <c r="BR752" s="167">
        <f>N752-BP767</f>
        <v>39.620000000000005</v>
      </c>
      <c r="BS752" s="164">
        <f>BP769-BP770</f>
        <v>98.33</v>
      </c>
      <c r="BT752" s="164">
        <f t="shared" si="713"/>
        <v>40.292891284450327</v>
      </c>
      <c r="BU752" s="174">
        <f t="shared" si="714"/>
        <v>38.277657639476487</v>
      </c>
      <c r="BV752" s="129">
        <v>300</v>
      </c>
      <c r="BW752" s="100">
        <v>103.506856070365</v>
      </c>
      <c r="BX752" s="167">
        <f>(BW769-BW770)/BW751</f>
        <v>1.3858019212030557</v>
      </c>
      <c r="BY752" s="167">
        <f>S752-BW767</f>
        <v>36.590000000000032</v>
      </c>
      <c r="BZ752" s="164">
        <f>BW769-BW770</f>
        <v>143.44</v>
      </c>
      <c r="CA752" s="164">
        <f t="shared" si="715"/>
        <v>25.508923591745702</v>
      </c>
      <c r="CB752" s="174">
        <f t="shared" si="716"/>
        <v>35.350315321263146</v>
      </c>
    </row>
    <row r="753" spans="1:80" ht="15.75">
      <c r="A753" s="64"/>
      <c r="B753" s="95" t="s">
        <v>42</v>
      </c>
      <c r="C753" s="80">
        <v>350</v>
      </c>
      <c r="D753" s="278">
        <v>434.48</v>
      </c>
      <c r="E753" s="278">
        <v>2.0499999999999998</v>
      </c>
      <c r="F753" s="278">
        <v>4.0599999999999996</v>
      </c>
      <c r="G753" s="278">
        <v>1.4</v>
      </c>
      <c r="H753" s="80">
        <v>350</v>
      </c>
      <c r="I753" s="264">
        <v>461.67</v>
      </c>
      <c r="J753" s="210">
        <v>0</v>
      </c>
      <c r="K753" s="210">
        <v>0</v>
      </c>
      <c r="L753" s="227">
        <v>0</v>
      </c>
      <c r="M753" s="80">
        <v>350</v>
      </c>
      <c r="N753" s="80">
        <v>425.52</v>
      </c>
      <c r="O753" s="189">
        <v>3.07</v>
      </c>
      <c r="P753" s="189">
        <v>4.67</v>
      </c>
      <c r="Q753" s="190">
        <v>2.17</v>
      </c>
      <c r="R753" s="80">
        <v>350</v>
      </c>
      <c r="S753" s="211">
        <v>467.52</v>
      </c>
      <c r="T753" s="210">
        <v>2.48</v>
      </c>
      <c r="U753" s="210">
        <v>0</v>
      </c>
      <c r="V753" s="227">
        <v>0</v>
      </c>
      <c r="W753" s="64"/>
      <c r="X753" s="129">
        <v>350</v>
      </c>
      <c r="Y753" s="151">
        <f t="shared" si="717"/>
        <v>0.25033333333333335</v>
      </c>
      <c r="Z753" s="100">
        <v>9.6440000000000001</v>
      </c>
      <c r="AA753" s="100">
        <v>4.5170000000000003</v>
      </c>
      <c r="AB753" s="100">
        <f t="shared" si="696"/>
        <v>4.876666666666666</v>
      </c>
      <c r="AC753" s="100">
        <f t="shared" si="697"/>
        <v>33.699333333333335</v>
      </c>
      <c r="AD753" s="152">
        <f t="shared" si="698"/>
        <v>28.144117865966656</v>
      </c>
      <c r="AE753" s="129">
        <v>350</v>
      </c>
      <c r="AF753" s="100">
        <f t="shared" si="699"/>
        <v>0</v>
      </c>
      <c r="AG753" s="100">
        <v>9.6440000000000001</v>
      </c>
      <c r="AH753" s="100">
        <v>4.5170000000000003</v>
      </c>
      <c r="AI753" s="100">
        <f t="shared" si="700"/>
        <v>5.1269999999999998</v>
      </c>
      <c r="AJ753" s="100">
        <f t="shared" si="701"/>
        <v>33.449000000000005</v>
      </c>
      <c r="AK753" s="152">
        <f t="shared" si="702"/>
        <v>29.369037653864996</v>
      </c>
      <c r="AL753" s="129">
        <v>350</v>
      </c>
      <c r="AM753" s="100">
        <f t="shared" si="718"/>
        <v>0.33033333333333331</v>
      </c>
      <c r="AN753" s="100">
        <v>9.6440000000000001</v>
      </c>
      <c r="AO753" s="100">
        <v>4.5170000000000003</v>
      </c>
      <c r="AP753" s="100">
        <f t="shared" si="703"/>
        <v>4.7966666666666669</v>
      </c>
      <c r="AQ753" s="100">
        <f t="shared" si="704"/>
        <v>33.779333333333341</v>
      </c>
      <c r="AR753" s="160">
        <f t="shared" si="705"/>
        <v>27.748139771566667</v>
      </c>
      <c r="AS753" s="129">
        <v>350</v>
      </c>
      <c r="AT753" s="100">
        <f>AVERAGE(T753:V753)/10</f>
        <v>8.2666666666666666E-2</v>
      </c>
      <c r="AU753" s="100">
        <v>9.6440000000000001</v>
      </c>
      <c r="AV753" s="100">
        <v>4.5170000000000003</v>
      </c>
      <c r="AW753" s="100">
        <f t="shared" si="706"/>
        <v>5.0443333333333333</v>
      </c>
      <c r="AX753" s="100">
        <f t="shared" si="707"/>
        <v>33.531666666666673</v>
      </c>
      <c r="AY753" s="160">
        <f t="shared" si="708"/>
        <v>28.966910515491669</v>
      </c>
      <c r="AZ753" s="166"/>
      <c r="BA753" s="129">
        <v>350</v>
      </c>
      <c r="BB753" s="100">
        <v>103.506856070365</v>
      </c>
      <c r="BC753" s="167">
        <f>(BB769-BB770)/BB751</f>
        <v>1.0986711829281337</v>
      </c>
      <c r="BD753" s="167">
        <f>D753-BB767</f>
        <v>32.78000000000003</v>
      </c>
      <c r="BE753" s="164">
        <f>BB769-BB770</f>
        <v>113.72</v>
      </c>
      <c r="BF753" s="164">
        <f t="shared" si="709"/>
        <v>28.825184664087256</v>
      </c>
      <c r="BG753" s="174">
        <f t="shared" si="710"/>
        <v>31.669399733014643</v>
      </c>
      <c r="BH753" s="129">
        <v>350</v>
      </c>
      <c r="BI753" s="100">
        <v>103.506856070365</v>
      </c>
      <c r="BJ753" s="167">
        <f>(BI769-BI770)/BI751</f>
        <v>1.3366264347353793</v>
      </c>
      <c r="BK753" s="167">
        <f>I753-BI767</f>
        <v>35.370000000000005</v>
      </c>
      <c r="BL753" s="164">
        <f>BI769-BI770</f>
        <v>138.35000000000002</v>
      </c>
      <c r="BM753" s="164">
        <f t="shared" si="711"/>
        <v>25.56559450668594</v>
      </c>
      <c r="BN753" s="174">
        <f t="shared" si="712"/>
        <v>34.171649437362028</v>
      </c>
      <c r="BO753" s="129">
        <v>350</v>
      </c>
      <c r="BP753" s="180">
        <v>103.506856070365</v>
      </c>
      <c r="BQ753" s="167">
        <f>(BP769-BP770)/BP751</f>
        <v>0.94998538003274169</v>
      </c>
      <c r="BR753" s="167">
        <f>N753-BP767</f>
        <v>39.589999999999975</v>
      </c>
      <c r="BS753" s="164">
        <f>BP769-BP770</f>
        <v>98.33</v>
      </c>
      <c r="BT753" s="164">
        <f t="shared" si="713"/>
        <v>40.262381775653388</v>
      </c>
      <c r="BU753" s="174">
        <f t="shared" si="714"/>
        <v>38.248674052167416</v>
      </c>
      <c r="BV753" s="129">
        <v>350</v>
      </c>
      <c r="BW753" s="100">
        <v>103.506856070365</v>
      </c>
      <c r="BX753" s="167">
        <f>(BW769-BW770)/BW751</f>
        <v>1.3858019212030557</v>
      </c>
      <c r="BY753" s="167">
        <f>S753-BW767</f>
        <v>36.590000000000032</v>
      </c>
      <c r="BZ753" s="164">
        <f>BW769-BW770</f>
        <v>143.44</v>
      </c>
      <c r="CA753" s="164">
        <f t="shared" si="715"/>
        <v>25.508923591745702</v>
      </c>
      <c r="CB753" s="174">
        <f t="shared" si="716"/>
        <v>35.350315321263146</v>
      </c>
    </row>
    <row r="754" spans="1:80" ht="15.75">
      <c r="A754" s="64"/>
      <c r="B754" s="95" t="s">
        <v>42</v>
      </c>
      <c r="C754" s="80">
        <v>450</v>
      </c>
      <c r="D754" s="278">
        <v>432.83</v>
      </c>
      <c r="E754" s="278">
        <v>5.45</v>
      </c>
      <c r="F754" s="278">
        <v>1.92</v>
      </c>
      <c r="G754" s="278">
        <v>2.65</v>
      </c>
      <c r="H754" s="80">
        <v>450</v>
      </c>
      <c r="I754" s="100">
        <v>460.84</v>
      </c>
      <c r="J754" s="210">
        <v>1.55</v>
      </c>
      <c r="K754" s="210">
        <v>1.07</v>
      </c>
      <c r="L754" s="227">
        <v>0</v>
      </c>
      <c r="M754" s="80">
        <v>450</v>
      </c>
      <c r="N754" s="80">
        <v>423.63</v>
      </c>
      <c r="O754" s="189">
        <v>3.1</v>
      </c>
      <c r="P754" s="189">
        <v>4.17</v>
      </c>
      <c r="Q754" s="190">
        <v>5.52</v>
      </c>
      <c r="R754" s="80">
        <v>450</v>
      </c>
      <c r="S754" s="211">
        <v>467.13</v>
      </c>
      <c r="T754" s="210">
        <v>2.76</v>
      </c>
      <c r="U754" s="210">
        <v>0.83</v>
      </c>
      <c r="V754" s="227">
        <v>0</v>
      </c>
      <c r="W754" s="64"/>
      <c r="X754" s="129">
        <v>450</v>
      </c>
      <c r="Y754" s="151">
        <f t="shared" si="717"/>
        <v>0.33399999999999996</v>
      </c>
      <c r="Z754" s="100">
        <v>9.6440000000000001</v>
      </c>
      <c r="AA754" s="100">
        <v>4.5170000000000003</v>
      </c>
      <c r="AB754" s="100">
        <f t="shared" si="696"/>
        <v>4.7930000000000001</v>
      </c>
      <c r="AC754" s="100">
        <f t="shared" si="697"/>
        <v>33.783000000000008</v>
      </c>
      <c r="AD754" s="152">
        <f t="shared" si="698"/>
        <v>45.839285659304998</v>
      </c>
      <c r="AE754" s="129">
        <v>450</v>
      </c>
      <c r="AF754" s="100">
        <f t="shared" si="699"/>
        <v>8.7333333333333346E-2</v>
      </c>
      <c r="AG754" s="100">
        <v>9.6440000000000001</v>
      </c>
      <c r="AH754" s="100">
        <v>4.5170000000000003</v>
      </c>
      <c r="AI754" s="100">
        <f t="shared" si="700"/>
        <v>5.0396666666666663</v>
      </c>
      <c r="AJ754" s="100">
        <f t="shared" si="701"/>
        <v>33.536333333333339</v>
      </c>
      <c r="AK754" s="152">
        <f t="shared" si="702"/>
        <v>47.846435500304992</v>
      </c>
      <c r="AL754" s="129">
        <v>450</v>
      </c>
      <c r="AM754" s="100">
        <f t="shared" si="718"/>
        <v>0.42633333333333329</v>
      </c>
      <c r="AN754" s="100">
        <v>9.6440000000000001</v>
      </c>
      <c r="AO754" s="100">
        <v>4.5170000000000003</v>
      </c>
      <c r="AP754" s="100">
        <f t="shared" si="703"/>
        <v>4.7006666666666668</v>
      </c>
      <c r="AQ754" s="100">
        <f t="shared" si="704"/>
        <v>33.875333333333337</v>
      </c>
      <c r="AR754" s="160">
        <f t="shared" si="705"/>
        <v>45.079099494659992</v>
      </c>
      <c r="AS754" s="129">
        <v>450</v>
      </c>
      <c r="AT754" s="100">
        <f>AVERAGE(T754:V754)/10</f>
        <v>0.11966666666666666</v>
      </c>
      <c r="AU754" s="100">
        <v>9.6440000000000001</v>
      </c>
      <c r="AV754" s="100">
        <v>4.5170000000000003</v>
      </c>
      <c r="AW754" s="100">
        <f t="shared" si="706"/>
        <v>5.0073333333333334</v>
      </c>
      <c r="AX754" s="100">
        <f t="shared" si="707"/>
        <v>33.568666666666672</v>
      </c>
      <c r="AY754" s="160">
        <f t="shared" si="708"/>
        <v>47.585298009059997</v>
      </c>
      <c r="AZ754" s="166"/>
      <c r="BA754" s="129">
        <v>450</v>
      </c>
      <c r="BB754" s="100">
        <v>103.506856070365</v>
      </c>
      <c r="BC754" s="167">
        <f>(BB769-BB770)/BB751</f>
        <v>1.0986711829281337</v>
      </c>
      <c r="BD754" s="167">
        <f>D754-BB767</f>
        <v>31.129999999999995</v>
      </c>
      <c r="BE754" s="164">
        <f>BB769-BB770</f>
        <v>113.72</v>
      </c>
      <c r="BF754" s="164">
        <f t="shared" si="709"/>
        <v>27.374252550123106</v>
      </c>
      <c r="BG754" s="174">
        <f t="shared" si="710"/>
        <v>30.075302431017235</v>
      </c>
      <c r="BH754" s="129">
        <v>450</v>
      </c>
      <c r="BI754" s="100">
        <v>103.506856070365</v>
      </c>
      <c r="BJ754" s="167">
        <f>(BI769-BI770)/BI751</f>
        <v>1.3366264347353793</v>
      </c>
      <c r="BK754" s="167">
        <f>I754-BI767</f>
        <v>34.539999999999964</v>
      </c>
      <c r="BL754" s="164">
        <f>BI769-BI770</f>
        <v>138.35000000000002</v>
      </c>
      <c r="BM754" s="164">
        <f t="shared" si="711"/>
        <v>24.965666787134051</v>
      </c>
      <c r="BN754" s="174">
        <f t="shared" si="712"/>
        <v>33.369770188478462</v>
      </c>
      <c r="BO754" s="129">
        <v>450</v>
      </c>
      <c r="BP754" s="180">
        <v>103.506856070365</v>
      </c>
      <c r="BQ754" s="167">
        <f>(BP769-BP770)/BP751</f>
        <v>0.94998538003274169</v>
      </c>
      <c r="BR754" s="167">
        <f>N754-BP767</f>
        <v>37.699999999999989</v>
      </c>
      <c r="BS754" s="164">
        <f>BP769-BP770</f>
        <v>98.33</v>
      </c>
      <c r="BT754" s="164">
        <f t="shared" si="713"/>
        <v>38.340282721448169</v>
      </c>
      <c r="BU754" s="174">
        <f t="shared" si="714"/>
        <v>36.422708051697697</v>
      </c>
      <c r="BV754" s="129">
        <v>450</v>
      </c>
      <c r="BW754" s="100">
        <v>103.506856070365</v>
      </c>
      <c r="BX754" s="167">
        <f>(BW769-BW770)/BW751</f>
        <v>1.3858019212030557</v>
      </c>
      <c r="BY754" s="167">
        <f>S754-BW767</f>
        <v>36.200000000000045</v>
      </c>
      <c r="BZ754" s="164">
        <f>BW769-BW770</f>
        <v>143.44</v>
      </c>
      <c r="CA754" s="164">
        <f t="shared" si="715"/>
        <v>25.237032905744595</v>
      </c>
      <c r="CB754" s="174">
        <f t="shared" si="716"/>
        <v>34.973528686245594</v>
      </c>
    </row>
    <row r="755" spans="1:80" ht="15.75">
      <c r="A755" s="64"/>
      <c r="B755" s="95" t="s">
        <v>42</v>
      </c>
      <c r="C755" s="80">
        <v>550</v>
      </c>
      <c r="D755" s="278">
        <v>431.37</v>
      </c>
      <c r="E755" s="278">
        <v>6.06</v>
      </c>
      <c r="F755" s="278">
        <v>2.58</v>
      </c>
      <c r="G755" s="278">
        <v>2.98</v>
      </c>
      <c r="H755" s="80">
        <v>550</v>
      </c>
      <c r="I755" s="100">
        <v>459.72</v>
      </c>
      <c r="J755" s="210">
        <v>0.67</v>
      </c>
      <c r="K755" s="210">
        <v>1.25</v>
      </c>
      <c r="L755" s="227">
        <v>0.18</v>
      </c>
      <c r="M755" s="80">
        <v>550</v>
      </c>
      <c r="N755" s="80">
        <v>421.95</v>
      </c>
      <c r="O755" s="208">
        <v>4.01</v>
      </c>
      <c r="P755" s="208">
        <v>4.92</v>
      </c>
      <c r="Q755" s="152">
        <v>6.27</v>
      </c>
      <c r="R755" s="80">
        <v>550</v>
      </c>
      <c r="S755" s="211">
        <v>466.54</v>
      </c>
      <c r="T755" s="210">
        <v>1.44</v>
      </c>
      <c r="U755" s="210">
        <v>1.02</v>
      </c>
      <c r="V755" s="210">
        <v>0.81</v>
      </c>
      <c r="W755" s="64"/>
      <c r="X755" s="129">
        <v>550</v>
      </c>
      <c r="Y755" s="151">
        <f t="shared" si="717"/>
        <v>0.38733333333333336</v>
      </c>
      <c r="Z755" s="100">
        <v>9.6440000000000001</v>
      </c>
      <c r="AA755" s="100">
        <v>4.5170000000000003</v>
      </c>
      <c r="AB755" s="100">
        <f t="shared" si="696"/>
        <v>4.7396666666666665</v>
      </c>
      <c r="AC755" s="100">
        <f t="shared" si="697"/>
        <v>33.836333333333336</v>
      </c>
      <c r="AD755" s="152">
        <f t="shared" si="698"/>
        <v>67.820914978171658</v>
      </c>
      <c r="AE755" s="129">
        <v>550</v>
      </c>
      <c r="AF755" s="100">
        <f t="shared" si="699"/>
        <v>7.0000000000000007E-2</v>
      </c>
      <c r="AG755" s="100">
        <v>9.6440000000000001</v>
      </c>
      <c r="AH755" s="100">
        <v>4.5170000000000003</v>
      </c>
      <c r="AI755" s="100">
        <f t="shared" si="700"/>
        <v>5.0569999999999995</v>
      </c>
      <c r="AJ755" s="100">
        <f t="shared" si="701"/>
        <v>33.519000000000005</v>
      </c>
      <c r="AK755" s="152">
        <f t="shared" si="702"/>
        <v>71.683063522784977</v>
      </c>
      <c r="AL755" s="129">
        <v>550</v>
      </c>
      <c r="AM755" s="100">
        <f t="shared" si="718"/>
        <v>0.5066666666666666</v>
      </c>
      <c r="AN755" s="100">
        <v>9.6440000000000001</v>
      </c>
      <c r="AO755" s="100">
        <v>4.5170000000000003</v>
      </c>
      <c r="AP755" s="100">
        <f t="shared" si="703"/>
        <v>4.620333333333333</v>
      </c>
      <c r="AQ755" s="100">
        <f t="shared" si="704"/>
        <v>33.955666666666673</v>
      </c>
      <c r="AR755" s="160">
        <f t="shared" si="705"/>
        <v>66.346515806651666</v>
      </c>
      <c r="AS755" s="129">
        <v>550</v>
      </c>
      <c r="AT755" s="100">
        <f t="shared" ref="AT755:AT766" si="719">AVERAGE(T755:V755)/10</f>
        <v>0.10900000000000001</v>
      </c>
      <c r="AU755" s="100">
        <v>9.6440000000000001</v>
      </c>
      <c r="AV755" s="100">
        <v>4.5170000000000003</v>
      </c>
      <c r="AW755" s="100">
        <f t="shared" si="706"/>
        <v>5.0179999999999998</v>
      </c>
      <c r="AX755" s="100">
        <f t="shared" si="707"/>
        <v>33.558000000000007</v>
      </c>
      <c r="AY755" s="160">
        <f t="shared" si="708"/>
        <v>71.212999237379989</v>
      </c>
      <c r="AZ755" s="166"/>
      <c r="BA755" s="129">
        <v>550</v>
      </c>
      <c r="BB755" s="100">
        <v>103.506856070365</v>
      </c>
      <c r="BC755" s="167">
        <f>(BB769-BB770)/BB751</f>
        <v>1.0986711829281337</v>
      </c>
      <c r="BD755" s="167">
        <f>D755-BB767</f>
        <v>29.670000000000016</v>
      </c>
      <c r="BE755" s="164">
        <f>BB769-BB770</f>
        <v>113.72</v>
      </c>
      <c r="BF755" s="164">
        <f t="shared" si="709"/>
        <v>26.090397467463962</v>
      </c>
      <c r="BG755" s="174">
        <f t="shared" si="710"/>
        <v>28.664767848643816</v>
      </c>
      <c r="BH755" s="129">
        <v>550</v>
      </c>
      <c r="BI755" s="100">
        <v>103.506856070365</v>
      </c>
      <c r="BJ755" s="167">
        <f>(BI769-BI770)/BI751</f>
        <v>1.3366264347353793</v>
      </c>
      <c r="BK755" s="167">
        <f>I755-BI767</f>
        <v>33.420000000000016</v>
      </c>
      <c r="BL755" s="164">
        <f>BI769-BI770</f>
        <v>138.35000000000002</v>
      </c>
      <c r="BM755" s="164">
        <f t="shared" si="711"/>
        <v>24.15612576797977</v>
      </c>
      <c r="BN755" s="174">
        <f t="shared" si="712"/>
        <v>32.28771626227423</v>
      </c>
      <c r="BO755" s="129">
        <v>550</v>
      </c>
      <c r="BP755" s="180">
        <v>103.506856070365</v>
      </c>
      <c r="BQ755" s="167">
        <f>(BP769-BP770)/BP751</f>
        <v>0.94998538003274169</v>
      </c>
      <c r="BR755" s="167">
        <f>N755-BP767</f>
        <v>36.019999999999982</v>
      </c>
      <c r="BS755" s="164">
        <f>BP769-BP770</f>
        <v>98.33</v>
      </c>
      <c r="BT755" s="164">
        <f t="shared" si="713"/>
        <v>36.631750228821296</v>
      </c>
      <c r="BU755" s="174">
        <f t="shared" si="714"/>
        <v>34.799627162391275</v>
      </c>
      <c r="BV755" s="129">
        <v>550</v>
      </c>
      <c r="BW755" s="100">
        <v>103.506856070365</v>
      </c>
      <c r="BX755" s="167">
        <f>(BW769-BW770)/BW751</f>
        <v>1.3858019212030557</v>
      </c>
      <c r="BY755" s="167">
        <f>S755-BW767</f>
        <v>35.61000000000007</v>
      </c>
      <c r="BZ755" s="164">
        <f>BW769-BW770</f>
        <v>143.44</v>
      </c>
      <c r="CA755" s="164">
        <f t="shared" si="715"/>
        <v>24.825711098717282</v>
      </c>
      <c r="CB755" s="174">
        <f t="shared" si="716"/>
        <v>34.403518135834432</v>
      </c>
    </row>
    <row r="756" spans="1:80" ht="15.75">
      <c r="A756" s="64"/>
      <c r="B756" s="95" t="s">
        <v>42</v>
      </c>
      <c r="C756" s="80">
        <v>650</v>
      </c>
      <c r="D756" s="278">
        <v>430.14</v>
      </c>
      <c r="E756" s="278">
        <v>6.89</v>
      </c>
      <c r="F756" s="278">
        <v>3.03</v>
      </c>
      <c r="G756" s="278">
        <v>3.9</v>
      </c>
      <c r="H756" s="80">
        <v>650</v>
      </c>
      <c r="I756" s="100">
        <v>458.52</v>
      </c>
      <c r="J756" s="210">
        <v>1.71</v>
      </c>
      <c r="K756" s="210">
        <v>1.57</v>
      </c>
      <c r="L756" s="227">
        <v>0.95</v>
      </c>
      <c r="M756" s="80">
        <v>650</v>
      </c>
      <c r="N756" s="80">
        <v>420.43</v>
      </c>
      <c r="O756" s="208">
        <v>5.47</v>
      </c>
      <c r="P756" s="208">
        <v>7.33</v>
      </c>
      <c r="Q756" s="152">
        <v>4.6399999999999997</v>
      </c>
      <c r="R756" s="80">
        <v>650</v>
      </c>
      <c r="S756" s="211">
        <v>465.56</v>
      </c>
      <c r="T756" s="211">
        <v>3.31</v>
      </c>
      <c r="U756" s="211">
        <v>1.78</v>
      </c>
      <c r="V756" s="236">
        <v>1.08</v>
      </c>
      <c r="W756" s="64"/>
      <c r="X756" s="129">
        <v>650</v>
      </c>
      <c r="Y756" s="151">
        <f t="shared" si="717"/>
        <v>0.46066666666666667</v>
      </c>
      <c r="Z756" s="100">
        <v>9.6440000000000001</v>
      </c>
      <c r="AA756" s="100">
        <v>4.5170000000000003</v>
      </c>
      <c r="AB756" s="100">
        <f t="shared" si="696"/>
        <v>4.6663333333333332</v>
      </c>
      <c r="AC756" s="100">
        <f t="shared" si="697"/>
        <v>33.909666666666674</v>
      </c>
      <c r="AD756" s="152">
        <f t="shared" si="698"/>
        <v>93.461589798611669</v>
      </c>
      <c r="AE756" s="129">
        <v>650</v>
      </c>
      <c r="AF756" s="100">
        <f t="shared" si="699"/>
        <v>0.14100000000000001</v>
      </c>
      <c r="AG756" s="100">
        <v>9.6440000000000001</v>
      </c>
      <c r="AH756" s="100">
        <v>4.5170000000000003</v>
      </c>
      <c r="AI756" s="100">
        <f t="shared" si="700"/>
        <v>4.9859999999999998</v>
      </c>
      <c r="AJ756" s="100">
        <f t="shared" si="701"/>
        <v>33.590000000000003</v>
      </c>
      <c r="AK756" s="152">
        <f t="shared" si="702"/>
        <v>98.922745829699991</v>
      </c>
      <c r="AL756" s="129">
        <v>650</v>
      </c>
      <c r="AM756" s="100">
        <f t="shared" si="718"/>
        <v>0.58133333333333337</v>
      </c>
      <c r="AN756" s="100">
        <v>9.6440000000000001</v>
      </c>
      <c r="AO756" s="100">
        <v>4.5170000000000003</v>
      </c>
      <c r="AP756" s="100">
        <f t="shared" si="703"/>
        <v>4.5456666666666665</v>
      </c>
      <c r="AQ756" s="100">
        <f t="shared" si="704"/>
        <v>34.030333333333338</v>
      </c>
      <c r="AR756" s="160">
        <f t="shared" si="705"/>
        <v>91.368747925931658</v>
      </c>
      <c r="AS756" s="129">
        <v>650</v>
      </c>
      <c r="AT756" s="100">
        <f t="shared" si="719"/>
        <v>0.20566666666666666</v>
      </c>
      <c r="AU756" s="100">
        <v>9.6440000000000001</v>
      </c>
      <c r="AV756" s="100">
        <v>4.5170000000000003</v>
      </c>
      <c r="AW756" s="100">
        <f t="shared" si="706"/>
        <v>4.9213333333333331</v>
      </c>
      <c r="AX756" s="100">
        <f t="shared" si="707"/>
        <v>33.654666666666671</v>
      </c>
      <c r="AY756" s="160">
        <f t="shared" si="708"/>
        <v>97.827726324986671</v>
      </c>
      <c r="AZ756" s="166"/>
      <c r="BA756" s="129">
        <v>650</v>
      </c>
      <c r="BB756" s="100">
        <v>103.506856070365</v>
      </c>
      <c r="BC756" s="167">
        <f>(BB769-BB770)/BB751</f>
        <v>1.0986711829281337</v>
      </c>
      <c r="BD756" s="167">
        <f>D756-BB767</f>
        <v>28.439999999999998</v>
      </c>
      <c r="BE756" s="164">
        <f>BB769-BB770</f>
        <v>113.72</v>
      </c>
      <c r="BF756" s="164">
        <f t="shared" si="709"/>
        <v>25.008793527963419</v>
      </c>
      <c r="BG756" s="174">
        <f t="shared" si="710"/>
        <v>27.476440768973024</v>
      </c>
      <c r="BH756" s="129">
        <v>650</v>
      </c>
      <c r="BI756" s="100">
        <v>103.506856070365</v>
      </c>
      <c r="BJ756" s="167">
        <f>(BI769-BI770)/BI751</f>
        <v>1.3366264347353793</v>
      </c>
      <c r="BK756" s="167">
        <f>I756-BI767</f>
        <v>32.21999999999997</v>
      </c>
      <c r="BL756" s="164">
        <f>BI769-BI770</f>
        <v>138.35000000000002</v>
      </c>
      <c r="BM756" s="164">
        <f t="shared" si="711"/>
        <v>23.288760390314394</v>
      </c>
      <c r="BN756" s="174">
        <f t="shared" si="712"/>
        <v>31.128372769912449</v>
      </c>
      <c r="BO756" s="129">
        <v>650</v>
      </c>
      <c r="BP756" s="180">
        <v>103.506856070365</v>
      </c>
      <c r="BQ756" s="167">
        <f>(BP769-BP770)/BP751</f>
        <v>0.94998538003274169</v>
      </c>
      <c r="BR756" s="167">
        <f>N756-BP767</f>
        <v>34.5</v>
      </c>
      <c r="BS756" s="164">
        <f>BP769-BP770</f>
        <v>98.33</v>
      </c>
      <c r="BT756" s="164">
        <f t="shared" si="713"/>
        <v>35.085935116444631</v>
      </c>
      <c r="BU756" s="174">
        <f t="shared" si="714"/>
        <v>33.331125405399767</v>
      </c>
      <c r="BV756" s="129">
        <v>650</v>
      </c>
      <c r="BW756" s="100">
        <v>103.506856070365</v>
      </c>
      <c r="BX756" s="167">
        <f>(BW769-BW770)/BW751</f>
        <v>1.3858019212030557</v>
      </c>
      <c r="BY756" s="167">
        <f>S756-BW767</f>
        <v>34.630000000000052</v>
      </c>
      <c r="BZ756" s="164">
        <f>BW769-BW770</f>
        <v>143.44</v>
      </c>
      <c r="CA756" s="164">
        <f t="shared" si="715"/>
        <v>24.142498605688825</v>
      </c>
      <c r="CB756" s="174">
        <f t="shared" si="716"/>
        <v>33.456720950405668</v>
      </c>
    </row>
    <row r="757" spans="1:80" ht="15.75">
      <c r="A757" s="64"/>
      <c r="B757" s="95" t="s">
        <v>42</v>
      </c>
      <c r="C757" s="80">
        <v>750</v>
      </c>
      <c r="D757" s="278">
        <v>429.2</v>
      </c>
      <c r="E757" s="278">
        <v>7.58</v>
      </c>
      <c r="F757" s="278">
        <v>3.24</v>
      </c>
      <c r="G757" s="278">
        <v>4.32</v>
      </c>
      <c r="H757" s="80">
        <v>750</v>
      </c>
      <c r="I757" s="100">
        <v>458.24</v>
      </c>
      <c r="J757" s="210">
        <v>2.02</v>
      </c>
      <c r="K757" s="210">
        <v>1.73</v>
      </c>
      <c r="L757" s="227">
        <v>1.3</v>
      </c>
      <c r="M757" s="80">
        <v>750</v>
      </c>
      <c r="N757" s="80">
        <v>419.51</v>
      </c>
      <c r="O757" s="208">
        <v>5.41</v>
      </c>
      <c r="P757" s="208">
        <v>6.4</v>
      </c>
      <c r="Q757" s="152">
        <v>8.23</v>
      </c>
      <c r="R757" s="80">
        <v>750</v>
      </c>
      <c r="S757" s="211">
        <v>465.24</v>
      </c>
      <c r="T757" s="211">
        <v>1.82</v>
      </c>
      <c r="U757" s="211">
        <v>0.95</v>
      </c>
      <c r="V757" s="236">
        <v>3.09</v>
      </c>
      <c r="W757" s="64"/>
      <c r="X757" s="129">
        <v>750</v>
      </c>
      <c r="Y757" s="151">
        <f t="shared" si="717"/>
        <v>0.50466666666666671</v>
      </c>
      <c r="Z757" s="100">
        <v>9.6440000000000001</v>
      </c>
      <c r="AA757" s="100">
        <v>4.5170000000000003</v>
      </c>
      <c r="AB757" s="100">
        <f t="shared" si="696"/>
        <v>4.6223333333333327</v>
      </c>
      <c r="AC757" s="100">
        <f t="shared" si="697"/>
        <v>33.95366666666667</v>
      </c>
      <c r="AD757" s="152">
        <f t="shared" si="698"/>
        <v>123.41775430162498</v>
      </c>
      <c r="AE757" s="129">
        <v>750</v>
      </c>
      <c r="AF757" s="100">
        <f t="shared" si="699"/>
        <v>0.16833333333333333</v>
      </c>
      <c r="AG757" s="100">
        <v>9.6440000000000001</v>
      </c>
      <c r="AH757" s="100">
        <v>4.5170000000000003</v>
      </c>
      <c r="AI757" s="100">
        <f t="shared" si="700"/>
        <v>4.9586666666666668</v>
      </c>
      <c r="AJ757" s="100">
        <f t="shared" si="701"/>
        <v>33.617333333333342</v>
      </c>
      <c r="AK757" s="152">
        <f t="shared" si="702"/>
        <v>131.08647150600001</v>
      </c>
      <c r="AL757" s="129">
        <v>750</v>
      </c>
      <c r="AM757" s="100">
        <f t="shared" si="718"/>
        <v>0.66799999999999993</v>
      </c>
      <c r="AN757" s="100">
        <v>9.6440000000000001</v>
      </c>
      <c r="AO757" s="100">
        <v>4.5170000000000003</v>
      </c>
      <c r="AP757" s="100">
        <f t="shared" si="703"/>
        <v>4.4589999999999996</v>
      </c>
      <c r="AQ757" s="100">
        <f t="shared" si="704"/>
        <v>34.117000000000004</v>
      </c>
      <c r="AR757" s="160">
        <f t="shared" si="705"/>
        <v>119.629422446625</v>
      </c>
      <c r="AS757" s="129">
        <v>750</v>
      </c>
      <c r="AT757" s="100">
        <f t="shared" si="719"/>
        <v>0.1953333333333333</v>
      </c>
      <c r="AU757" s="100">
        <v>9.6440000000000001</v>
      </c>
      <c r="AV757" s="100">
        <v>4.5170000000000003</v>
      </c>
      <c r="AW757" s="100">
        <f t="shared" si="706"/>
        <v>4.9316666666666666</v>
      </c>
      <c r="AX757" s="100">
        <f t="shared" si="707"/>
        <v>33.644333333333336</v>
      </c>
      <c r="AY757" s="160">
        <f t="shared" si="708"/>
        <v>130.47741384562499</v>
      </c>
      <c r="AZ757" s="166"/>
      <c r="BA757" s="129">
        <v>750</v>
      </c>
      <c r="BB757" s="100">
        <v>103.506856070365</v>
      </c>
      <c r="BC757" s="167">
        <f>(BB769-BB770)/BB751</f>
        <v>1.0986711829281337</v>
      </c>
      <c r="BD757" s="167">
        <f>D757-BB767</f>
        <v>27.5</v>
      </c>
      <c r="BE757" s="164">
        <f>BB769-BB770</f>
        <v>113.72</v>
      </c>
      <c r="BF757" s="164">
        <f t="shared" si="709"/>
        <v>24.182201899402038</v>
      </c>
      <c r="BG757" s="174">
        <f t="shared" si="710"/>
        <v>26.568288366622998</v>
      </c>
      <c r="BH757" s="129">
        <v>750</v>
      </c>
      <c r="BI757" s="100">
        <v>103.506856070365</v>
      </c>
      <c r="BJ757" s="167">
        <f>(BI769-BI770)/BI751</f>
        <v>1.3366264347353793</v>
      </c>
      <c r="BK757" s="167">
        <f>I757-BI767</f>
        <v>31.939999999999998</v>
      </c>
      <c r="BL757" s="164">
        <f>BI769-BI770</f>
        <v>138.35000000000002</v>
      </c>
      <c r="BM757" s="164">
        <f t="shared" si="711"/>
        <v>23.086375135525834</v>
      </c>
      <c r="BN757" s="174">
        <f t="shared" si="712"/>
        <v>30.857859288361407</v>
      </c>
      <c r="BO757" s="129">
        <v>750</v>
      </c>
      <c r="BP757" s="180">
        <v>103.506856070365</v>
      </c>
      <c r="BQ757" s="167">
        <f>(BP769-BP770)/BP751</f>
        <v>0.94998538003274169</v>
      </c>
      <c r="BR757" s="167">
        <f>N757-BP767</f>
        <v>33.579999999999984</v>
      </c>
      <c r="BS757" s="164">
        <f>BP769-BP770</f>
        <v>98.33</v>
      </c>
      <c r="BT757" s="164">
        <f t="shared" si="713"/>
        <v>34.150310180006088</v>
      </c>
      <c r="BU757" s="174">
        <f t="shared" si="714"/>
        <v>32.442295394589088</v>
      </c>
      <c r="BV757" s="129">
        <v>750</v>
      </c>
      <c r="BW757" s="100">
        <v>103.506856070365</v>
      </c>
      <c r="BX757" s="167">
        <f>(BW769-BW770)/BW751</f>
        <v>1.3858019212030557</v>
      </c>
      <c r="BY757" s="167">
        <f>S757-BW767</f>
        <v>34.310000000000059</v>
      </c>
      <c r="BZ757" s="164">
        <f>BW769-BW770</f>
        <v>143.44</v>
      </c>
      <c r="CA757" s="164">
        <f t="shared" si="715"/>
        <v>23.919408812046893</v>
      </c>
      <c r="CB757" s="174">
        <f t="shared" si="716"/>
        <v>33.147562685775881</v>
      </c>
    </row>
    <row r="758" spans="1:80" ht="15.75">
      <c r="A758" s="64"/>
      <c r="B758" s="95" t="s">
        <v>42</v>
      </c>
      <c r="C758" s="80">
        <v>850</v>
      </c>
      <c r="D758" s="278">
        <v>428.41</v>
      </c>
      <c r="E758" s="278">
        <v>8.15</v>
      </c>
      <c r="F758" s="278">
        <v>3.99</v>
      </c>
      <c r="G758" s="278">
        <v>4.88</v>
      </c>
      <c r="H758" s="80">
        <v>850</v>
      </c>
      <c r="I758" s="100">
        <v>457.43</v>
      </c>
      <c r="J758" s="210">
        <v>2.25</v>
      </c>
      <c r="K758" s="210">
        <v>1.35</v>
      </c>
      <c r="L758" s="227">
        <v>1.88</v>
      </c>
      <c r="M758" s="80">
        <v>850</v>
      </c>
      <c r="N758" s="80">
        <v>418.56</v>
      </c>
      <c r="O758" s="208">
        <v>6.18</v>
      </c>
      <c r="P758" s="208">
        <v>7.21</v>
      </c>
      <c r="Q758" s="152">
        <v>8.09</v>
      </c>
      <c r="R758" s="80">
        <v>850</v>
      </c>
      <c r="S758" s="211">
        <v>464.49</v>
      </c>
      <c r="T758" s="211">
        <v>1.08</v>
      </c>
      <c r="U758" s="211">
        <v>3.52</v>
      </c>
      <c r="V758" s="236">
        <v>1.86</v>
      </c>
      <c r="W758" s="64"/>
      <c r="X758" s="129">
        <v>850</v>
      </c>
      <c r="Y758" s="151">
        <f t="shared" si="717"/>
        <v>0.56733333333333325</v>
      </c>
      <c r="Z758" s="100">
        <v>9.6440000000000001</v>
      </c>
      <c r="AA758" s="100">
        <v>4.5170000000000003</v>
      </c>
      <c r="AB758" s="100">
        <f t="shared" si="696"/>
        <v>4.5596666666666668</v>
      </c>
      <c r="AC758" s="100">
        <f t="shared" si="697"/>
        <v>34.016333333333336</v>
      </c>
      <c r="AD758" s="152">
        <f t="shared" si="698"/>
        <v>156.66270330721167</v>
      </c>
      <c r="AE758" s="129">
        <v>850</v>
      </c>
      <c r="AF758" s="100">
        <f t="shared" si="699"/>
        <v>0.1826666666666667</v>
      </c>
      <c r="AG758" s="100">
        <v>9.6440000000000001</v>
      </c>
      <c r="AH758" s="100">
        <v>4.5170000000000003</v>
      </c>
      <c r="AI758" s="100">
        <f t="shared" si="700"/>
        <v>4.9443333333333328</v>
      </c>
      <c r="AJ758" s="100">
        <f t="shared" si="701"/>
        <v>33.631666666666675</v>
      </c>
      <c r="AK758" s="152">
        <f t="shared" si="702"/>
        <v>167.95817800049167</v>
      </c>
      <c r="AL758" s="129">
        <v>850</v>
      </c>
      <c r="AM758" s="100">
        <f t="shared" si="718"/>
        <v>0.71599999999999997</v>
      </c>
      <c r="AN758" s="100">
        <v>9.6440000000000001</v>
      </c>
      <c r="AO758" s="100">
        <v>4.5170000000000003</v>
      </c>
      <c r="AP758" s="100">
        <f t="shared" si="703"/>
        <v>4.4109999999999996</v>
      </c>
      <c r="AQ758" s="100">
        <f t="shared" si="704"/>
        <v>34.165000000000006</v>
      </c>
      <c r="AR758" s="160">
        <f t="shared" si="705"/>
        <v>152.217121749825</v>
      </c>
      <c r="AS758" s="129">
        <v>850</v>
      </c>
      <c r="AT758" s="100">
        <f t="shared" si="719"/>
        <v>0.21533333333333332</v>
      </c>
      <c r="AU758" s="100">
        <v>9.6440000000000001</v>
      </c>
      <c r="AV758" s="100">
        <v>4.5170000000000003</v>
      </c>
      <c r="AW758" s="100">
        <f t="shared" si="706"/>
        <v>4.9116666666666662</v>
      </c>
      <c r="AX758" s="100">
        <f t="shared" si="707"/>
        <v>33.664333333333339</v>
      </c>
      <c r="AY758" s="160">
        <f t="shared" si="708"/>
        <v>167.01055786689167</v>
      </c>
      <c r="AZ758" s="166"/>
      <c r="BA758" s="129">
        <v>850</v>
      </c>
      <c r="BB758" s="100">
        <v>103.506856070365</v>
      </c>
      <c r="BC758" s="167">
        <f>(BB769-BB770)/BB751</f>
        <v>1.0986711829281337</v>
      </c>
      <c r="BD758" s="167">
        <f>D758-BB767</f>
        <v>26.710000000000036</v>
      </c>
      <c r="BE758" s="164">
        <f>BB769-BB770</f>
        <v>113.72</v>
      </c>
      <c r="BF758" s="164">
        <f t="shared" si="709"/>
        <v>23.487513190291978</v>
      </c>
      <c r="BG758" s="174">
        <f t="shared" si="710"/>
        <v>25.80505390081823</v>
      </c>
      <c r="BH758" s="129">
        <v>850</v>
      </c>
      <c r="BI758" s="100">
        <v>103.506856070365</v>
      </c>
      <c r="BJ758" s="167">
        <f>(BI769-BI770)/BI751</f>
        <v>1.3366264347353793</v>
      </c>
      <c r="BK758" s="167">
        <f>I758-BI767</f>
        <v>31.129999999999995</v>
      </c>
      <c r="BL758" s="164">
        <f>BI769-BI770</f>
        <v>138.35000000000002</v>
      </c>
      <c r="BM758" s="164">
        <f t="shared" si="711"/>
        <v>22.500903505601727</v>
      </c>
      <c r="BN758" s="174">
        <f t="shared" si="712"/>
        <v>30.075302431017235</v>
      </c>
      <c r="BO758" s="129">
        <v>850</v>
      </c>
      <c r="BP758" s="180">
        <v>103.506856070365</v>
      </c>
      <c r="BQ758" s="167">
        <f>(BP769-BP770)/BP751</f>
        <v>0.94998538003274169</v>
      </c>
      <c r="BR758" s="167">
        <f>N758-BP767</f>
        <v>32.629999999999995</v>
      </c>
      <c r="BS758" s="164">
        <f>BP769-BP770</f>
        <v>98.33</v>
      </c>
      <c r="BT758" s="164">
        <f t="shared" si="713"/>
        <v>33.184175734770669</v>
      </c>
      <c r="BU758" s="174">
        <f t="shared" si="714"/>
        <v>31.524481796469399</v>
      </c>
      <c r="BV758" s="129">
        <v>850</v>
      </c>
      <c r="BW758" s="100">
        <v>103.506856070365</v>
      </c>
      <c r="BX758" s="167">
        <f>(BW769-BW770)/BW751</f>
        <v>1.3858019212030557</v>
      </c>
      <c r="BY758" s="167">
        <f>S758-BW767</f>
        <v>33.560000000000059</v>
      </c>
      <c r="BZ758" s="164">
        <f>BW769-BW770</f>
        <v>143.44</v>
      </c>
      <c r="CA758" s="164">
        <f t="shared" si="715"/>
        <v>23.396542108198592</v>
      </c>
      <c r="CB758" s="174">
        <f t="shared" si="716"/>
        <v>32.422973003049798</v>
      </c>
    </row>
    <row r="759" spans="1:80" ht="15.75">
      <c r="A759" s="64"/>
      <c r="B759" s="95" t="s">
        <v>42</v>
      </c>
      <c r="C759" s="80">
        <v>950</v>
      </c>
      <c r="D759" s="278">
        <v>427.63</v>
      </c>
      <c r="E759" s="278">
        <v>8.2100000000000009</v>
      </c>
      <c r="F759" s="278">
        <v>4.12</v>
      </c>
      <c r="G759" s="278">
        <v>5.4</v>
      </c>
      <c r="H759" s="80">
        <v>950</v>
      </c>
      <c r="I759" s="100">
        <v>456.52</v>
      </c>
      <c r="J759" s="210">
        <v>2.12</v>
      </c>
      <c r="K759" s="210">
        <v>2.38</v>
      </c>
      <c r="L759" s="227">
        <v>2.13</v>
      </c>
      <c r="M759" s="80">
        <v>950</v>
      </c>
      <c r="N759" s="80">
        <v>417.62</v>
      </c>
      <c r="O759" s="208">
        <v>9.2799999999999994</v>
      </c>
      <c r="P759" s="208">
        <v>5.8</v>
      </c>
      <c r="Q759" s="152">
        <v>7.49</v>
      </c>
      <c r="R759" s="80">
        <v>950</v>
      </c>
      <c r="S759" s="211">
        <v>463.68</v>
      </c>
      <c r="T759" s="211">
        <v>2.0499999999999998</v>
      </c>
      <c r="U759" s="211">
        <v>4.1900000000000004</v>
      </c>
      <c r="V759" s="236">
        <v>1.21</v>
      </c>
      <c r="W759" s="64"/>
      <c r="X759" s="129">
        <v>950</v>
      </c>
      <c r="Y759" s="151">
        <f t="shared" si="717"/>
        <v>0.59100000000000008</v>
      </c>
      <c r="Z759" s="100">
        <v>9.6440000000000001</v>
      </c>
      <c r="AA759" s="100">
        <v>4.5170000000000003</v>
      </c>
      <c r="AB759" s="100">
        <f t="shared" si="696"/>
        <v>4.5359999999999996</v>
      </c>
      <c r="AC759" s="100">
        <f t="shared" si="697"/>
        <v>34.040000000000006</v>
      </c>
      <c r="AD759" s="152">
        <f t="shared" si="698"/>
        <v>194.81257162079996</v>
      </c>
      <c r="AE759" s="129">
        <v>950</v>
      </c>
      <c r="AF759" s="100">
        <f t="shared" si="699"/>
        <v>0.221</v>
      </c>
      <c r="AG759" s="100">
        <v>9.6440000000000001</v>
      </c>
      <c r="AH759" s="100">
        <v>4.5170000000000003</v>
      </c>
      <c r="AI759" s="100">
        <f t="shared" si="700"/>
        <v>4.9059999999999997</v>
      </c>
      <c r="AJ759" s="100">
        <f t="shared" si="701"/>
        <v>33.67</v>
      </c>
      <c r="AK759" s="152">
        <f t="shared" si="702"/>
        <v>208.41311380889996</v>
      </c>
      <c r="AL759" s="129">
        <v>950</v>
      </c>
      <c r="AM759" s="100">
        <f t="shared" si="718"/>
        <v>0.7523333333333333</v>
      </c>
      <c r="AN759" s="100">
        <v>9.6440000000000001</v>
      </c>
      <c r="AO759" s="100">
        <v>4.5170000000000003</v>
      </c>
      <c r="AP759" s="100">
        <f t="shared" si="703"/>
        <v>4.3746666666666663</v>
      </c>
      <c r="AQ759" s="100">
        <f t="shared" si="704"/>
        <v>34.201333333333338</v>
      </c>
      <c r="AR759" s="160">
        <f t="shared" si="705"/>
        <v>188.77409037874665</v>
      </c>
      <c r="AS759" s="129">
        <v>950</v>
      </c>
      <c r="AT759" s="100">
        <f t="shared" si="719"/>
        <v>0.24833333333333335</v>
      </c>
      <c r="AU759" s="100">
        <v>9.6440000000000001</v>
      </c>
      <c r="AV759" s="100">
        <v>4.5170000000000003</v>
      </c>
      <c r="AW759" s="100">
        <f t="shared" si="706"/>
        <v>4.8786666666666667</v>
      </c>
      <c r="AX759" s="100">
        <f t="shared" si="707"/>
        <v>33.69733333333334</v>
      </c>
      <c r="AY759" s="160">
        <f t="shared" si="708"/>
        <v>207.42020638642668</v>
      </c>
      <c r="AZ759" s="166"/>
      <c r="BA759" s="129">
        <v>950</v>
      </c>
      <c r="BB759" s="100">
        <v>103.506856070365</v>
      </c>
      <c r="BC759" s="167">
        <f>(BB769-BB770)/BB751</f>
        <v>1.0986711829281337</v>
      </c>
      <c r="BD759" s="167">
        <f>D759-BB767</f>
        <v>25.930000000000007</v>
      </c>
      <c r="BE759" s="164">
        <f>BB769-BB770</f>
        <v>113.72</v>
      </c>
      <c r="BF759" s="164">
        <f t="shared" si="709"/>
        <v>22.801618009145276</v>
      </c>
      <c r="BG759" s="174">
        <f t="shared" si="710"/>
        <v>25.051480630783079</v>
      </c>
      <c r="BH759" s="129">
        <v>950</v>
      </c>
      <c r="BI759" s="100">
        <v>103.506856070365</v>
      </c>
      <c r="BJ759" s="167">
        <f>(BI769-BI770)/BI751</f>
        <v>1.3366264347353793</v>
      </c>
      <c r="BK759" s="167">
        <f>I759-BI767</f>
        <v>30.21999999999997</v>
      </c>
      <c r="BL759" s="164">
        <f>BI769-BI770</f>
        <v>138.35000000000002</v>
      </c>
      <c r="BM759" s="164">
        <f t="shared" si="711"/>
        <v>21.843151427538825</v>
      </c>
      <c r="BN759" s="174">
        <f t="shared" si="712"/>
        <v>29.19613361597623</v>
      </c>
      <c r="BO759" s="129">
        <v>950</v>
      </c>
      <c r="BP759" s="180">
        <v>103.506856070365</v>
      </c>
      <c r="BQ759" s="167">
        <f>(BP769-BP770)/BP751</f>
        <v>0.94998538003274169</v>
      </c>
      <c r="BR759" s="167">
        <f>N759-BP767</f>
        <v>31.689999999999998</v>
      </c>
      <c r="BS759" s="164">
        <f>BP769-BP770</f>
        <v>98.33</v>
      </c>
      <c r="BT759" s="164">
        <f t="shared" si="713"/>
        <v>32.228211125800868</v>
      </c>
      <c r="BU759" s="174">
        <f t="shared" si="714"/>
        <v>30.616329394119372</v>
      </c>
      <c r="BV759" s="129">
        <v>950</v>
      </c>
      <c r="BW759" s="100">
        <v>103.506856070365</v>
      </c>
      <c r="BX759" s="167">
        <f>(BW769-BW770)/BW751</f>
        <v>1.3858019212030557</v>
      </c>
      <c r="BY759" s="167">
        <f>S759-BW767</f>
        <v>32.750000000000057</v>
      </c>
      <c r="BZ759" s="164">
        <f>BW769-BW770</f>
        <v>143.44</v>
      </c>
      <c r="CA759" s="164">
        <f t="shared" si="715"/>
        <v>22.831846068042427</v>
      </c>
      <c r="CB759" s="174">
        <f t="shared" si="716"/>
        <v>31.640416145705629</v>
      </c>
    </row>
    <row r="760" spans="1:80" ht="15.75">
      <c r="A760" s="64"/>
      <c r="B760" s="95" t="s">
        <v>42</v>
      </c>
      <c r="C760" s="80">
        <v>1000</v>
      </c>
      <c r="D760" s="278">
        <v>427.1</v>
      </c>
      <c r="E760" s="278">
        <v>5.42</v>
      </c>
      <c r="F760" s="278">
        <v>8.52</v>
      </c>
      <c r="G760" s="278">
        <v>4.1500000000000004</v>
      </c>
      <c r="H760" s="80">
        <v>1000</v>
      </c>
      <c r="I760" s="100">
        <v>455.98</v>
      </c>
      <c r="J760" s="210">
        <v>2.71</v>
      </c>
      <c r="K760" s="210">
        <v>2.27</v>
      </c>
      <c r="L760" s="227">
        <v>2.23</v>
      </c>
      <c r="M760" s="80">
        <v>1000</v>
      </c>
      <c r="N760" s="80">
        <v>416.93</v>
      </c>
      <c r="O760" s="208">
        <v>6.63</v>
      </c>
      <c r="P760" s="208">
        <v>7.69</v>
      </c>
      <c r="Q760" s="152">
        <v>9.7899999999999991</v>
      </c>
      <c r="R760" s="80">
        <v>1000</v>
      </c>
      <c r="S760" s="211">
        <v>462.23</v>
      </c>
      <c r="T760" s="211">
        <v>1.3</v>
      </c>
      <c r="U760" s="211">
        <v>2.3199999999999998</v>
      </c>
      <c r="V760" s="236">
        <v>1.21</v>
      </c>
      <c r="W760" s="64"/>
      <c r="X760" s="129">
        <v>1000</v>
      </c>
      <c r="Y760" s="151">
        <f t="shared" si="717"/>
        <v>0.60299999999999998</v>
      </c>
      <c r="Z760" s="100">
        <v>9.6440000000000001</v>
      </c>
      <c r="AA760" s="100">
        <v>4.5170000000000003</v>
      </c>
      <c r="AB760" s="100">
        <f t="shared" si="696"/>
        <v>4.524</v>
      </c>
      <c r="AC760" s="100">
        <f t="shared" si="697"/>
        <v>34.052000000000007</v>
      </c>
      <c r="AD760" s="152">
        <f t="shared" si="698"/>
        <v>215.363644704</v>
      </c>
      <c r="AE760" s="129">
        <v>1000</v>
      </c>
      <c r="AF760" s="100">
        <f t="shared" si="699"/>
        <v>0.24033333333333337</v>
      </c>
      <c r="AG760" s="100">
        <v>9.6440000000000001</v>
      </c>
      <c r="AH760" s="100">
        <v>4.5170000000000003</v>
      </c>
      <c r="AI760" s="100">
        <f t="shared" si="700"/>
        <v>4.8866666666666667</v>
      </c>
      <c r="AJ760" s="100">
        <f t="shared" si="701"/>
        <v>33.689333333333337</v>
      </c>
      <c r="AK760" s="152">
        <f t="shared" si="702"/>
        <v>230.15070202666666</v>
      </c>
      <c r="AL760" s="129">
        <v>1000</v>
      </c>
      <c r="AM760" s="100">
        <f>AVERAGE(P760:Q760)/10</f>
        <v>0.874</v>
      </c>
      <c r="AN760" s="100">
        <v>9.6440000000000001</v>
      </c>
      <c r="AO760" s="100">
        <v>4.5170000000000003</v>
      </c>
      <c r="AP760" s="100">
        <f t="shared" si="703"/>
        <v>4.2530000000000001</v>
      </c>
      <c r="AQ760" s="100">
        <f t="shared" si="704"/>
        <v>34.323000000000008</v>
      </c>
      <c r="AR760" s="160">
        <f t="shared" si="705"/>
        <v>204.07405516200001</v>
      </c>
      <c r="AS760" s="129">
        <v>1000</v>
      </c>
      <c r="AT760" s="100">
        <f t="shared" si="719"/>
        <v>0.161</v>
      </c>
      <c r="AU760" s="100">
        <v>9.6440000000000001</v>
      </c>
      <c r="AV760" s="100">
        <v>4.5170000000000003</v>
      </c>
      <c r="AW760" s="100">
        <f t="shared" si="706"/>
        <v>4.9660000000000002</v>
      </c>
      <c r="AX760" s="100">
        <f t="shared" si="707"/>
        <v>33.610000000000007</v>
      </c>
      <c r="AY760" s="160">
        <f t="shared" si="708"/>
        <v>233.33634948000002</v>
      </c>
      <c r="AZ760" s="166"/>
      <c r="BA760" s="129">
        <v>1000</v>
      </c>
      <c r="BB760" s="100">
        <v>103.506856070365</v>
      </c>
      <c r="BC760" s="167">
        <f>(BB769-BB770)/BB751</f>
        <v>1.0986711829281337</v>
      </c>
      <c r="BD760" s="167">
        <f>D760-BB767</f>
        <v>25.400000000000034</v>
      </c>
      <c r="BE760" s="164">
        <f>BB769-BB770</f>
        <v>113.72</v>
      </c>
      <c r="BF760" s="164">
        <f t="shared" si="709"/>
        <v>22.335561027084097</v>
      </c>
      <c r="BG760" s="174">
        <f t="shared" si="710"/>
        <v>24.539437254990005</v>
      </c>
      <c r="BH760" s="129">
        <v>1000</v>
      </c>
      <c r="BI760" s="100">
        <v>103.506856070365</v>
      </c>
      <c r="BJ760" s="167">
        <f>(BI769-BI770)/BI751</f>
        <v>1.3366264347353793</v>
      </c>
      <c r="BK760" s="167">
        <f>I760-BI767</f>
        <v>29.680000000000007</v>
      </c>
      <c r="BL760" s="164">
        <f>BI769-BI770</f>
        <v>138.35000000000002</v>
      </c>
      <c r="BM760" s="164">
        <f t="shared" si="711"/>
        <v>21.452837007589448</v>
      </c>
      <c r="BN760" s="174">
        <f t="shared" si="712"/>
        <v>28.674429044413486</v>
      </c>
      <c r="BO760" s="129">
        <v>1000</v>
      </c>
      <c r="BP760" s="180">
        <v>103.506856070365</v>
      </c>
      <c r="BQ760" s="167">
        <f>(BP769-BP770)/BP751</f>
        <v>0.94998538003274169</v>
      </c>
      <c r="BR760" s="167">
        <f>N760-BP767</f>
        <v>31</v>
      </c>
      <c r="BS760" s="164">
        <f>BP769-BP770</f>
        <v>98.33</v>
      </c>
      <c r="BT760" s="164">
        <f t="shared" si="713"/>
        <v>31.526492423471979</v>
      </c>
      <c r="BU760" s="174">
        <f t="shared" si="714"/>
        <v>29.949706886011381</v>
      </c>
      <c r="BV760" s="129">
        <v>1000</v>
      </c>
      <c r="BW760" s="100">
        <v>103.506856070365</v>
      </c>
      <c r="BX760" s="167">
        <f>(BW769-BW770)/BW751</f>
        <v>1.3858019212030557</v>
      </c>
      <c r="BY760" s="167">
        <f>S760-BW767</f>
        <v>31.300000000000068</v>
      </c>
      <c r="BZ760" s="164">
        <f>BW769-BW770</f>
        <v>143.44</v>
      </c>
      <c r="CA760" s="164">
        <f t="shared" si="715"/>
        <v>21.820970440602391</v>
      </c>
      <c r="CB760" s="174">
        <f t="shared" si="716"/>
        <v>30.23954275910188</v>
      </c>
    </row>
    <row r="761" spans="1:80" ht="15.75">
      <c r="A761" s="64"/>
      <c r="B761" s="95" t="s">
        <v>42</v>
      </c>
      <c r="C761" s="80">
        <v>1350</v>
      </c>
      <c r="D761" s="278">
        <v>425.6</v>
      </c>
      <c r="E761" s="278">
        <v>10.199999999999999</v>
      </c>
      <c r="F761" s="278">
        <v>5.13</v>
      </c>
      <c r="G761" s="278">
        <v>6.23</v>
      </c>
      <c r="H761" s="80">
        <v>1350</v>
      </c>
      <c r="I761" s="100">
        <v>454.51</v>
      </c>
      <c r="J761" s="100">
        <v>3.38</v>
      </c>
      <c r="K761" s="211">
        <v>2.91</v>
      </c>
      <c r="L761" s="258">
        <v>3.24</v>
      </c>
      <c r="M761" s="80">
        <v>1350</v>
      </c>
      <c r="N761" s="100">
        <v>414.52</v>
      </c>
      <c r="O761" s="208">
        <v>9.8000000000000007</v>
      </c>
      <c r="P761" s="208">
        <v>10.91</v>
      </c>
      <c r="Q761" s="152">
        <v>7.65</v>
      </c>
      <c r="R761" s="80">
        <v>1350</v>
      </c>
      <c r="S761" s="211">
        <v>461.84</v>
      </c>
      <c r="T761" s="211">
        <v>2.34</v>
      </c>
      <c r="U761" s="211">
        <v>1.95</v>
      </c>
      <c r="V761" s="236">
        <v>4.2699999999999996</v>
      </c>
      <c r="W761" s="64"/>
      <c r="X761" s="129">
        <v>1350</v>
      </c>
      <c r="Y761" s="151">
        <f t="shared" si="717"/>
        <v>0.71866666666666668</v>
      </c>
      <c r="Z761" s="100">
        <v>9.6440000000000001</v>
      </c>
      <c r="AA761" s="100">
        <v>4.5170000000000003</v>
      </c>
      <c r="AB761" s="100">
        <f t="shared" si="696"/>
        <v>4.4083333333333332</v>
      </c>
      <c r="AC761" s="100">
        <f t="shared" si="697"/>
        <v>34.167666666666669</v>
      </c>
      <c r="AD761" s="152">
        <f t="shared" si="698"/>
        <v>383.76419773162496</v>
      </c>
      <c r="AE761" s="129">
        <v>1350</v>
      </c>
      <c r="AF761" s="100">
        <f t="shared" si="699"/>
        <v>0.31766666666666671</v>
      </c>
      <c r="AG761" s="100">
        <v>9.6440000000000001</v>
      </c>
      <c r="AH761" s="100">
        <v>4.5170000000000003</v>
      </c>
      <c r="AI761" s="100">
        <f t="shared" si="700"/>
        <v>4.809333333333333</v>
      </c>
      <c r="AJ761" s="100">
        <f t="shared" si="701"/>
        <v>33.766666666666673</v>
      </c>
      <c r="AK761" s="152">
        <f t="shared" si="702"/>
        <v>413.75930905800004</v>
      </c>
      <c r="AL761" s="129">
        <v>1350</v>
      </c>
      <c r="AM761" s="100">
        <f t="shared" ref="AM761:AM766" si="720">AVERAGE(O761:Q761)/10</f>
        <v>0.94533333333333336</v>
      </c>
      <c r="AN761" s="100">
        <v>9.6440000000000001</v>
      </c>
      <c r="AO761" s="100">
        <v>4.5170000000000003</v>
      </c>
      <c r="AP761" s="100">
        <f t="shared" si="703"/>
        <v>4.1816666666666666</v>
      </c>
      <c r="AQ761" s="100">
        <f t="shared" si="704"/>
        <v>34.394333333333336</v>
      </c>
      <c r="AR761" s="160">
        <f t="shared" si="705"/>
        <v>366.44686892482497</v>
      </c>
      <c r="AS761" s="129">
        <v>1350</v>
      </c>
      <c r="AT761" s="100">
        <f t="shared" si="719"/>
        <v>0.28533333333333333</v>
      </c>
      <c r="AU761" s="100">
        <v>9.6440000000000001</v>
      </c>
      <c r="AV761" s="100">
        <v>4.5170000000000003</v>
      </c>
      <c r="AW761" s="100">
        <f t="shared" si="706"/>
        <v>4.8416666666666668</v>
      </c>
      <c r="AX761" s="100">
        <f t="shared" si="707"/>
        <v>33.734333333333339</v>
      </c>
      <c r="AY761" s="160">
        <f t="shared" si="708"/>
        <v>416.14216921462503</v>
      </c>
      <c r="AZ761" s="166"/>
      <c r="BA761" s="129">
        <v>1350</v>
      </c>
      <c r="BB761" s="100">
        <v>103.506856070365</v>
      </c>
      <c r="BC761" s="167">
        <f>(BB769-BB770)/BB751</f>
        <v>1.0986711829281337</v>
      </c>
      <c r="BD761" s="167">
        <f>D761-BB767</f>
        <v>23.900000000000034</v>
      </c>
      <c r="BE761" s="164">
        <f>BB769-BB770</f>
        <v>113.72</v>
      </c>
      <c r="BF761" s="164">
        <f t="shared" si="709"/>
        <v>21.016531832571257</v>
      </c>
      <c r="BG761" s="174">
        <f t="shared" si="710"/>
        <v>23.090257889537842</v>
      </c>
      <c r="BH761" s="129">
        <v>1350</v>
      </c>
      <c r="BI761" s="100">
        <v>103.506856070365</v>
      </c>
      <c r="BJ761" s="167">
        <f>(BI769-BI770)/BI751</f>
        <v>1.3366264347353793</v>
      </c>
      <c r="BK761" s="167">
        <f>I761-BI767</f>
        <v>28.20999999999998</v>
      </c>
      <c r="BL761" s="164">
        <f>BI769-BI770</f>
        <v>138.35000000000002</v>
      </c>
      <c r="BM761" s="164">
        <f t="shared" si="711"/>
        <v>20.390314419949384</v>
      </c>
      <c r="BN761" s="174">
        <f t="shared" si="712"/>
        <v>27.25423326627034</v>
      </c>
      <c r="BO761" s="129">
        <v>1350</v>
      </c>
      <c r="BP761" s="180">
        <v>103.506856070365</v>
      </c>
      <c r="BQ761" s="167">
        <f>(BP769-BP770)/BP751</f>
        <v>0.94998538003274169</v>
      </c>
      <c r="BR761" s="167">
        <f>N761-BP767</f>
        <v>28.589999999999975</v>
      </c>
      <c r="BS761" s="164">
        <f>BP769-BP770</f>
        <v>98.33</v>
      </c>
      <c r="BT761" s="164">
        <f t="shared" si="713"/>
        <v>29.075561883453648</v>
      </c>
      <c r="BU761" s="174">
        <f t="shared" si="714"/>
        <v>27.621358705518212</v>
      </c>
      <c r="BV761" s="129">
        <v>1350</v>
      </c>
      <c r="BW761" s="100">
        <v>103.506856070365</v>
      </c>
      <c r="BX761" s="167">
        <f>(BW769-BW770)/BW751</f>
        <v>1.3858019212030557</v>
      </c>
      <c r="BY761" s="167">
        <f>S761-BW767</f>
        <v>30.910000000000025</v>
      </c>
      <c r="BZ761" s="164">
        <f>BW769-BW770</f>
        <v>143.44</v>
      </c>
      <c r="CA761" s="164">
        <f t="shared" si="715"/>
        <v>21.549079754601244</v>
      </c>
      <c r="CB761" s="174">
        <f t="shared" si="716"/>
        <v>29.862756124084274</v>
      </c>
    </row>
    <row r="762" spans="1:80" ht="15.75">
      <c r="A762" s="64"/>
      <c r="B762" s="95" t="s">
        <v>42</v>
      </c>
      <c r="C762" s="80">
        <v>2500</v>
      </c>
      <c r="D762" s="211">
        <v>422.26</v>
      </c>
      <c r="E762" s="278">
        <v>13.87</v>
      </c>
      <c r="F762" s="211">
        <v>8.85</v>
      </c>
      <c r="G762" s="236">
        <v>10.050000000000001</v>
      </c>
      <c r="H762" s="80">
        <v>2500</v>
      </c>
      <c r="I762" s="80">
        <v>451.06</v>
      </c>
      <c r="J762" s="80">
        <v>5.23</v>
      </c>
      <c r="K762" s="211">
        <v>5.27</v>
      </c>
      <c r="L762" s="98">
        <v>5.2</v>
      </c>
      <c r="M762" s="80">
        <v>2500</v>
      </c>
      <c r="N762" s="211">
        <v>408.75</v>
      </c>
      <c r="O762" s="80">
        <v>14.31</v>
      </c>
      <c r="P762" s="80">
        <v>11.47</v>
      </c>
      <c r="Q762" s="98">
        <v>13.38</v>
      </c>
      <c r="R762" s="80">
        <v>2500</v>
      </c>
      <c r="S762" s="211">
        <v>458.9</v>
      </c>
      <c r="T762" s="211">
        <v>4.5</v>
      </c>
      <c r="U762" s="211">
        <v>2.94</v>
      </c>
      <c r="V762" s="236">
        <v>5.64</v>
      </c>
      <c r="W762" s="64"/>
      <c r="X762" s="129">
        <v>2500</v>
      </c>
      <c r="Y762" s="151">
        <f t="shared" si="717"/>
        <v>1.0923333333333332</v>
      </c>
      <c r="Z762" s="100">
        <v>9.6440000000000001</v>
      </c>
      <c r="AA762" s="100">
        <v>4.5170000000000003</v>
      </c>
      <c r="AB762" s="100">
        <f t="shared" si="696"/>
        <v>4.0346666666666664</v>
      </c>
      <c r="AC762" s="100">
        <f t="shared" si="697"/>
        <v>34.541333333333341</v>
      </c>
      <c r="AD762" s="152">
        <f t="shared" si="698"/>
        <v>1217.6821698666668</v>
      </c>
      <c r="AE762" s="129">
        <v>2500</v>
      </c>
      <c r="AF762" s="100">
        <f t="shared" si="699"/>
        <v>0.52333333333333332</v>
      </c>
      <c r="AG762" s="100">
        <v>9.6440000000000001</v>
      </c>
      <c r="AH762" s="100">
        <v>4.5170000000000003</v>
      </c>
      <c r="AI762" s="100">
        <f t="shared" si="700"/>
        <v>4.6036666666666664</v>
      </c>
      <c r="AJ762" s="100">
        <f t="shared" si="701"/>
        <v>33.972333333333339</v>
      </c>
      <c r="AK762" s="152">
        <f t="shared" si="702"/>
        <v>1366.5213961291665</v>
      </c>
      <c r="AL762" s="129">
        <v>2500</v>
      </c>
      <c r="AM762" s="100">
        <f t="shared" si="720"/>
        <v>1.3053333333333335</v>
      </c>
      <c r="AN762" s="100">
        <v>9.6440000000000001</v>
      </c>
      <c r="AO762" s="100">
        <v>4.5170000000000003</v>
      </c>
      <c r="AP762" s="100">
        <f t="shared" si="703"/>
        <v>3.8216666666666663</v>
      </c>
      <c r="AQ762" s="100">
        <f t="shared" si="704"/>
        <v>34.754333333333335</v>
      </c>
      <c r="AR762" s="160">
        <f t="shared" si="705"/>
        <v>1160.5101822291665</v>
      </c>
      <c r="AS762" s="129">
        <v>2500</v>
      </c>
      <c r="AT762" s="100">
        <f t="shared" si="719"/>
        <v>0.43599999999999994</v>
      </c>
      <c r="AU762" s="100">
        <v>9.6440000000000001</v>
      </c>
      <c r="AV762" s="100">
        <v>4.5170000000000003</v>
      </c>
      <c r="AW762" s="100">
        <f t="shared" si="706"/>
        <v>4.6909999999999998</v>
      </c>
      <c r="AX762" s="100">
        <f t="shared" si="707"/>
        <v>33.885000000000005</v>
      </c>
      <c r="AY762" s="160">
        <f t="shared" si="708"/>
        <v>1388.8652495624999</v>
      </c>
      <c r="AZ762" s="166"/>
      <c r="BA762" s="129">
        <v>2500</v>
      </c>
      <c r="BB762" s="100">
        <v>103.506856070365</v>
      </c>
      <c r="BC762" s="167">
        <f>(BB769-BB770)/BB751</f>
        <v>1.0986711829281337</v>
      </c>
      <c r="BD762" s="167">
        <f>D762-BB767</f>
        <v>20.560000000000002</v>
      </c>
      <c r="BE762" s="164">
        <f>BB769-BB770</f>
        <v>113.72</v>
      </c>
      <c r="BF762" s="164">
        <f t="shared" si="709"/>
        <v>18.079493492789307</v>
      </c>
      <c r="BG762" s="174">
        <f t="shared" si="710"/>
        <v>19.863418502464324</v>
      </c>
      <c r="BH762" s="129">
        <v>2500</v>
      </c>
      <c r="BI762" s="100">
        <v>103.506856070365</v>
      </c>
      <c r="BJ762" s="167">
        <f>(BI769-BI770)/BI751</f>
        <v>1.3366264347353793</v>
      </c>
      <c r="BK762" s="167">
        <f>I762-BI767</f>
        <v>24.759999999999991</v>
      </c>
      <c r="BL762" s="164">
        <f>BI769-BI770</f>
        <v>138.35000000000002</v>
      </c>
      <c r="BM762" s="164">
        <f t="shared" si="711"/>
        <v>17.896638959161535</v>
      </c>
      <c r="BN762" s="174">
        <f t="shared" si="712"/>
        <v>23.921120725730372</v>
      </c>
      <c r="BO762" s="129">
        <v>2500</v>
      </c>
      <c r="BP762" s="180">
        <v>103.506856070365</v>
      </c>
      <c r="BQ762" s="167">
        <f>(BP769-BP770)/BP751</f>
        <v>0.94998538003274169</v>
      </c>
      <c r="BR762" s="167">
        <f>N762-BP767</f>
        <v>22.819999999999993</v>
      </c>
      <c r="BS762" s="164">
        <f>BP769-BP770</f>
        <v>98.33</v>
      </c>
      <c r="BT762" s="164">
        <f t="shared" si="713"/>
        <v>23.207566358181626</v>
      </c>
      <c r="BU762" s="174">
        <f t="shared" si="714"/>
        <v>22.046848746412245</v>
      </c>
      <c r="BV762" s="129">
        <v>2500</v>
      </c>
      <c r="BW762" s="100">
        <v>103.506856070365</v>
      </c>
      <c r="BX762" s="167">
        <f>(BW769-BW770)/BW751</f>
        <v>1.3858019212030557</v>
      </c>
      <c r="BY762" s="167">
        <f>S762-BW767</f>
        <v>27.970000000000027</v>
      </c>
      <c r="BZ762" s="164">
        <f>BW769-BW770</f>
        <v>143.44</v>
      </c>
      <c r="CA762" s="164">
        <f t="shared" si="715"/>
        <v>19.499442275515914</v>
      </c>
      <c r="CB762" s="174">
        <f t="shared" si="716"/>
        <v>27.022364567798039</v>
      </c>
    </row>
    <row r="763" spans="1:80" ht="15.75">
      <c r="A763" s="64"/>
      <c r="B763" s="95" t="s">
        <v>42</v>
      </c>
      <c r="C763" s="80">
        <v>5000</v>
      </c>
      <c r="D763" s="211">
        <v>418.93</v>
      </c>
      <c r="E763" s="211">
        <v>12.81</v>
      </c>
      <c r="F763" s="211">
        <v>17.68</v>
      </c>
      <c r="G763" s="236">
        <v>12.23</v>
      </c>
      <c r="H763" s="80">
        <v>5000</v>
      </c>
      <c r="I763" s="100">
        <v>447.17</v>
      </c>
      <c r="J763" s="274">
        <v>9.25</v>
      </c>
      <c r="K763" s="274">
        <v>7.84</v>
      </c>
      <c r="L763" s="275">
        <v>9.1999999999999993</v>
      </c>
      <c r="M763" s="80">
        <v>5000</v>
      </c>
      <c r="N763" s="211">
        <v>404.76</v>
      </c>
      <c r="O763" s="80">
        <v>18.079999999999998</v>
      </c>
      <c r="P763" s="80">
        <v>16.38</v>
      </c>
      <c r="Q763" s="98">
        <v>17.05</v>
      </c>
      <c r="R763" s="80">
        <v>5000</v>
      </c>
      <c r="S763" s="211">
        <v>455.45</v>
      </c>
      <c r="T763" s="211">
        <v>5.2</v>
      </c>
      <c r="U763" s="211">
        <v>7.07</v>
      </c>
      <c r="V763" s="236">
        <v>6.55</v>
      </c>
      <c r="W763" s="64"/>
      <c r="X763" s="129">
        <v>5000</v>
      </c>
      <c r="Y763" s="151">
        <f t="shared" si="717"/>
        <v>1.4239999999999999</v>
      </c>
      <c r="Z763" s="100">
        <v>9.6440000000000001</v>
      </c>
      <c r="AA763" s="100">
        <v>4.5170000000000003</v>
      </c>
      <c r="AB763" s="100">
        <f t="shared" si="696"/>
        <v>3.7029999999999994</v>
      </c>
      <c r="AC763" s="100">
        <f t="shared" si="697"/>
        <v>34.873000000000005</v>
      </c>
      <c r="AD763" s="152">
        <f t="shared" si="698"/>
        <v>4513.2584290499999</v>
      </c>
      <c r="AE763" s="129">
        <v>5000</v>
      </c>
      <c r="AF763" s="100">
        <f t="shared" si="699"/>
        <v>0.87633333333333341</v>
      </c>
      <c r="AG763" s="100">
        <v>9.6440000000000001</v>
      </c>
      <c r="AH763" s="100">
        <v>4.5170000000000003</v>
      </c>
      <c r="AI763" s="100">
        <f t="shared" si="700"/>
        <v>4.2506666666666666</v>
      </c>
      <c r="AJ763" s="100">
        <f t="shared" si="701"/>
        <v>34.32533333333334</v>
      </c>
      <c r="AK763" s="152">
        <f t="shared" si="702"/>
        <v>5099.3989802666665</v>
      </c>
      <c r="AL763" s="129">
        <v>5000</v>
      </c>
      <c r="AM763" s="100">
        <f t="shared" si="720"/>
        <v>1.7169999999999999</v>
      </c>
      <c r="AN763" s="100">
        <v>9.6440000000000001</v>
      </c>
      <c r="AO763" s="100">
        <v>4.5170000000000003</v>
      </c>
      <c r="AP763" s="100">
        <f t="shared" si="703"/>
        <v>3.41</v>
      </c>
      <c r="AQ763" s="100">
        <f t="shared" si="704"/>
        <v>35.166000000000004</v>
      </c>
      <c r="AR763" s="160">
        <f t="shared" si="705"/>
        <v>4191.0662970000003</v>
      </c>
      <c r="AS763" s="129">
        <v>5000</v>
      </c>
      <c r="AT763" s="100">
        <f t="shared" si="719"/>
        <v>0.6273333333333333</v>
      </c>
      <c r="AU763" s="100">
        <v>9.6440000000000001</v>
      </c>
      <c r="AV763" s="100">
        <v>4.5170000000000003</v>
      </c>
      <c r="AW763" s="100">
        <f t="shared" si="706"/>
        <v>4.4996666666666663</v>
      </c>
      <c r="AX763" s="100">
        <f t="shared" si="707"/>
        <v>34.076333333333338</v>
      </c>
      <c r="AY763" s="160">
        <f t="shared" si="708"/>
        <v>5358.9583357166666</v>
      </c>
      <c r="AZ763" s="166"/>
      <c r="BA763" s="129">
        <v>5000</v>
      </c>
      <c r="BB763" s="100">
        <v>103.506856070365</v>
      </c>
      <c r="BC763" s="167">
        <f>(BB769-BB770)/BB751</f>
        <v>1.0986711829281337</v>
      </c>
      <c r="BD763" s="167">
        <f>D763-BB767</f>
        <v>17.230000000000018</v>
      </c>
      <c r="BE763" s="164">
        <f>BB769-BB770</f>
        <v>113.72</v>
      </c>
      <c r="BF763" s="164">
        <f t="shared" si="709"/>
        <v>15.151248680970822</v>
      </c>
      <c r="BG763" s="174">
        <f t="shared" si="710"/>
        <v>16.64624031116054</v>
      </c>
      <c r="BH763" s="129">
        <v>5000</v>
      </c>
      <c r="BI763" s="100">
        <v>103.506856070365</v>
      </c>
      <c r="BJ763" s="167">
        <f>(BI769-BI770)/BI751</f>
        <v>1.3366264347353793</v>
      </c>
      <c r="BK763" s="167">
        <f>I763-BI767</f>
        <v>20.870000000000005</v>
      </c>
      <c r="BL763" s="164">
        <f>BI769-BI770</f>
        <v>138.35000000000002</v>
      </c>
      <c r="BM763" s="164">
        <f t="shared" si="711"/>
        <v>15.084929526563066</v>
      </c>
      <c r="BN763" s="174">
        <f t="shared" si="712"/>
        <v>20.162915571324444</v>
      </c>
      <c r="BO763" s="129">
        <v>5000</v>
      </c>
      <c r="BP763" s="180">
        <v>103.506856070365</v>
      </c>
      <c r="BQ763" s="167">
        <f>(BP769-BP770)/BP751</f>
        <v>0.94998538003274169</v>
      </c>
      <c r="BR763" s="167">
        <f>N763-BP767</f>
        <v>18.829999999999984</v>
      </c>
      <c r="BS763" s="164">
        <f>BP769-BP770</f>
        <v>98.33</v>
      </c>
      <c r="BT763" s="164">
        <f t="shared" si="713"/>
        <v>19.149801688192806</v>
      </c>
      <c r="BU763" s="174">
        <f t="shared" si="714"/>
        <v>18.19203163430948</v>
      </c>
      <c r="BV763" s="129">
        <v>5000</v>
      </c>
      <c r="BW763" s="100">
        <v>103.506856070365</v>
      </c>
      <c r="BX763" s="167">
        <f>(BW769-BW770)/BW751</f>
        <v>1.3858019212030557</v>
      </c>
      <c r="BY763" s="167">
        <f>S763-BW767</f>
        <v>24.520000000000039</v>
      </c>
      <c r="BZ763" s="164">
        <f>BW769-BW770</f>
        <v>143.44</v>
      </c>
      <c r="CA763" s="164">
        <f t="shared" si="715"/>
        <v>17.094255437813747</v>
      </c>
      <c r="CB763" s="174">
        <f t="shared" si="716"/>
        <v>23.689252027258071</v>
      </c>
    </row>
    <row r="764" spans="1:80" ht="15.75">
      <c r="A764" s="64"/>
      <c r="B764" s="95" t="s">
        <v>42</v>
      </c>
      <c r="C764" s="80">
        <v>7000</v>
      </c>
      <c r="D764" s="211">
        <v>417.2</v>
      </c>
      <c r="E764" s="211">
        <v>13.94</v>
      </c>
      <c r="F764" s="211">
        <v>18.82</v>
      </c>
      <c r="G764" s="236">
        <v>13.14</v>
      </c>
      <c r="H764" s="80">
        <v>7000</v>
      </c>
      <c r="I764" s="80">
        <v>444.85</v>
      </c>
      <c r="J764" s="80">
        <v>9.9</v>
      </c>
      <c r="K764" s="80">
        <v>8.93</v>
      </c>
      <c r="L764" s="211">
        <v>10.31</v>
      </c>
      <c r="M764" s="80">
        <v>7000</v>
      </c>
      <c r="N764" s="211">
        <v>403.17</v>
      </c>
      <c r="O764" s="80">
        <v>19.600000000000001</v>
      </c>
      <c r="P764" s="80">
        <v>17.920000000000002</v>
      </c>
      <c r="Q764" s="98">
        <v>18.22</v>
      </c>
      <c r="R764" s="80">
        <v>7000</v>
      </c>
      <c r="S764" s="211">
        <v>453.18</v>
      </c>
      <c r="T764" s="211">
        <v>8.23</v>
      </c>
      <c r="U764" s="211">
        <v>7.45</v>
      </c>
      <c r="V764" s="236">
        <v>5.65</v>
      </c>
      <c r="W764" s="64"/>
      <c r="X764" s="129">
        <v>7000</v>
      </c>
      <c r="Y764" s="151">
        <f t="shared" si="717"/>
        <v>1.5299999999999998</v>
      </c>
      <c r="Z764" s="100">
        <v>9.6440000000000001</v>
      </c>
      <c r="AA764" s="100">
        <v>4.5170000000000003</v>
      </c>
      <c r="AB764" s="100">
        <f t="shared" si="696"/>
        <v>3.5969999999999995</v>
      </c>
      <c r="AC764" s="100">
        <f t="shared" si="697"/>
        <v>34.979000000000006</v>
      </c>
      <c r="AD764" s="152">
        <f t="shared" si="698"/>
        <v>8618.8848544259999</v>
      </c>
      <c r="AE764" s="129">
        <v>7000</v>
      </c>
      <c r="AF764" s="100">
        <f t="shared" si="699"/>
        <v>0.97133333333333327</v>
      </c>
      <c r="AG764" s="100">
        <v>9.6440000000000001</v>
      </c>
      <c r="AH764" s="100">
        <v>4.5170000000000003</v>
      </c>
      <c r="AI764" s="100">
        <f t="shared" si="700"/>
        <v>4.1556666666666668</v>
      </c>
      <c r="AJ764" s="100">
        <f t="shared" si="701"/>
        <v>34.420333333333339</v>
      </c>
      <c r="AK764" s="152">
        <f t="shared" si="702"/>
        <v>9798.4871632526683</v>
      </c>
      <c r="AL764" s="129">
        <v>7000</v>
      </c>
      <c r="AM764" s="100">
        <f t="shared" si="720"/>
        <v>1.8580000000000001</v>
      </c>
      <c r="AN764" s="100">
        <v>9.6440000000000001</v>
      </c>
      <c r="AO764" s="100">
        <v>4.5170000000000003</v>
      </c>
      <c r="AP764" s="100">
        <f t="shared" si="703"/>
        <v>3.2690000000000001</v>
      </c>
      <c r="AQ764" s="100">
        <f t="shared" si="704"/>
        <v>35.307000000000002</v>
      </c>
      <c r="AR764" s="160">
        <f t="shared" si="705"/>
        <v>7906.4037726659999</v>
      </c>
      <c r="AS764" s="129">
        <v>7000</v>
      </c>
      <c r="AT764" s="100">
        <f t="shared" si="719"/>
        <v>0.71099999999999997</v>
      </c>
      <c r="AU764" s="100">
        <v>9.6440000000000001</v>
      </c>
      <c r="AV764" s="100">
        <v>4.5170000000000003</v>
      </c>
      <c r="AW764" s="100">
        <f t="shared" si="706"/>
        <v>4.4159999999999995</v>
      </c>
      <c r="AX764" s="100">
        <f t="shared" si="707"/>
        <v>34.160000000000004</v>
      </c>
      <c r="AY764" s="160">
        <f t="shared" si="708"/>
        <v>10333.56506112</v>
      </c>
      <c r="AZ764" s="166"/>
      <c r="BA764" s="129">
        <v>7000</v>
      </c>
      <c r="BB764" s="100">
        <v>103.506856070365</v>
      </c>
      <c r="BC764" s="167">
        <f>(BB769-BB770)/BB751</f>
        <v>1.0986711829281337</v>
      </c>
      <c r="BD764" s="167">
        <f>D764-BB767</f>
        <v>15.5</v>
      </c>
      <c r="BE764" s="164">
        <f>BB769-BB770</f>
        <v>113.72</v>
      </c>
      <c r="BF764" s="164">
        <f t="shared" si="709"/>
        <v>13.629968343299332</v>
      </c>
      <c r="BG764" s="174">
        <f t="shared" si="710"/>
        <v>14.974853443005692</v>
      </c>
      <c r="BH764" s="129">
        <v>7000</v>
      </c>
      <c r="BI764" s="100">
        <v>103.506856070365</v>
      </c>
      <c r="BJ764" s="167">
        <f>(BI769-BI770)/BI751</f>
        <v>1.3366264347353793</v>
      </c>
      <c r="BK764" s="167">
        <f>I764-BI767</f>
        <v>18.550000000000011</v>
      </c>
      <c r="BL764" s="164">
        <f>BI769-BI770</f>
        <v>138.35000000000002</v>
      </c>
      <c r="BM764" s="164">
        <f t="shared" si="711"/>
        <v>13.408023129743411</v>
      </c>
      <c r="BN764" s="174">
        <f t="shared" si="712"/>
        <v>17.921518152758438</v>
      </c>
      <c r="BO764" s="129">
        <v>7000</v>
      </c>
      <c r="BP764" s="180">
        <v>103.506856070365</v>
      </c>
      <c r="BQ764" s="167">
        <f>(BP769-BP770)/BP751</f>
        <v>0.94998538003274169</v>
      </c>
      <c r="BR764" s="167">
        <f>N764-BP767</f>
        <v>17.240000000000009</v>
      </c>
      <c r="BS764" s="164">
        <f>BP769-BP770</f>
        <v>98.33</v>
      </c>
      <c r="BT764" s="164">
        <f t="shared" si="713"/>
        <v>17.532797721956687</v>
      </c>
      <c r="BU764" s="174">
        <f t="shared" si="714"/>
        <v>16.65590150693021</v>
      </c>
      <c r="BV764" s="129">
        <v>7000</v>
      </c>
      <c r="BW764" s="100">
        <v>103.506856070365</v>
      </c>
      <c r="BX764" s="167">
        <f>(BW769-BW770)/BW751</f>
        <v>1.3858019212030557</v>
      </c>
      <c r="BY764" s="167">
        <f>S764-BW767</f>
        <v>22.250000000000057</v>
      </c>
      <c r="BZ764" s="164">
        <f>BW769-BW770</f>
        <v>143.44</v>
      </c>
      <c r="CA764" s="164">
        <f t="shared" si="715"/>
        <v>15.511712214166243</v>
      </c>
      <c r="CB764" s="174">
        <f t="shared" si="716"/>
        <v>21.496160587540484</v>
      </c>
    </row>
    <row r="765" spans="1:80" ht="15.75">
      <c r="A765" s="64"/>
      <c r="B765" s="95" t="s">
        <v>42</v>
      </c>
      <c r="C765" s="80">
        <v>9000</v>
      </c>
      <c r="D765" s="211">
        <v>415.9</v>
      </c>
      <c r="E765" s="211">
        <v>14.9</v>
      </c>
      <c r="F765" s="211">
        <v>19.39</v>
      </c>
      <c r="G765" s="236">
        <v>14.21</v>
      </c>
      <c r="H765" s="80">
        <v>9000</v>
      </c>
      <c r="I765" s="80">
        <v>443.14</v>
      </c>
      <c r="J765" s="80">
        <v>11.15</v>
      </c>
      <c r="K765" s="211">
        <v>10.84</v>
      </c>
      <c r="L765" s="98">
        <v>9.4600000000000009</v>
      </c>
      <c r="M765" s="80">
        <v>9000</v>
      </c>
      <c r="N765" s="211">
        <v>402.04</v>
      </c>
      <c r="O765" s="211">
        <v>19.670000000000002</v>
      </c>
      <c r="P765" s="80">
        <v>20.059999999999999</v>
      </c>
      <c r="Q765" s="98">
        <v>20.41</v>
      </c>
      <c r="R765" s="80">
        <v>9000</v>
      </c>
      <c r="S765" s="211">
        <v>451.39</v>
      </c>
      <c r="T765" s="211">
        <v>9.49</v>
      </c>
      <c r="U765" s="211">
        <v>8.48</v>
      </c>
      <c r="V765" s="236">
        <v>6.45</v>
      </c>
      <c r="W765" s="64"/>
      <c r="X765" s="129">
        <v>9000</v>
      </c>
      <c r="Y765" s="151">
        <f t="shared" si="717"/>
        <v>1.6166666666666667</v>
      </c>
      <c r="Z765" s="100">
        <v>9.6440000000000001</v>
      </c>
      <c r="AA765" s="100">
        <v>4.5170000000000003</v>
      </c>
      <c r="AB765" s="100">
        <f t="shared" si="696"/>
        <v>3.5103333333333335</v>
      </c>
      <c r="AC765" s="100">
        <f t="shared" si="697"/>
        <v>35.065666666666672</v>
      </c>
      <c r="AD765" s="152">
        <f t="shared" si="698"/>
        <v>13938.712115274</v>
      </c>
      <c r="AE765" s="129">
        <v>9000</v>
      </c>
      <c r="AF765" s="100">
        <f t="shared" si="699"/>
        <v>1.0483333333333333</v>
      </c>
      <c r="AG765" s="100">
        <v>9.6440000000000001</v>
      </c>
      <c r="AH765" s="100">
        <v>4.5170000000000003</v>
      </c>
      <c r="AI765" s="100">
        <f t="shared" si="700"/>
        <v>4.0786666666666669</v>
      </c>
      <c r="AJ765" s="100">
        <f t="shared" si="701"/>
        <v>34.497333333333337</v>
      </c>
      <c r="AK765" s="152">
        <f t="shared" si="702"/>
        <v>15932.940305184002</v>
      </c>
      <c r="AL765" s="129">
        <v>9000</v>
      </c>
      <c r="AM765" s="100">
        <f t="shared" si="720"/>
        <v>2.0046666666666666</v>
      </c>
      <c r="AN765" s="100">
        <v>9.6440000000000001</v>
      </c>
      <c r="AO765" s="100">
        <v>4.5170000000000003</v>
      </c>
      <c r="AP765" s="100">
        <f t="shared" si="703"/>
        <v>3.1223333333333336</v>
      </c>
      <c r="AQ765" s="100">
        <f t="shared" si="704"/>
        <v>35.45366666666667</v>
      </c>
      <c r="AR765" s="160">
        <f t="shared" si="705"/>
        <v>12535.238833434001</v>
      </c>
      <c r="AS765" s="129">
        <v>9000</v>
      </c>
      <c r="AT765" s="100">
        <f t="shared" si="719"/>
        <v>0.81399999999999983</v>
      </c>
      <c r="AU765" s="100">
        <v>9.6440000000000001</v>
      </c>
      <c r="AV765" s="100">
        <v>4.5170000000000003</v>
      </c>
      <c r="AW765" s="100">
        <f t="shared" si="706"/>
        <v>4.3129999999999997</v>
      </c>
      <c r="AX765" s="100">
        <f t="shared" si="707"/>
        <v>34.263000000000005</v>
      </c>
      <c r="AY765" s="160">
        <f t="shared" si="708"/>
        <v>16733.894810922</v>
      </c>
      <c r="AZ765" s="166"/>
      <c r="BA765" s="129">
        <v>9000</v>
      </c>
      <c r="BB765" s="100">
        <v>103.506856070365</v>
      </c>
      <c r="BC765" s="167">
        <f>(BB769-BB770)/BB751</f>
        <v>1.0986711829281337</v>
      </c>
      <c r="BD765" s="167">
        <f>D765-BB767</f>
        <v>14.199999999999989</v>
      </c>
      <c r="BE765" s="164">
        <f>BB769-BB770</f>
        <v>113.72</v>
      </c>
      <c r="BF765" s="164">
        <f t="shared" si="709"/>
        <v>12.486809708054862</v>
      </c>
      <c r="BG765" s="174">
        <f t="shared" si="710"/>
        <v>13.71889799294714</v>
      </c>
      <c r="BH765" s="129">
        <v>9000</v>
      </c>
      <c r="BI765" s="100">
        <v>103.506856070365</v>
      </c>
      <c r="BJ765" s="167">
        <f>(BI769-BI770)/BI751</f>
        <v>1.3366264347353793</v>
      </c>
      <c r="BK765" s="167">
        <f>I765-BI767</f>
        <v>16.839999999999975</v>
      </c>
      <c r="BL765" s="164">
        <f>BI769-BI770</f>
        <v>138.35000000000002</v>
      </c>
      <c r="BM765" s="164">
        <f t="shared" si="711"/>
        <v>12.172027466570274</v>
      </c>
      <c r="BN765" s="174">
        <f t="shared" si="712"/>
        <v>16.269453676142938</v>
      </c>
      <c r="BO765" s="129">
        <v>9000</v>
      </c>
      <c r="BP765" s="180">
        <v>103.506856070365</v>
      </c>
      <c r="BQ765" s="167">
        <f>(BP769-BP770)/BP751</f>
        <v>0.94998538003274169</v>
      </c>
      <c r="BR765" s="167">
        <f>N765-BP767</f>
        <v>16.110000000000014</v>
      </c>
      <c r="BS765" s="164">
        <f>BP769-BP770</f>
        <v>98.33</v>
      </c>
      <c r="BT765" s="164">
        <f t="shared" si="713"/>
        <v>16.383606223939807</v>
      </c>
      <c r="BU765" s="174">
        <f t="shared" si="714"/>
        <v>15.564186384956249</v>
      </c>
      <c r="BV765" s="129">
        <v>9000</v>
      </c>
      <c r="BW765" s="100">
        <v>103.506856070365</v>
      </c>
      <c r="BX765" s="167">
        <f>(BW769-BW770)/BW751</f>
        <v>1.3858019212030557</v>
      </c>
      <c r="BY765" s="167">
        <f>S765-BW767</f>
        <v>20.460000000000036</v>
      </c>
      <c r="BZ765" s="164">
        <f>BW769-BW770</f>
        <v>143.44</v>
      </c>
      <c r="CA765" s="164">
        <f t="shared" si="715"/>
        <v>14.263803680981621</v>
      </c>
      <c r="CB765" s="174">
        <f t="shared" si="716"/>
        <v>19.766806544767547</v>
      </c>
    </row>
    <row r="766" spans="1:80" ht="15.75">
      <c r="A766" s="64"/>
      <c r="B766" s="102" t="s">
        <v>42</v>
      </c>
      <c r="C766" s="104">
        <v>10000</v>
      </c>
      <c r="D766" s="234">
        <v>415.03</v>
      </c>
      <c r="E766" s="234">
        <v>20.05</v>
      </c>
      <c r="F766" s="234">
        <v>14.56</v>
      </c>
      <c r="G766" s="248">
        <v>14.8</v>
      </c>
      <c r="H766" s="104">
        <v>10000</v>
      </c>
      <c r="I766" s="80">
        <v>441.97</v>
      </c>
      <c r="J766" s="80">
        <v>12.67</v>
      </c>
      <c r="K766" s="211">
        <v>10.34</v>
      </c>
      <c r="L766" s="98">
        <v>11.87</v>
      </c>
      <c r="M766" s="104">
        <v>10000</v>
      </c>
      <c r="N766" s="211">
        <v>401.01</v>
      </c>
      <c r="O766" s="211">
        <v>21.19</v>
      </c>
      <c r="P766" s="80">
        <v>20.48</v>
      </c>
      <c r="Q766" s="98">
        <v>20.440000000000001</v>
      </c>
      <c r="R766" s="104">
        <v>10000</v>
      </c>
      <c r="S766" s="234">
        <v>450.1</v>
      </c>
      <c r="T766" s="234">
        <v>6.99</v>
      </c>
      <c r="U766" s="234">
        <v>9.2200000000000006</v>
      </c>
      <c r="V766" s="248">
        <v>8.91</v>
      </c>
      <c r="W766" s="64"/>
      <c r="X766" s="137">
        <v>10000</v>
      </c>
      <c r="Y766" s="153">
        <f t="shared" si="717"/>
        <v>1.6469999999999998</v>
      </c>
      <c r="Z766" s="105">
        <v>9.6440000000000001</v>
      </c>
      <c r="AA766" s="105">
        <v>4.5170000000000003</v>
      </c>
      <c r="AB766" s="105">
        <f t="shared" si="696"/>
        <v>3.4800000000000004</v>
      </c>
      <c r="AC766" s="105">
        <f t="shared" si="697"/>
        <v>35.096000000000004</v>
      </c>
      <c r="AD766" s="154">
        <f t="shared" si="698"/>
        <v>17074.344384000004</v>
      </c>
      <c r="AE766" s="137">
        <v>10000</v>
      </c>
      <c r="AF766" s="105">
        <f t="shared" si="699"/>
        <v>1.1626666666666665</v>
      </c>
      <c r="AG766" s="105">
        <v>9.6440000000000001</v>
      </c>
      <c r="AH766" s="105">
        <v>4.5170000000000003</v>
      </c>
      <c r="AI766" s="105">
        <f t="shared" si="700"/>
        <v>3.9643333333333333</v>
      </c>
      <c r="AJ766" s="105">
        <f t="shared" si="701"/>
        <v>34.611666666666672</v>
      </c>
      <c r="AK766" s="154">
        <f t="shared" si="702"/>
        <v>19182.263307666664</v>
      </c>
      <c r="AL766" s="137">
        <v>10000</v>
      </c>
      <c r="AM766" s="105">
        <f t="shared" si="720"/>
        <v>2.0703333333333331</v>
      </c>
      <c r="AN766" s="105">
        <v>9.6440000000000001</v>
      </c>
      <c r="AO766" s="105">
        <v>4.5170000000000003</v>
      </c>
      <c r="AP766" s="105">
        <f t="shared" si="703"/>
        <v>3.0566666666666666</v>
      </c>
      <c r="AQ766" s="105">
        <f t="shared" si="704"/>
        <v>35.519333333333336</v>
      </c>
      <c r="AR766" s="161">
        <f t="shared" si="705"/>
        <v>15178.192558666666</v>
      </c>
      <c r="AS766" s="137">
        <v>10000</v>
      </c>
      <c r="AT766" s="105">
        <f t="shared" si="719"/>
        <v>0.83733333333333326</v>
      </c>
      <c r="AU766" s="105">
        <v>9.6440000000000001</v>
      </c>
      <c r="AV766" s="105">
        <v>4.5170000000000003</v>
      </c>
      <c r="AW766" s="105">
        <f t="shared" si="706"/>
        <v>4.2896666666666663</v>
      </c>
      <c r="AX766" s="105">
        <f t="shared" si="707"/>
        <v>34.286333333333339</v>
      </c>
      <c r="AY766" s="161">
        <f t="shared" si="708"/>
        <v>20561.356382866663</v>
      </c>
      <c r="AZ766" s="166"/>
      <c r="BA766" s="137">
        <v>10000</v>
      </c>
      <c r="BB766" s="105">
        <v>103.506856070365</v>
      </c>
      <c r="BC766" s="167">
        <f>(BB769-BB770)/BB751</f>
        <v>1.0986711829281337</v>
      </c>
      <c r="BD766" s="167">
        <f>D766-BB767</f>
        <v>13.329999999999984</v>
      </c>
      <c r="BE766" s="165">
        <f>BB769-BB770</f>
        <v>113.72</v>
      </c>
      <c r="BF766" s="165">
        <f t="shared" si="709"/>
        <v>11.721772775237412</v>
      </c>
      <c r="BG766" s="175">
        <f t="shared" si="710"/>
        <v>12.878373960984879</v>
      </c>
      <c r="BH766" s="137">
        <v>10000</v>
      </c>
      <c r="BI766" s="105">
        <v>103.506856070365</v>
      </c>
      <c r="BJ766" s="167">
        <f>(BI769-BI770)/BI751</f>
        <v>1.3366264347353793</v>
      </c>
      <c r="BK766" s="167">
        <f>I766-BI767</f>
        <v>15.670000000000016</v>
      </c>
      <c r="BL766" s="165">
        <f>BI769-BI770</f>
        <v>138.35000000000002</v>
      </c>
      <c r="BM766" s="165">
        <f t="shared" si="711"/>
        <v>11.326346223346595</v>
      </c>
      <c r="BN766" s="175">
        <f t="shared" si="712"/>
        <v>15.139093771090289</v>
      </c>
      <c r="BO766" s="137">
        <v>10000</v>
      </c>
      <c r="BP766" s="181">
        <v>103.506856070365</v>
      </c>
      <c r="BQ766" s="167">
        <f>(BP769-BP770)/BP751</f>
        <v>0.94998538003274169</v>
      </c>
      <c r="BR766" s="167">
        <f>N766-BP767</f>
        <v>15.079999999999984</v>
      </c>
      <c r="BS766" s="165">
        <f>BP769-BP770</f>
        <v>98.33</v>
      </c>
      <c r="BT766" s="165">
        <f t="shared" si="713"/>
        <v>15.336113088579259</v>
      </c>
      <c r="BU766" s="175">
        <f t="shared" si="714"/>
        <v>14.569083220679071</v>
      </c>
      <c r="BV766" s="137">
        <v>10000</v>
      </c>
      <c r="BW766" s="105">
        <v>103.506856070365</v>
      </c>
      <c r="BX766" s="167">
        <f>(BW769-BW770)/BW751</f>
        <v>1.3858019212030557</v>
      </c>
      <c r="BY766" s="167">
        <f>S766-BW767</f>
        <v>19.170000000000073</v>
      </c>
      <c r="BZ766" s="165">
        <f>BW769-BW770</f>
        <v>143.44</v>
      </c>
      <c r="CA766" s="165">
        <f t="shared" si="715"/>
        <v>13.364472950362572</v>
      </c>
      <c r="CB766" s="175">
        <f t="shared" si="716"/>
        <v>18.52051229047872</v>
      </c>
    </row>
    <row r="767" spans="1:80" ht="30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328" t="s">
        <v>46</v>
      </c>
      <c r="BA767" s="268" t="s">
        <v>47</v>
      </c>
      <c r="BB767" s="82">
        <f>BB768+BB769</f>
        <v>401.7</v>
      </c>
      <c r="BC767" s="80"/>
      <c r="BD767" s="80"/>
      <c r="BE767" s="80"/>
      <c r="BF767" s="80"/>
      <c r="BH767" s="108" t="s">
        <v>47</v>
      </c>
      <c r="BI767" s="238">
        <f>BI768+BI769</f>
        <v>426.3</v>
      </c>
      <c r="BJ767" s="80"/>
      <c r="BK767" s="86"/>
      <c r="BL767" s="86"/>
      <c r="BM767" s="86"/>
      <c r="BN767" s="86"/>
      <c r="BO767" s="108" t="s">
        <v>47</v>
      </c>
      <c r="BP767" s="162">
        <f>BP768+BP769</f>
        <v>385.93</v>
      </c>
      <c r="BQ767" s="81"/>
      <c r="BR767" s="80"/>
      <c r="BS767" s="80"/>
      <c r="BT767" s="80"/>
      <c r="BU767" s="80"/>
      <c r="BV767" s="108" t="s">
        <v>47</v>
      </c>
      <c r="BW767" s="162">
        <f>BW768+BW769</f>
        <v>430.92999999999995</v>
      </c>
      <c r="BX767" s="60"/>
      <c r="BY767" s="60"/>
      <c r="BZ767" s="60"/>
      <c r="CA767" s="60"/>
      <c r="CB767" s="60"/>
    </row>
    <row r="768" spans="1:80" ht="1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328"/>
      <c r="BA768" s="269" t="s">
        <v>48</v>
      </c>
      <c r="BB768" s="63">
        <v>215.07</v>
      </c>
      <c r="BC768" s="80"/>
      <c r="BD768" s="80"/>
      <c r="BE768" s="80"/>
      <c r="BF768" s="80"/>
      <c r="BG768" s="80"/>
      <c r="BH768" s="80" t="s">
        <v>48</v>
      </c>
      <c r="BI768" s="237">
        <v>214.99</v>
      </c>
      <c r="BJ768" s="80"/>
      <c r="BK768" s="86"/>
      <c r="BL768" s="86"/>
      <c r="BM768" s="86"/>
      <c r="BN768" s="86"/>
      <c r="BO768" s="80" t="s">
        <v>48</v>
      </c>
      <c r="BP768" s="183">
        <v>214.84</v>
      </c>
      <c r="BQ768" s="81"/>
      <c r="BR768" s="80"/>
      <c r="BS768" s="80"/>
      <c r="BT768" s="100"/>
      <c r="BU768" s="100"/>
      <c r="BV768" s="80" t="s">
        <v>48</v>
      </c>
      <c r="BW768" s="183">
        <v>214.64</v>
      </c>
      <c r="BX768" s="60"/>
      <c r="BY768" s="60" t="s">
        <v>191</v>
      </c>
      <c r="BZ768" s="60"/>
      <c r="CA768" s="60"/>
      <c r="CB768" s="60"/>
    </row>
    <row r="769" spans="1:80" ht="1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328"/>
      <c r="BA769" s="269" t="s">
        <v>50</v>
      </c>
      <c r="BB769" s="86">
        <v>186.63</v>
      </c>
      <c r="BC769" s="80"/>
      <c r="BD769" s="80"/>
      <c r="BE769" s="80"/>
      <c r="BF769" s="80"/>
      <c r="BG769" s="80"/>
      <c r="BH769" s="80" t="s">
        <v>50</v>
      </c>
      <c r="BI769" s="86">
        <v>211.31</v>
      </c>
      <c r="BJ769" s="80"/>
      <c r="BK769" s="86"/>
      <c r="BL769" s="86"/>
      <c r="BM769" s="86"/>
      <c r="BN769" s="86"/>
      <c r="BO769" s="80" t="s">
        <v>50</v>
      </c>
      <c r="BP769" s="80">
        <v>171.09</v>
      </c>
      <c r="BQ769" s="81"/>
      <c r="BR769" s="80"/>
      <c r="BS769" s="80"/>
      <c r="BT769" s="100"/>
      <c r="BU769" s="100"/>
      <c r="BV769" s="80" t="s">
        <v>50</v>
      </c>
      <c r="BW769" s="80">
        <v>216.29</v>
      </c>
      <c r="BX769" s="60"/>
      <c r="BY769" s="60"/>
      <c r="BZ769" s="60"/>
      <c r="CA769" s="60"/>
      <c r="CB769" s="60"/>
    </row>
    <row r="770" spans="1:80" ht="1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328"/>
      <c r="BA770" s="269" t="s">
        <v>52</v>
      </c>
      <c r="BB770" s="86">
        <v>72.91</v>
      </c>
      <c r="BC770" s="80"/>
      <c r="BD770" s="81"/>
      <c r="BE770" s="81"/>
      <c r="BF770" s="81"/>
      <c r="BG770" s="81"/>
      <c r="BH770" s="80" t="s">
        <v>52</v>
      </c>
      <c r="BI770" s="86">
        <v>72.959999999999994</v>
      </c>
      <c r="BJ770" s="80"/>
      <c r="BK770" s="81"/>
      <c r="BL770" s="81"/>
      <c r="BM770" s="81"/>
      <c r="BN770" s="81"/>
      <c r="BO770" s="80" t="s">
        <v>52</v>
      </c>
      <c r="BP770" s="80">
        <v>72.760000000000005</v>
      </c>
      <c r="BQ770" s="81"/>
      <c r="BR770" s="81"/>
      <c r="BS770" s="81"/>
      <c r="BT770" s="81"/>
      <c r="BU770" s="81"/>
      <c r="BV770" s="80" t="s">
        <v>52</v>
      </c>
      <c r="BW770" s="80">
        <v>72.849999999999994</v>
      </c>
      <c r="BX770" s="60"/>
      <c r="BY770" s="60"/>
      <c r="BZ770" s="60"/>
      <c r="CA770" s="60"/>
      <c r="CB770" s="60"/>
    </row>
    <row r="771" spans="1:80" ht="18.75">
      <c r="A771" s="61" t="s">
        <v>192</v>
      </c>
      <c r="B771" s="270"/>
      <c r="C771" s="211"/>
      <c r="D771" s="211"/>
      <c r="E771" s="80"/>
      <c r="F771" s="211"/>
      <c r="G771" s="81"/>
      <c r="H771" s="81"/>
      <c r="I771" s="81"/>
      <c r="J771" s="81"/>
      <c r="K771" s="81"/>
      <c r="L771" s="81"/>
      <c r="M771" s="81"/>
      <c r="N771" s="81"/>
      <c r="O771" s="80"/>
      <c r="P771" s="80"/>
      <c r="Q771" s="80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0"/>
      <c r="AF771" s="80"/>
      <c r="AG771" s="80"/>
      <c r="AH771" s="80"/>
      <c r="AI771" s="80"/>
      <c r="AJ771" s="80"/>
      <c r="AK771" s="80"/>
      <c r="AL771" s="81"/>
      <c r="AM771" s="81"/>
      <c r="AN771" s="80"/>
      <c r="AO771" s="80"/>
      <c r="AP771" s="81"/>
      <c r="AQ771" s="81"/>
      <c r="AR771" s="81"/>
      <c r="AS771" s="81"/>
      <c r="AT771" s="81"/>
      <c r="AU771" s="81"/>
      <c r="AV771" s="81"/>
      <c r="AW771" s="81"/>
      <c r="AX771" s="81"/>
      <c r="AY771" s="81"/>
      <c r="BA771" s="81"/>
      <c r="BB771" s="81"/>
      <c r="BC771" s="80"/>
      <c r="BD771" s="81"/>
      <c r="BE771" s="81"/>
      <c r="BF771" s="81"/>
      <c r="BG771" s="81"/>
      <c r="BH771" s="81"/>
      <c r="BI771" s="81"/>
      <c r="BJ771" s="80"/>
      <c r="BK771" s="81"/>
      <c r="BL771" s="81"/>
      <c r="BM771" s="81"/>
      <c r="BN771" s="81"/>
      <c r="BO771" s="81"/>
      <c r="BP771" s="81"/>
      <c r="BQ771" s="81"/>
      <c r="BR771" s="81"/>
      <c r="BS771" s="81"/>
      <c r="BT771" s="81"/>
      <c r="BU771" s="81"/>
      <c r="BV771" s="81"/>
      <c r="BW771" s="81"/>
      <c r="BX771" s="81"/>
      <c r="BY771" s="81"/>
      <c r="BZ771" s="81"/>
      <c r="CA771" s="81"/>
      <c r="CB771" s="81"/>
    </row>
    <row r="772" spans="1:80" ht="18.75">
      <c r="A772" s="318" t="s">
        <v>185</v>
      </c>
      <c r="B772" s="318"/>
      <c r="C772" s="318"/>
      <c r="D772" s="318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34"/>
      <c r="P772" s="134"/>
      <c r="Q772" s="134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34"/>
      <c r="AF772" s="134"/>
      <c r="AG772" s="134"/>
      <c r="AH772" s="134"/>
      <c r="AI772" s="134"/>
      <c r="AJ772" s="134"/>
      <c r="AK772" s="134"/>
      <c r="AL772" s="113"/>
      <c r="AM772" s="113"/>
      <c r="AN772" s="134"/>
      <c r="AO772" s="134"/>
      <c r="AP772" s="113"/>
      <c r="AQ772" s="113"/>
      <c r="AR772" s="113"/>
      <c r="AS772" s="113"/>
      <c r="AT772" s="113"/>
      <c r="AU772" s="113"/>
      <c r="AV772" s="113"/>
      <c r="AW772" s="113"/>
      <c r="AX772" s="113"/>
      <c r="AY772" s="113"/>
      <c r="AZ772" s="112"/>
      <c r="BA772" s="113"/>
      <c r="BB772" s="113"/>
      <c r="BC772" s="134"/>
      <c r="BD772" s="113"/>
      <c r="BE772" s="113"/>
      <c r="BF772" s="113"/>
      <c r="BG772" s="113"/>
      <c r="BH772" s="113"/>
      <c r="BI772" s="113"/>
      <c r="BJ772" s="134"/>
      <c r="BK772" s="113"/>
      <c r="BL772" s="113"/>
      <c r="BM772" s="113"/>
      <c r="BN772" s="113"/>
      <c r="BO772" s="113"/>
      <c r="BP772" s="113"/>
      <c r="BQ772" s="113"/>
      <c r="BR772" s="113"/>
      <c r="BS772" s="113"/>
      <c r="BT772" s="113"/>
      <c r="BU772" s="113"/>
      <c r="BV772" s="113"/>
      <c r="BW772" s="113"/>
      <c r="BX772" s="113"/>
      <c r="BY772" s="113"/>
      <c r="BZ772" s="113"/>
      <c r="CA772" s="113"/>
      <c r="CB772" s="113"/>
    </row>
    <row r="773" spans="1:80" ht="15">
      <c r="A773" s="81"/>
      <c r="B773" s="81"/>
      <c r="C773" s="80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0"/>
      <c r="P773" s="80"/>
      <c r="Q773" s="80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0"/>
      <c r="AF773" s="80"/>
      <c r="AG773" s="80"/>
      <c r="AH773" s="80"/>
      <c r="AI773" s="80"/>
      <c r="AJ773" s="80"/>
      <c r="AK773" s="80"/>
      <c r="AL773" s="81"/>
      <c r="AM773" s="81"/>
      <c r="AN773" s="80"/>
      <c r="AO773" s="80"/>
      <c r="AP773" s="81"/>
      <c r="AQ773" s="81"/>
      <c r="AR773" s="81"/>
      <c r="AS773" s="81"/>
      <c r="AT773" s="81"/>
      <c r="AU773" s="81"/>
      <c r="AV773" s="81"/>
      <c r="AW773" s="81"/>
      <c r="AX773" s="81"/>
      <c r="AY773" s="81"/>
      <c r="BA773" s="81"/>
      <c r="BB773" s="81"/>
      <c r="BC773" s="80"/>
      <c r="BD773" s="81"/>
      <c r="BE773" s="81"/>
      <c r="BF773" s="81"/>
      <c r="BG773" s="81"/>
      <c r="BH773" s="81"/>
      <c r="BI773" s="81"/>
      <c r="BJ773" s="80"/>
      <c r="BK773" s="81"/>
      <c r="BL773" s="81"/>
      <c r="BM773" s="81"/>
      <c r="BN773" s="81"/>
      <c r="BO773" s="81"/>
      <c r="BP773" s="81"/>
      <c r="BQ773" s="81"/>
      <c r="BR773" s="81"/>
      <c r="BS773" s="81"/>
      <c r="BT773" s="81"/>
      <c r="BU773" s="81"/>
      <c r="BV773" s="81"/>
      <c r="BW773" s="81"/>
      <c r="BX773" s="81"/>
      <c r="BY773" s="81"/>
      <c r="BZ773" s="81"/>
      <c r="CA773" s="81"/>
      <c r="CB773" s="81"/>
    </row>
    <row r="774" spans="1:80" ht="15">
      <c r="A774" s="82" t="s">
        <v>10</v>
      </c>
      <c r="B774" s="83" t="s">
        <v>11</v>
      </c>
      <c r="C774" s="84" t="s">
        <v>12</v>
      </c>
      <c r="D774" s="85" t="s">
        <v>13</v>
      </c>
      <c r="E774" s="335" t="s">
        <v>144</v>
      </c>
      <c r="F774" s="86"/>
      <c r="G774" s="87"/>
      <c r="H774" s="83" t="s">
        <v>11</v>
      </c>
      <c r="I774" s="85" t="s">
        <v>12</v>
      </c>
      <c r="J774" s="85" t="s">
        <v>13</v>
      </c>
      <c r="K774" s="335" t="s">
        <v>144</v>
      </c>
      <c r="L774" s="86"/>
      <c r="M774" s="130" t="s">
        <v>11</v>
      </c>
      <c r="N774" s="85" t="s">
        <v>12</v>
      </c>
      <c r="O774" s="84" t="s">
        <v>13</v>
      </c>
      <c r="P774" s="335" t="s">
        <v>144</v>
      </c>
      <c r="Q774" s="80"/>
      <c r="R774" s="130" t="s">
        <v>11</v>
      </c>
      <c r="S774" s="85" t="s">
        <v>12</v>
      </c>
      <c r="T774" s="85" t="s">
        <v>13</v>
      </c>
      <c r="U774" s="335" t="s">
        <v>144</v>
      </c>
      <c r="V774" s="86"/>
      <c r="W774" s="82" t="s">
        <v>15</v>
      </c>
      <c r="X774" s="83" t="s">
        <v>11</v>
      </c>
      <c r="Y774" s="84" t="s">
        <v>12</v>
      </c>
      <c r="Z774" s="85" t="s">
        <v>13</v>
      </c>
      <c r="AA774" s="86"/>
      <c r="AB774" s="86"/>
      <c r="AC774" s="86"/>
      <c r="AD774" s="87"/>
      <c r="AE774" s="83" t="s">
        <v>11</v>
      </c>
      <c r="AF774" s="85" t="s">
        <v>12</v>
      </c>
      <c r="AG774" s="85" t="s">
        <v>13</v>
      </c>
      <c r="AH774" s="86"/>
      <c r="AI774" s="86"/>
      <c r="AJ774" s="86"/>
      <c r="AK774" s="87"/>
      <c r="AL774" s="130" t="s">
        <v>11</v>
      </c>
      <c r="AM774" s="85" t="s">
        <v>12</v>
      </c>
      <c r="AN774" s="84" t="s">
        <v>13</v>
      </c>
      <c r="AO774" s="86"/>
      <c r="AP774" s="86"/>
      <c r="AQ774" s="86"/>
      <c r="AR774" s="157"/>
      <c r="AS774" s="130" t="s">
        <v>11</v>
      </c>
      <c r="AT774" s="85" t="s">
        <v>12</v>
      </c>
      <c r="AU774" s="85" t="s">
        <v>13</v>
      </c>
      <c r="AV774" s="86"/>
      <c r="AW774" s="86"/>
      <c r="AX774" s="86"/>
      <c r="AY774" s="157"/>
      <c r="AZ774" s="73" t="s">
        <v>16</v>
      </c>
      <c r="BA774" s="83" t="s">
        <v>11</v>
      </c>
      <c r="BB774" s="84" t="s">
        <v>12</v>
      </c>
      <c r="BC774" s="85" t="s">
        <v>13</v>
      </c>
      <c r="BD774" s="86"/>
      <c r="BE774" s="86"/>
      <c r="BF774" s="86"/>
      <c r="BG774" s="86"/>
      <c r="BH774" s="83" t="s">
        <v>11</v>
      </c>
      <c r="BI774" s="85" t="s">
        <v>12</v>
      </c>
      <c r="BJ774" s="85" t="s">
        <v>13</v>
      </c>
      <c r="BK774" s="86"/>
      <c r="BL774" s="86"/>
      <c r="BM774" s="86"/>
      <c r="BN774" s="86"/>
      <c r="BO774" s="130" t="s">
        <v>11</v>
      </c>
      <c r="BP774" s="85" t="s">
        <v>12</v>
      </c>
      <c r="BQ774" s="84" t="s">
        <v>13</v>
      </c>
      <c r="BR774" s="81"/>
      <c r="BS774" s="86"/>
      <c r="BT774" s="86"/>
      <c r="BU774" s="86"/>
      <c r="BV774" s="130" t="s">
        <v>11</v>
      </c>
      <c r="BW774" s="85" t="s">
        <v>12</v>
      </c>
      <c r="BX774" s="85" t="s">
        <v>13</v>
      </c>
      <c r="BY774" s="80"/>
      <c r="BZ774" s="80"/>
      <c r="CA774" s="80"/>
      <c r="CB774" s="87"/>
    </row>
    <row r="775" spans="1:80" ht="15">
      <c r="A775" s="82"/>
      <c r="B775" s="88"/>
      <c r="C775" s="84" t="s">
        <v>193</v>
      </c>
      <c r="D775" s="90" t="s">
        <v>20</v>
      </c>
      <c r="E775" s="336"/>
      <c r="F775" s="250">
        <v>176.34</v>
      </c>
      <c r="G775" s="87"/>
      <c r="H775" s="88"/>
      <c r="I775" s="89" t="s">
        <v>194</v>
      </c>
      <c r="J775" s="90" t="s">
        <v>20</v>
      </c>
      <c r="K775" s="336"/>
      <c r="L775" s="250">
        <v>176.65</v>
      </c>
      <c r="M775" s="88"/>
      <c r="N775" s="89" t="s">
        <v>195</v>
      </c>
      <c r="O775" s="135" t="s">
        <v>20</v>
      </c>
      <c r="P775" s="336"/>
      <c r="Q775" s="250">
        <v>168.75</v>
      </c>
      <c r="R775" s="88"/>
      <c r="S775" s="89" t="s">
        <v>196</v>
      </c>
      <c r="T775" s="90" t="s">
        <v>20</v>
      </c>
      <c r="U775" s="336"/>
      <c r="V775" s="250">
        <v>177.99</v>
      </c>
      <c r="W775" s="249"/>
      <c r="X775" s="88"/>
      <c r="Y775" s="84" t="s">
        <v>193</v>
      </c>
      <c r="Z775" s="90" t="s">
        <v>20</v>
      </c>
      <c r="AA775" s="86"/>
      <c r="AB775" s="86"/>
      <c r="AC775" s="86"/>
      <c r="AD775" s="87"/>
      <c r="AE775" s="88"/>
      <c r="AF775" s="89" t="s">
        <v>194</v>
      </c>
      <c r="AG775" s="90" t="s">
        <v>20</v>
      </c>
      <c r="AH775" s="86"/>
      <c r="AI775" s="86"/>
      <c r="AJ775" s="86"/>
      <c r="AK775" s="87"/>
      <c r="AL775" s="88"/>
      <c r="AM775" s="89" t="s">
        <v>195</v>
      </c>
      <c r="AN775" s="135" t="s">
        <v>20</v>
      </c>
      <c r="AO775" s="86"/>
      <c r="AP775" s="86"/>
      <c r="AQ775" s="86"/>
      <c r="AR775" s="157"/>
      <c r="AS775" s="88"/>
      <c r="AT775" s="89" t="s">
        <v>196</v>
      </c>
      <c r="AU775" s="90" t="s">
        <v>20</v>
      </c>
      <c r="AV775" s="331"/>
      <c r="AW775" s="331"/>
      <c r="AX775" s="86"/>
      <c r="AY775" s="157"/>
      <c r="AZ775" s="73"/>
      <c r="BA775" s="88"/>
      <c r="BB775" s="84" t="s">
        <v>193</v>
      </c>
      <c r="BC775" s="90" t="s">
        <v>20</v>
      </c>
      <c r="BD775" s="86"/>
      <c r="BE775" s="86"/>
      <c r="BF775" s="86"/>
      <c r="BG775" s="87"/>
      <c r="BH775" s="88"/>
      <c r="BI775" s="89" t="s">
        <v>194</v>
      </c>
      <c r="BJ775" s="90" t="s">
        <v>20</v>
      </c>
      <c r="BK775" s="86"/>
      <c r="BL775" s="86"/>
      <c r="BM775" s="86"/>
      <c r="BN775" s="87"/>
      <c r="BO775" s="88"/>
      <c r="BP775" s="89" t="s">
        <v>195</v>
      </c>
      <c r="BQ775" s="135" t="s">
        <v>20</v>
      </c>
      <c r="BR775" s="86"/>
      <c r="BS775" s="86"/>
      <c r="BT775" s="86"/>
      <c r="BU775" s="157"/>
      <c r="BV775" s="88"/>
      <c r="BW775" s="89" t="s">
        <v>196</v>
      </c>
      <c r="BX775" s="90" t="s">
        <v>20</v>
      </c>
      <c r="BY775" s="331"/>
      <c r="BZ775" s="331"/>
      <c r="CA775" s="86"/>
      <c r="CB775" s="157"/>
    </row>
    <row r="776" spans="1:80" ht="47.25">
      <c r="A776" s="64"/>
      <c r="B776" s="91" t="s">
        <v>26</v>
      </c>
      <c r="C776" s="94" t="s">
        <v>27</v>
      </c>
      <c r="D776" s="93" t="s">
        <v>56</v>
      </c>
      <c r="E776" s="321" t="s">
        <v>29</v>
      </c>
      <c r="F776" s="321"/>
      <c r="G776" s="322"/>
      <c r="H776" s="94" t="s">
        <v>27</v>
      </c>
      <c r="I776" s="93" t="s">
        <v>56</v>
      </c>
      <c r="J776" s="321" t="s">
        <v>29</v>
      </c>
      <c r="K776" s="321"/>
      <c r="L776" s="322"/>
      <c r="M776" s="94" t="s">
        <v>27</v>
      </c>
      <c r="N776" s="93" t="s">
        <v>56</v>
      </c>
      <c r="O776" s="333" t="s">
        <v>29</v>
      </c>
      <c r="P776" s="333"/>
      <c r="Q776" s="334"/>
      <c r="R776" s="94" t="s">
        <v>27</v>
      </c>
      <c r="S776" s="93" t="s">
        <v>56</v>
      </c>
      <c r="T776" s="333" t="s">
        <v>29</v>
      </c>
      <c r="U776" s="333"/>
      <c r="V776" s="334"/>
      <c r="W776" s="64"/>
      <c r="X776" s="94" t="s">
        <v>27</v>
      </c>
      <c r="Y776" s="148" t="s">
        <v>30</v>
      </c>
      <c r="Z776" s="149" t="s">
        <v>31</v>
      </c>
      <c r="AA776" s="149" t="s">
        <v>32</v>
      </c>
      <c r="AB776" s="149" t="s">
        <v>33</v>
      </c>
      <c r="AC776" s="149" t="s">
        <v>34</v>
      </c>
      <c r="AD776" s="150" t="s">
        <v>35</v>
      </c>
      <c r="AE776" s="94" t="s">
        <v>27</v>
      </c>
      <c r="AF776" s="149" t="s">
        <v>30</v>
      </c>
      <c r="AG776" s="149" t="s">
        <v>31</v>
      </c>
      <c r="AH776" s="149" t="s">
        <v>32</v>
      </c>
      <c r="AI776" s="149" t="s">
        <v>33</v>
      </c>
      <c r="AJ776" s="149" t="s">
        <v>34</v>
      </c>
      <c r="AK776" s="150" t="s">
        <v>35</v>
      </c>
      <c r="AL776" s="94" t="s">
        <v>27</v>
      </c>
      <c r="AM776" s="149" t="s">
        <v>30</v>
      </c>
      <c r="AN776" s="149" t="s">
        <v>31</v>
      </c>
      <c r="AO776" s="149" t="s">
        <v>32</v>
      </c>
      <c r="AP776" s="149" t="s">
        <v>33</v>
      </c>
      <c r="AQ776" s="149" t="s">
        <v>34</v>
      </c>
      <c r="AR776" s="158" t="s">
        <v>35</v>
      </c>
      <c r="AS776" s="94" t="s">
        <v>27</v>
      </c>
      <c r="AT776" s="149" t="s">
        <v>30</v>
      </c>
      <c r="AU776" s="159" t="s">
        <v>31</v>
      </c>
      <c r="AV776" s="159" t="s">
        <v>32</v>
      </c>
      <c r="AW776" s="149" t="s">
        <v>33</v>
      </c>
      <c r="AX776" s="149" t="s">
        <v>34</v>
      </c>
      <c r="AY776" s="158" t="s">
        <v>35</v>
      </c>
      <c r="AZ776" s="166"/>
      <c r="BA776" s="163" t="s">
        <v>27</v>
      </c>
      <c r="BB776" s="149" t="s">
        <v>24</v>
      </c>
      <c r="BC776" s="149" t="s">
        <v>36</v>
      </c>
      <c r="BD776" s="149" t="s">
        <v>37</v>
      </c>
      <c r="BE776" s="149" t="s">
        <v>38</v>
      </c>
      <c r="BF776" s="173" t="s">
        <v>39</v>
      </c>
      <c r="BG776" s="173" t="s">
        <v>40</v>
      </c>
      <c r="BH776" s="163" t="s">
        <v>27</v>
      </c>
      <c r="BI776" s="149" t="s">
        <v>24</v>
      </c>
      <c r="BJ776" s="149" t="s">
        <v>36</v>
      </c>
      <c r="BK776" s="149" t="s">
        <v>37</v>
      </c>
      <c r="BL776" s="149" t="s">
        <v>38</v>
      </c>
      <c r="BM776" s="173" t="s">
        <v>39</v>
      </c>
      <c r="BN776" s="173" t="s">
        <v>40</v>
      </c>
      <c r="BO776" s="163" t="s">
        <v>27</v>
      </c>
      <c r="BP776" s="149" t="s">
        <v>24</v>
      </c>
      <c r="BQ776" s="149" t="s">
        <v>36</v>
      </c>
      <c r="BR776" s="149" t="s">
        <v>37</v>
      </c>
      <c r="BS776" s="149" t="s">
        <v>38</v>
      </c>
      <c r="BT776" s="173" t="s">
        <v>39</v>
      </c>
      <c r="BU776" s="173" t="s">
        <v>40</v>
      </c>
      <c r="BV776" s="163" t="s">
        <v>27</v>
      </c>
      <c r="BW776" s="149" t="s">
        <v>24</v>
      </c>
      <c r="BX776" s="149" t="s">
        <v>36</v>
      </c>
      <c r="BY776" s="149" t="s">
        <v>37</v>
      </c>
      <c r="BZ776" s="149" t="s">
        <v>38</v>
      </c>
      <c r="CA776" s="173" t="s">
        <v>39</v>
      </c>
      <c r="CB776" s="173" t="s">
        <v>40</v>
      </c>
    </row>
    <row r="777" spans="1:80" ht="15.75">
      <c r="A777" s="64"/>
      <c r="B777" s="95" t="s">
        <v>41</v>
      </c>
      <c r="C777" s="80">
        <v>0</v>
      </c>
      <c r="D777" s="277">
        <f>260.33+214.97-37.86</f>
        <v>437.43999999999994</v>
      </c>
      <c r="E777" s="278">
        <v>1.83</v>
      </c>
      <c r="F777" s="278">
        <v>1.49</v>
      </c>
      <c r="G777" s="278">
        <v>1.23</v>
      </c>
      <c r="H777" s="80">
        <v>0</v>
      </c>
      <c r="I777" s="281">
        <f>263.68+214.9-37.77</f>
        <v>440.81000000000006</v>
      </c>
      <c r="J777" s="210">
        <v>0</v>
      </c>
      <c r="K777" s="210">
        <v>0</v>
      </c>
      <c r="L777" s="227">
        <v>0</v>
      </c>
      <c r="M777" s="80">
        <v>0</v>
      </c>
      <c r="N777" s="114">
        <f>254.39+214.78-37.78</f>
        <v>431.39</v>
      </c>
      <c r="O777" s="189">
        <v>2.79</v>
      </c>
      <c r="P777" s="189">
        <v>0</v>
      </c>
      <c r="Q777" s="190">
        <v>0</v>
      </c>
      <c r="R777" s="80">
        <v>0</v>
      </c>
      <c r="S777" s="211">
        <f>254.36+214.56-37.63</f>
        <v>431.29</v>
      </c>
      <c r="T777" s="210">
        <v>0</v>
      </c>
      <c r="U777" s="210">
        <v>1.08</v>
      </c>
      <c r="V777" s="227">
        <v>0.57999999999999996</v>
      </c>
      <c r="W777" s="64"/>
      <c r="X777" s="129">
        <v>0</v>
      </c>
      <c r="Y777" s="151">
        <f>AVERAGE(E777:G777)/10</f>
        <v>0.15166666666666667</v>
      </c>
      <c r="Z777" s="100">
        <v>9.6440000000000001</v>
      </c>
      <c r="AA777" s="100">
        <v>4.5170000000000003</v>
      </c>
      <c r="AB777" s="100">
        <f t="shared" ref="AB777:AB792" si="721">Z777-(AA777+Y777)</f>
        <v>4.9753333333333334</v>
      </c>
      <c r="AC777" s="100">
        <f t="shared" ref="AC777:AC792" si="722">3*Z777+AA777+Y777</f>
        <v>33.600666666666669</v>
      </c>
      <c r="AD777" s="152">
        <f t="shared" ref="AD777:AD792" si="723">1.398*(10^-6)*(X777^2)*AB777*AC777</f>
        <v>0</v>
      </c>
      <c r="AE777" s="129">
        <v>0</v>
      </c>
      <c r="AF777" s="100">
        <f t="shared" ref="AF777:AF792" si="724">AVERAGE(J777:L777)/10</f>
        <v>0</v>
      </c>
      <c r="AG777" s="100">
        <v>9.6440000000000001</v>
      </c>
      <c r="AH777" s="100">
        <v>4.5170000000000003</v>
      </c>
      <c r="AI777" s="100">
        <f t="shared" ref="AI777:AI792" si="725">AG777-(AH777+AF777)</f>
        <v>5.1269999999999998</v>
      </c>
      <c r="AJ777" s="100">
        <f t="shared" ref="AJ777:AJ792" si="726">3*AG777+AH777+AF777</f>
        <v>33.449000000000005</v>
      </c>
      <c r="AK777" s="152">
        <f t="shared" ref="AK777:AK792" si="727">1.398*(10^-6)*(AE777^2)*AI777*AJ777</f>
        <v>0</v>
      </c>
      <c r="AL777" s="129">
        <v>0</v>
      </c>
      <c r="AM777" s="100">
        <f>AVERAGE(O777:Q777)/10</f>
        <v>9.2999999999999999E-2</v>
      </c>
      <c r="AN777" s="100">
        <v>9.6440000000000001</v>
      </c>
      <c r="AO777" s="100">
        <v>4.5170000000000003</v>
      </c>
      <c r="AP777" s="100">
        <f t="shared" ref="AP777:AP792" si="728">AN777-(AO777+AM777)</f>
        <v>5.0339999999999998</v>
      </c>
      <c r="AQ777" s="100">
        <f t="shared" ref="AQ777:AQ792" si="729">3*AN777+AO777+AM777</f>
        <v>33.542000000000009</v>
      </c>
      <c r="AR777" s="160">
        <f t="shared" ref="AR777:AR792" si="730">1.398*(10^-6)*(AL777^2)*AP777*AQ777</f>
        <v>0</v>
      </c>
      <c r="AS777" s="129">
        <v>0</v>
      </c>
      <c r="AT777" s="100">
        <f>AVERAGE(T777:V777)/10</f>
        <v>5.5333333333333332E-2</v>
      </c>
      <c r="AU777" s="100">
        <v>9.6440000000000001</v>
      </c>
      <c r="AV777" s="100">
        <v>4.5170000000000003</v>
      </c>
      <c r="AW777" s="100">
        <f t="shared" ref="AW777:AW792" si="731">AU777-(AV777+AT777)</f>
        <v>5.0716666666666663</v>
      </c>
      <c r="AX777" s="100">
        <f t="shared" ref="AX777:AX792" si="732">3*AU777+AV777+AT777</f>
        <v>33.504333333333335</v>
      </c>
      <c r="AY777" s="160">
        <f t="shared" ref="AY777:AY792" si="733">1.398*(10^-6)*(AS777^2)*AW777*AX777</f>
        <v>0</v>
      </c>
      <c r="AZ777" s="166"/>
      <c r="BA777" s="129">
        <v>0</v>
      </c>
      <c r="BB777" s="100">
        <v>103.506856070365</v>
      </c>
      <c r="BC777" s="167">
        <f>(BB795-BB796)/BB777</f>
        <v>0.90052005769197463</v>
      </c>
      <c r="BD777" s="167">
        <f>D777-BB793</f>
        <v>56.319999999999936</v>
      </c>
      <c r="BE777" s="164">
        <f>BB795-BB796</f>
        <v>93.210000000000008</v>
      </c>
      <c r="BF777" s="164">
        <f t="shared" ref="BF777:BF792" si="734">BD777/BE777*100</f>
        <v>60.422701426885453</v>
      </c>
      <c r="BG777" s="174">
        <f t="shared" ref="BG777:BG792" si="735">BF777*BC777</f>
        <v>54.411854574843844</v>
      </c>
      <c r="BH777" s="129">
        <v>0</v>
      </c>
      <c r="BI777" s="100">
        <v>103.506856070365</v>
      </c>
      <c r="BJ777" s="167">
        <f>(BI795-BI796)/BI777</f>
        <v>0.91945600140054951</v>
      </c>
      <c r="BK777" s="167">
        <f>I777-BI793</f>
        <v>57.700000000000045</v>
      </c>
      <c r="BL777" s="164">
        <f>BI795-BI796</f>
        <v>95.17</v>
      </c>
      <c r="BM777" s="164">
        <f t="shared" ref="BM777:BM792" si="736">BK777/BL777*100</f>
        <v>60.628349269727899</v>
      </c>
      <c r="BN777" s="174">
        <f t="shared" ref="BN777:BN792" si="737">BM777*BJ777</f>
        <v>55.74509959105994</v>
      </c>
      <c r="BO777" s="129">
        <v>0</v>
      </c>
      <c r="BP777" s="180">
        <v>103.506856070365</v>
      </c>
      <c r="BQ777" s="167">
        <f>(BP795-BP796)/BP777</f>
        <v>0.86680248445578767</v>
      </c>
      <c r="BR777" s="167">
        <f>N777-BP793</f>
        <v>54.67999999999995</v>
      </c>
      <c r="BS777" s="164">
        <f>BP795-BP796</f>
        <v>89.720000000000013</v>
      </c>
      <c r="BT777" s="164">
        <f t="shared" ref="BT777:BT792" si="738">BR777/BS777*100</f>
        <v>60.945162728488569</v>
      </c>
      <c r="BU777" s="174">
        <f t="shared" ref="BU777:BU792" si="739">BT777*BQ777</f>
        <v>52.827418468616166</v>
      </c>
      <c r="BV777" s="129">
        <v>0</v>
      </c>
      <c r="BW777" s="100">
        <v>103.506856070365</v>
      </c>
      <c r="BX777" s="167">
        <f>(BW795-BW796)/BW777</f>
        <v>0.82912382095403137</v>
      </c>
      <c r="BY777" s="167">
        <f>S777-BW793</f>
        <v>57.860000000000014</v>
      </c>
      <c r="BZ777" s="164">
        <f>BW795-BW796</f>
        <v>85.820000000000007</v>
      </c>
      <c r="CA777" s="164">
        <f t="shared" ref="CA777:CA792" si="740">BY777/BZ777*100</f>
        <v>67.420181775809837</v>
      </c>
      <c r="CB777" s="174">
        <f t="shared" ref="CB777:CB792" si="741">CA777*BX777</f>
        <v>55.899678723374805</v>
      </c>
    </row>
    <row r="778" spans="1:80" ht="15.75">
      <c r="A778" s="64"/>
      <c r="B778" s="95" t="s">
        <v>42</v>
      </c>
      <c r="C778" s="80">
        <v>300</v>
      </c>
      <c r="D778" s="278">
        <v>423.01</v>
      </c>
      <c r="E778" s="278">
        <v>2.5099999999999998</v>
      </c>
      <c r="F778" s="278">
        <v>3.65</v>
      </c>
      <c r="G778" s="278">
        <v>2.2999999999999998</v>
      </c>
      <c r="H778" s="80">
        <v>300</v>
      </c>
      <c r="I778" s="264">
        <v>431.34</v>
      </c>
      <c r="J778" s="210">
        <v>0</v>
      </c>
      <c r="K778" s="210">
        <v>0.28000000000000003</v>
      </c>
      <c r="L778" s="227">
        <v>0.19</v>
      </c>
      <c r="M778" s="80">
        <v>300</v>
      </c>
      <c r="N778" s="114">
        <v>421.11</v>
      </c>
      <c r="O778" s="189">
        <v>0</v>
      </c>
      <c r="P778" s="189">
        <v>3.25</v>
      </c>
      <c r="Q778" s="190">
        <v>0.91</v>
      </c>
      <c r="R778" s="80">
        <v>300</v>
      </c>
      <c r="S778" s="211">
        <v>425.9</v>
      </c>
      <c r="T778" s="210">
        <v>1.1100000000000001</v>
      </c>
      <c r="U778" s="210">
        <v>1.37</v>
      </c>
      <c r="V778" s="227">
        <v>1.79</v>
      </c>
      <c r="W778" s="64"/>
      <c r="X778" s="129">
        <v>300</v>
      </c>
      <c r="Y778" s="151">
        <f t="shared" ref="Y778:Y792" si="742">AVERAGE(E778:G778)/10</f>
        <v>0.28200000000000003</v>
      </c>
      <c r="Z778" s="100">
        <v>9.6440000000000001</v>
      </c>
      <c r="AA778" s="100">
        <v>4.5170000000000003</v>
      </c>
      <c r="AB778" s="100">
        <f t="shared" si="721"/>
        <v>4.8449999999999998</v>
      </c>
      <c r="AC778" s="100">
        <f t="shared" si="722"/>
        <v>33.731000000000009</v>
      </c>
      <c r="AD778" s="152">
        <f t="shared" si="723"/>
        <v>20.562346764900003</v>
      </c>
      <c r="AE778" s="129">
        <v>300</v>
      </c>
      <c r="AF778" s="100">
        <f t="shared" si="724"/>
        <v>1.5666666666666669E-2</v>
      </c>
      <c r="AG778" s="100">
        <v>9.6440000000000001</v>
      </c>
      <c r="AH778" s="100">
        <v>4.5170000000000003</v>
      </c>
      <c r="AI778" s="100">
        <f t="shared" si="725"/>
        <v>5.1113333333333335</v>
      </c>
      <c r="AJ778" s="100">
        <f t="shared" si="726"/>
        <v>33.464666666666673</v>
      </c>
      <c r="AK778" s="152">
        <f t="shared" si="727"/>
        <v>21.521393512080003</v>
      </c>
      <c r="AL778" s="129">
        <v>300</v>
      </c>
      <c r="AM778" s="100">
        <f t="shared" ref="AM778:AM785" si="743">AVERAGE(O778:Q778)/10</f>
        <v>0.13866666666666666</v>
      </c>
      <c r="AN778" s="100">
        <v>9.6440000000000001</v>
      </c>
      <c r="AO778" s="100">
        <v>4.5170000000000003</v>
      </c>
      <c r="AP778" s="100">
        <f t="shared" si="728"/>
        <v>4.9883333333333333</v>
      </c>
      <c r="AQ778" s="100">
        <f t="shared" si="729"/>
        <v>33.587666666666671</v>
      </c>
      <c r="AR778" s="160">
        <f t="shared" si="730"/>
        <v>21.080697764099998</v>
      </c>
      <c r="AS778" s="129">
        <v>300</v>
      </c>
      <c r="AT778" s="100">
        <f>AVERAGE(T778:V778)/10</f>
        <v>0.14233333333333337</v>
      </c>
      <c r="AU778" s="100">
        <v>9.6440000000000001</v>
      </c>
      <c r="AV778" s="100">
        <v>4.5170000000000003</v>
      </c>
      <c r="AW778" s="100">
        <f t="shared" si="731"/>
        <v>4.9846666666666666</v>
      </c>
      <c r="AX778" s="100">
        <f t="shared" si="732"/>
        <v>33.591333333333338</v>
      </c>
      <c r="AY778" s="160">
        <f t="shared" si="733"/>
        <v>21.067502056080002</v>
      </c>
      <c r="AZ778" s="166"/>
      <c r="BA778" s="129">
        <v>300</v>
      </c>
      <c r="BB778" s="100">
        <v>103.506856070365</v>
      </c>
      <c r="BC778" s="167">
        <f>(BB795-BB796)/BB777</f>
        <v>0.90052005769197463</v>
      </c>
      <c r="BD778" s="167">
        <f>D778-BB793</f>
        <v>41.889999999999986</v>
      </c>
      <c r="BE778" s="164">
        <f>BB795-BB796</f>
        <v>93.210000000000008</v>
      </c>
      <c r="BF778" s="164">
        <f t="shared" si="734"/>
        <v>44.941529878768357</v>
      </c>
      <c r="BG778" s="174">
        <f t="shared" si="735"/>
        <v>40.470749079194086</v>
      </c>
      <c r="BH778" s="129">
        <v>300</v>
      </c>
      <c r="BI778" s="100">
        <v>103.506856070365</v>
      </c>
      <c r="BJ778" s="167">
        <f>(BI795-BI796)/BI777</f>
        <v>0.91945600140054951</v>
      </c>
      <c r="BK778" s="167">
        <f>I778-BI793</f>
        <v>48.229999999999961</v>
      </c>
      <c r="BL778" s="164">
        <f>BI795-BI796</f>
        <v>95.17</v>
      </c>
      <c r="BM778" s="164">
        <f t="shared" si="736"/>
        <v>50.677734580224822</v>
      </c>
      <c r="BN778" s="174">
        <f t="shared" si="737"/>
        <v>46.595947197171867</v>
      </c>
      <c r="BO778" s="129">
        <v>300</v>
      </c>
      <c r="BP778" s="180">
        <v>103.506856070365</v>
      </c>
      <c r="BQ778" s="167">
        <f>(BP795-BP796)/BP777</f>
        <v>0.86680248445578767</v>
      </c>
      <c r="BR778" s="167">
        <f>N778-BP793</f>
        <v>44.399999999999977</v>
      </c>
      <c r="BS778" s="164">
        <f>BP795-BP796</f>
        <v>89.720000000000013</v>
      </c>
      <c r="BT778" s="164">
        <f t="shared" si="738"/>
        <v>49.487293802942453</v>
      </c>
      <c r="BU778" s="174">
        <f t="shared" si="739"/>
        <v>42.895709217384024</v>
      </c>
      <c r="BV778" s="129">
        <v>300</v>
      </c>
      <c r="BW778" s="100">
        <v>103.506856070365</v>
      </c>
      <c r="BX778" s="167">
        <f>(BW795-BW796)/BW777</f>
        <v>0.82912382095403137</v>
      </c>
      <c r="BY778" s="167">
        <f>S778-BW793</f>
        <v>52.46999999999997</v>
      </c>
      <c r="BZ778" s="164">
        <f>BW795-BW796</f>
        <v>85.820000000000007</v>
      </c>
      <c r="CA778" s="164">
        <f t="shared" si="740"/>
        <v>61.13959450011648</v>
      </c>
      <c r="CB778" s="174">
        <f t="shared" si="741"/>
        <v>50.69229420351666</v>
      </c>
    </row>
    <row r="779" spans="1:80" ht="15.75">
      <c r="A779" s="64"/>
      <c r="B779" s="95" t="s">
        <v>42</v>
      </c>
      <c r="C779" s="80">
        <v>350</v>
      </c>
      <c r="D779" s="278">
        <v>420.39</v>
      </c>
      <c r="E779" s="278">
        <v>2.87</v>
      </c>
      <c r="F779" s="278">
        <v>3.6720000000000002</v>
      </c>
      <c r="G779" s="278">
        <v>2.41</v>
      </c>
      <c r="H779" s="80">
        <v>350</v>
      </c>
      <c r="I779" s="264">
        <v>429.77</v>
      </c>
      <c r="J779" s="210">
        <v>0</v>
      </c>
      <c r="K779" s="210">
        <v>0.41</v>
      </c>
      <c r="L779" s="227">
        <v>0.2</v>
      </c>
      <c r="M779" s="80">
        <v>350</v>
      </c>
      <c r="N779" s="80">
        <v>419.32</v>
      </c>
      <c r="O779" s="189">
        <v>3.62</v>
      </c>
      <c r="P779" s="189">
        <v>1.29</v>
      </c>
      <c r="Q779" s="190">
        <v>0.02</v>
      </c>
      <c r="R779" s="80">
        <v>350</v>
      </c>
      <c r="S779" s="211">
        <v>423.18</v>
      </c>
      <c r="T779" s="210">
        <v>2.08</v>
      </c>
      <c r="U779" s="210">
        <v>2.12</v>
      </c>
      <c r="V779" s="227">
        <v>1.4</v>
      </c>
      <c r="W779" s="64"/>
      <c r="X779" s="129">
        <v>350</v>
      </c>
      <c r="Y779" s="151">
        <f t="shared" si="742"/>
        <v>0.2984</v>
      </c>
      <c r="Z779" s="100">
        <v>9.6440000000000001</v>
      </c>
      <c r="AA779" s="100">
        <v>4.5170000000000003</v>
      </c>
      <c r="AB779" s="100">
        <f t="shared" si="721"/>
        <v>4.8285999999999998</v>
      </c>
      <c r="AC779" s="100">
        <f t="shared" si="722"/>
        <v>33.747400000000006</v>
      </c>
      <c r="AD779" s="152">
        <f t="shared" si="723"/>
        <v>27.906463891828196</v>
      </c>
      <c r="AE779" s="129">
        <v>350</v>
      </c>
      <c r="AF779" s="100">
        <f t="shared" si="724"/>
        <v>2.0333333333333335E-2</v>
      </c>
      <c r="AG779" s="100">
        <v>9.6440000000000001</v>
      </c>
      <c r="AH779" s="100">
        <v>4.5170000000000003</v>
      </c>
      <c r="AI779" s="100">
        <f t="shared" si="725"/>
        <v>5.1066666666666665</v>
      </c>
      <c r="AJ779" s="100">
        <f t="shared" si="726"/>
        <v>33.469333333333338</v>
      </c>
      <c r="AK779" s="152">
        <f t="shared" si="727"/>
        <v>29.270344405866666</v>
      </c>
      <c r="AL779" s="129">
        <v>350</v>
      </c>
      <c r="AM779" s="100">
        <f t="shared" si="743"/>
        <v>0.16433333333333333</v>
      </c>
      <c r="AN779" s="100">
        <v>9.6440000000000001</v>
      </c>
      <c r="AO779" s="100">
        <v>4.5170000000000003</v>
      </c>
      <c r="AP779" s="100">
        <f t="shared" si="728"/>
        <v>4.9626666666666663</v>
      </c>
      <c r="AQ779" s="100">
        <f t="shared" si="729"/>
        <v>33.613333333333337</v>
      </c>
      <c r="AR779" s="160">
        <f t="shared" si="730"/>
        <v>28.56734948106666</v>
      </c>
      <c r="AS779" s="129">
        <v>350</v>
      </c>
      <c r="AT779" s="100">
        <f>AVERAGE(T779:V779)/10</f>
        <v>0.18666666666666665</v>
      </c>
      <c r="AU779" s="100">
        <v>9.6440000000000001</v>
      </c>
      <c r="AV779" s="100">
        <v>4.5170000000000003</v>
      </c>
      <c r="AW779" s="100">
        <f t="shared" si="731"/>
        <v>4.9403333333333332</v>
      </c>
      <c r="AX779" s="100">
        <f t="shared" si="732"/>
        <v>33.635666666666673</v>
      </c>
      <c r="AY779" s="160">
        <f t="shared" si="733"/>
        <v>28.457684001331664</v>
      </c>
      <c r="AZ779" s="166"/>
      <c r="BA779" s="129">
        <v>350</v>
      </c>
      <c r="BB779" s="100">
        <v>103.506856070365</v>
      </c>
      <c r="BC779" s="167">
        <f>(BB795-BB796)/BB777</f>
        <v>0.90052005769197463</v>
      </c>
      <c r="BD779" s="167">
        <f>D779-BB793</f>
        <v>39.269999999999982</v>
      </c>
      <c r="BE779" s="164">
        <f>BB795-BB796</f>
        <v>93.210000000000008</v>
      </c>
      <c r="BF779" s="164">
        <f t="shared" si="734"/>
        <v>42.130672674605705</v>
      </c>
      <c r="BG779" s="174">
        <f t="shared" si="735"/>
        <v>37.93951578753763</v>
      </c>
      <c r="BH779" s="129">
        <v>350</v>
      </c>
      <c r="BI779" s="100">
        <v>103.506856070365</v>
      </c>
      <c r="BJ779" s="167">
        <f>(BI795-BI796)/BI777</f>
        <v>0.91945600140054951</v>
      </c>
      <c r="BK779" s="167">
        <f>I779-BI793</f>
        <v>46.659999999999968</v>
      </c>
      <c r="BL779" s="164">
        <f>BI795-BI796</f>
        <v>95.17</v>
      </c>
      <c r="BM779" s="164">
        <f t="shared" si="736"/>
        <v>49.028055059367418</v>
      </c>
      <c r="BN779" s="174">
        <f t="shared" si="737"/>
        <v>45.079139461331948</v>
      </c>
      <c r="BO779" s="129">
        <v>350</v>
      </c>
      <c r="BP779" s="180">
        <v>103.506856070365</v>
      </c>
      <c r="BQ779" s="167">
        <f>(BP795-BP796)/BP777</f>
        <v>0.86680248445578767</v>
      </c>
      <c r="BR779" s="167">
        <f>N779-BP793</f>
        <v>42.609999999999957</v>
      </c>
      <c r="BS779" s="164">
        <f>BP795-BP796</f>
        <v>89.720000000000013</v>
      </c>
      <c r="BT779" s="164">
        <f t="shared" si="738"/>
        <v>47.492197949175157</v>
      </c>
      <c r="BU779" s="174">
        <f t="shared" si="739"/>
        <v>41.166355174611091</v>
      </c>
      <c r="BV779" s="129">
        <v>350</v>
      </c>
      <c r="BW779" s="100">
        <v>103.506856070365</v>
      </c>
      <c r="BX779" s="167">
        <f>(BW795-BW796)/BW777</f>
        <v>0.82912382095403137</v>
      </c>
      <c r="BY779" s="167">
        <f>S779-BW793</f>
        <v>49.75</v>
      </c>
      <c r="BZ779" s="164">
        <f>BW795-BW796</f>
        <v>85.820000000000007</v>
      </c>
      <c r="CA779" s="164">
        <f t="shared" si="740"/>
        <v>57.970170123514329</v>
      </c>
      <c r="CB779" s="174">
        <f t="shared" si="741"/>
        <v>48.064448954163431</v>
      </c>
    </row>
    <row r="780" spans="1:80" ht="15.75">
      <c r="A780" s="64"/>
      <c r="B780" s="95" t="s">
        <v>42</v>
      </c>
      <c r="C780" s="80">
        <v>450</v>
      </c>
      <c r="D780" s="278">
        <v>417.88</v>
      </c>
      <c r="E780" s="278">
        <v>3.64</v>
      </c>
      <c r="F780" s="278">
        <v>4.72</v>
      </c>
      <c r="G780" s="278">
        <v>3.5</v>
      </c>
      <c r="H780" s="80">
        <v>450</v>
      </c>
      <c r="I780" s="100">
        <v>425.94</v>
      </c>
      <c r="J780" s="210">
        <v>0</v>
      </c>
      <c r="K780" s="210">
        <v>0.71</v>
      </c>
      <c r="L780" s="227">
        <v>1.1000000000000001</v>
      </c>
      <c r="M780" s="80">
        <v>450</v>
      </c>
      <c r="N780" s="80">
        <v>417.56</v>
      </c>
      <c r="O780" s="189">
        <v>0.03</v>
      </c>
      <c r="P780" s="189">
        <v>4.2699999999999996</v>
      </c>
      <c r="Q780" s="190">
        <v>1.31</v>
      </c>
      <c r="R780" s="80">
        <v>450</v>
      </c>
      <c r="S780" s="211">
        <v>419.41</v>
      </c>
      <c r="T780" s="210">
        <v>2.1</v>
      </c>
      <c r="U780" s="210">
        <v>1.69</v>
      </c>
      <c r="V780" s="227">
        <v>2.13</v>
      </c>
      <c r="W780" s="64"/>
      <c r="X780" s="129">
        <v>450</v>
      </c>
      <c r="Y780" s="151">
        <f t="shared" si="742"/>
        <v>0.39533333333333331</v>
      </c>
      <c r="Z780" s="100">
        <v>9.6440000000000001</v>
      </c>
      <c r="AA780" s="100">
        <v>4.5170000000000003</v>
      </c>
      <c r="AB780" s="100">
        <f t="shared" si="721"/>
        <v>4.7316666666666665</v>
      </c>
      <c r="AC780" s="100">
        <f t="shared" si="722"/>
        <v>33.844333333333338</v>
      </c>
      <c r="AD780" s="152">
        <f t="shared" si="723"/>
        <v>45.334862710425</v>
      </c>
      <c r="AE780" s="129">
        <v>450</v>
      </c>
      <c r="AF780" s="100">
        <f t="shared" si="724"/>
        <v>6.0333333333333336E-2</v>
      </c>
      <c r="AG780" s="100">
        <v>9.6440000000000001</v>
      </c>
      <c r="AH780" s="100">
        <v>4.5170000000000003</v>
      </c>
      <c r="AI780" s="100">
        <f t="shared" si="725"/>
        <v>5.0666666666666664</v>
      </c>
      <c r="AJ780" s="100">
        <f t="shared" si="726"/>
        <v>33.509333333333338</v>
      </c>
      <c r="AK780" s="152">
        <f t="shared" si="727"/>
        <v>48.064045247999992</v>
      </c>
      <c r="AL780" s="129">
        <v>450</v>
      </c>
      <c r="AM780" s="100">
        <f t="shared" si="743"/>
        <v>0.187</v>
      </c>
      <c r="AN780" s="100">
        <v>9.6440000000000001</v>
      </c>
      <c r="AO780" s="100">
        <v>4.5170000000000003</v>
      </c>
      <c r="AP780" s="100">
        <f t="shared" si="728"/>
        <v>4.9399999999999995</v>
      </c>
      <c r="AQ780" s="100">
        <f t="shared" si="729"/>
        <v>33.636000000000003</v>
      </c>
      <c r="AR780" s="160">
        <f t="shared" si="730"/>
        <v>47.039586094799994</v>
      </c>
      <c r="AS780" s="129">
        <v>450</v>
      </c>
      <c r="AT780" s="100">
        <f>AVERAGE(T780:V780)/10</f>
        <v>0.19733333333333333</v>
      </c>
      <c r="AU780" s="100">
        <v>9.6440000000000001</v>
      </c>
      <c r="AV780" s="100">
        <v>4.5170000000000003</v>
      </c>
      <c r="AW780" s="100">
        <f t="shared" si="731"/>
        <v>4.9296666666666669</v>
      </c>
      <c r="AX780" s="100">
        <f t="shared" si="732"/>
        <v>33.646333333333338</v>
      </c>
      <c r="AY780" s="160">
        <f t="shared" si="733"/>
        <v>46.955611027304997</v>
      </c>
      <c r="AZ780" s="166"/>
      <c r="BA780" s="129">
        <v>450</v>
      </c>
      <c r="BB780" s="100">
        <v>103.506856070365</v>
      </c>
      <c r="BC780" s="167">
        <f>(BB795-BB796)/BB777</f>
        <v>0.90052005769197463</v>
      </c>
      <c r="BD780" s="167">
        <f>D780-BB793</f>
        <v>36.759999999999991</v>
      </c>
      <c r="BE780" s="164">
        <f>BB795-BB796</f>
        <v>93.210000000000008</v>
      </c>
      <c r="BF780" s="164">
        <f t="shared" si="734"/>
        <v>39.437828559167457</v>
      </c>
      <c r="BG780" s="174">
        <f t="shared" si="735"/>
        <v>35.514555649347685</v>
      </c>
      <c r="BH780" s="129">
        <v>450</v>
      </c>
      <c r="BI780" s="100">
        <v>103.506856070365</v>
      </c>
      <c r="BJ780" s="167">
        <f>(BI795-BI796)/BI777</f>
        <v>0.91945600140054951</v>
      </c>
      <c r="BK780" s="167">
        <f>I780-BI793</f>
        <v>42.829999999999984</v>
      </c>
      <c r="BL780" s="164">
        <f>BI795-BI796</f>
        <v>95.17</v>
      </c>
      <c r="BM780" s="164">
        <f t="shared" si="736"/>
        <v>45.003677629505077</v>
      </c>
      <c r="BN780" s="174">
        <f t="shared" si="737"/>
        <v>41.378901481544098</v>
      </c>
      <c r="BO780" s="129">
        <v>450</v>
      </c>
      <c r="BP780" s="180">
        <v>103.506856070365</v>
      </c>
      <c r="BQ780" s="167">
        <f>(BP795-BP796)/BP777</f>
        <v>0.86680248445578767</v>
      </c>
      <c r="BR780" s="167">
        <f>N780-BP793</f>
        <v>40.849999999999966</v>
      </c>
      <c r="BS780" s="164">
        <f>BP795-BP796</f>
        <v>89.720000000000013</v>
      </c>
      <c r="BT780" s="164">
        <f t="shared" si="738"/>
        <v>45.530539456085556</v>
      </c>
      <c r="BU780" s="174">
        <f t="shared" si="739"/>
        <v>39.465984719147229</v>
      </c>
      <c r="BV780" s="129">
        <v>450</v>
      </c>
      <c r="BW780" s="100">
        <v>103.506856070365</v>
      </c>
      <c r="BX780" s="167">
        <f>(BW795-BW796)/BW777</f>
        <v>0.82912382095403137</v>
      </c>
      <c r="BY780" s="167">
        <f>S780-BW793</f>
        <v>45.980000000000018</v>
      </c>
      <c r="BZ780" s="164">
        <f>BW795-BW796</f>
        <v>85.820000000000007</v>
      </c>
      <c r="CA780" s="164">
        <f t="shared" si="740"/>
        <v>53.577254719179692</v>
      </c>
      <c r="CB780" s="174">
        <f t="shared" si="741"/>
        <v>44.422178148993673</v>
      </c>
    </row>
    <row r="781" spans="1:80" ht="15.75">
      <c r="A781" s="64"/>
      <c r="B781" s="95" t="s">
        <v>42</v>
      </c>
      <c r="C781" s="80">
        <v>550</v>
      </c>
      <c r="D781" s="278">
        <v>416</v>
      </c>
      <c r="E781" s="278">
        <v>5.54</v>
      </c>
      <c r="F781" s="278">
        <v>3.93</v>
      </c>
      <c r="G781" s="278">
        <v>4.12</v>
      </c>
      <c r="H781" s="80">
        <v>550</v>
      </c>
      <c r="I781" s="100">
        <v>423.53</v>
      </c>
      <c r="J781" s="210">
        <v>0.81</v>
      </c>
      <c r="K781" s="210">
        <v>1.3</v>
      </c>
      <c r="L781" s="227">
        <v>0.72</v>
      </c>
      <c r="M781" s="80">
        <v>550</v>
      </c>
      <c r="N781" s="80">
        <v>415.97</v>
      </c>
      <c r="O781" s="208">
        <v>2.11</v>
      </c>
      <c r="P781" s="208">
        <v>1.24</v>
      </c>
      <c r="Q781" s="152">
        <v>4.47</v>
      </c>
      <c r="R781" s="80">
        <v>550</v>
      </c>
      <c r="S781" s="211">
        <v>416.55</v>
      </c>
      <c r="T781" s="210">
        <v>2.4</v>
      </c>
      <c r="U781" s="210">
        <v>2.08</v>
      </c>
      <c r="V781" s="210">
        <v>2.95</v>
      </c>
      <c r="W781" s="64"/>
      <c r="X781" s="129">
        <v>550</v>
      </c>
      <c r="Y781" s="151">
        <f t="shared" si="742"/>
        <v>0.45300000000000001</v>
      </c>
      <c r="Z781" s="100">
        <v>9.6440000000000001</v>
      </c>
      <c r="AA781" s="100">
        <v>4.5170000000000003</v>
      </c>
      <c r="AB781" s="100">
        <f t="shared" si="721"/>
        <v>4.6739999999999995</v>
      </c>
      <c r="AC781" s="100">
        <f t="shared" si="722"/>
        <v>33.902000000000008</v>
      </c>
      <c r="AD781" s="152">
        <f t="shared" si="723"/>
        <v>67.011073919459989</v>
      </c>
      <c r="AE781" s="129">
        <v>550</v>
      </c>
      <c r="AF781" s="100">
        <f t="shared" si="724"/>
        <v>9.4333333333333338E-2</v>
      </c>
      <c r="AG781" s="100">
        <v>9.6440000000000001</v>
      </c>
      <c r="AH781" s="100">
        <v>4.5170000000000003</v>
      </c>
      <c r="AI781" s="100">
        <f t="shared" si="725"/>
        <v>5.0326666666666666</v>
      </c>
      <c r="AJ781" s="100">
        <f t="shared" si="726"/>
        <v>33.543333333333337</v>
      </c>
      <c r="AK781" s="152">
        <f t="shared" si="727"/>
        <v>71.389926476366668</v>
      </c>
      <c r="AL781" s="129">
        <v>550</v>
      </c>
      <c r="AM781" s="100">
        <f t="shared" si="743"/>
        <v>0.26066666666666666</v>
      </c>
      <c r="AN781" s="100">
        <v>9.6440000000000001</v>
      </c>
      <c r="AO781" s="100">
        <v>4.5170000000000003</v>
      </c>
      <c r="AP781" s="100">
        <f t="shared" si="728"/>
        <v>4.8663333333333334</v>
      </c>
      <c r="AQ781" s="100">
        <f t="shared" si="729"/>
        <v>33.709666666666671</v>
      </c>
      <c r="AR781" s="160">
        <f t="shared" si="730"/>
        <v>69.372742277171653</v>
      </c>
      <c r="AS781" s="129">
        <v>550</v>
      </c>
      <c r="AT781" s="100">
        <f t="shared" ref="AT781:AT792" si="744">AVERAGE(T781:V781)/10</f>
        <v>0.2476666666666667</v>
      </c>
      <c r="AU781" s="100">
        <v>9.6440000000000001</v>
      </c>
      <c r="AV781" s="100">
        <v>4.5170000000000003</v>
      </c>
      <c r="AW781" s="100">
        <f t="shared" si="731"/>
        <v>4.8793333333333333</v>
      </c>
      <c r="AX781" s="100">
        <f t="shared" si="732"/>
        <v>33.696666666666673</v>
      </c>
      <c r="AY781" s="160">
        <f t="shared" si="733"/>
        <v>69.531240926766671</v>
      </c>
      <c r="AZ781" s="166"/>
      <c r="BA781" s="129">
        <v>550</v>
      </c>
      <c r="BB781" s="100">
        <v>103.506856070365</v>
      </c>
      <c r="BC781" s="167">
        <f>(BB795-BB796)/BB777</f>
        <v>0.90052005769197463</v>
      </c>
      <c r="BD781" s="167">
        <f>D781-BB793</f>
        <v>34.879999999999995</v>
      </c>
      <c r="BE781" s="164">
        <f>BB795-BB796</f>
        <v>93.210000000000008</v>
      </c>
      <c r="BF781" s="164">
        <f t="shared" si="734"/>
        <v>37.420877588241595</v>
      </c>
      <c r="BG781" s="174">
        <f t="shared" si="735"/>
        <v>33.698250844647639</v>
      </c>
      <c r="BH781" s="129">
        <v>550</v>
      </c>
      <c r="BI781" s="100">
        <v>103.506856070365</v>
      </c>
      <c r="BJ781" s="167">
        <f>(BI795-BI796)/BI777</f>
        <v>0.91945600140054951</v>
      </c>
      <c r="BK781" s="167">
        <f>I781-BI793</f>
        <v>40.419999999999959</v>
      </c>
      <c r="BL781" s="164">
        <f>BI795-BI796</f>
        <v>95.17</v>
      </c>
      <c r="BM781" s="164">
        <f t="shared" si="736"/>
        <v>42.47136702742457</v>
      </c>
      <c r="BN781" s="174">
        <f t="shared" si="737"/>
        <v>39.05055330105094</v>
      </c>
      <c r="BO781" s="129">
        <v>550</v>
      </c>
      <c r="BP781" s="180">
        <v>103.506856070365</v>
      </c>
      <c r="BQ781" s="167">
        <f>(BP795-BP796)/BP777</f>
        <v>0.86680248445578767</v>
      </c>
      <c r="BR781" s="167">
        <f>N781-BP793</f>
        <v>39.259999999999991</v>
      </c>
      <c r="BS781" s="164">
        <f>BP795-BP796</f>
        <v>89.720000000000013</v>
      </c>
      <c r="BT781" s="164">
        <f t="shared" si="738"/>
        <v>43.758359340169399</v>
      </c>
      <c r="BU781" s="174">
        <f t="shared" si="739"/>
        <v>37.929854591767956</v>
      </c>
      <c r="BV781" s="129">
        <v>550</v>
      </c>
      <c r="BW781" s="100">
        <v>103.506856070365</v>
      </c>
      <c r="BX781" s="167">
        <f>(BW795-BW796)/BW777</f>
        <v>0.82912382095403137</v>
      </c>
      <c r="BY781" s="167">
        <f>S781-BW793</f>
        <v>43.120000000000005</v>
      </c>
      <c r="BZ781" s="164">
        <f>BW795-BW796</f>
        <v>85.820000000000007</v>
      </c>
      <c r="CA781" s="164">
        <f t="shared" si="740"/>
        <v>50.244698205546491</v>
      </c>
      <c r="CB781" s="174">
        <f t="shared" si="741"/>
        <v>41.65907615886487</v>
      </c>
    </row>
    <row r="782" spans="1:80" ht="15.75">
      <c r="A782" s="64"/>
      <c r="B782" s="95" t="s">
        <v>42</v>
      </c>
      <c r="C782" s="80">
        <v>650</v>
      </c>
      <c r="D782" s="278">
        <v>414.51</v>
      </c>
      <c r="E782" s="278">
        <v>5.77</v>
      </c>
      <c r="F782" s="278">
        <v>6.62</v>
      </c>
      <c r="G782" s="278">
        <v>4.2</v>
      </c>
      <c r="H782" s="80">
        <v>650</v>
      </c>
      <c r="I782" s="100">
        <v>421.83</v>
      </c>
      <c r="J782" s="210">
        <v>1.36</v>
      </c>
      <c r="K782" s="210">
        <v>1.29</v>
      </c>
      <c r="L782" s="227">
        <v>0.96</v>
      </c>
      <c r="M782" s="80">
        <v>650</v>
      </c>
      <c r="N782" s="80">
        <v>414.6</v>
      </c>
      <c r="O782" s="208">
        <v>1.92</v>
      </c>
      <c r="P782" s="208">
        <v>2.36</v>
      </c>
      <c r="Q782" s="152">
        <v>4.7</v>
      </c>
      <c r="R782" s="80">
        <v>650</v>
      </c>
      <c r="S782" s="211">
        <v>414.58</v>
      </c>
      <c r="T782" s="211">
        <v>2.71</v>
      </c>
      <c r="U782" s="211">
        <v>2.19</v>
      </c>
      <c r="V782" s="236">
        <v>2.4300000000000002</v>
      </c>
      <c r="W782" s="64"/>
      <c r="X782" s="129">
        <v>650</v>
      </c>
      <c r="Y782" s="151">
        <f t="shared" si="742"/>
        <v>0.55300000000000005</v>
      </c>
      <c r="Z782" s="100">
        <v>9.6440000000000001</v>
      </c>
      <c r="AA782" s="100">
        <v>4.5170000000000003</v>
      </c>
      <c r="AB782" s="100">
        <f t="shared" si="721"/>
        <v>4.5739999999999998</v>
      </c>
      <c r="AC782" s="100">
        <f t="shared" si="722"/>
        <v>34.002000000000002</v>
      </c>
      <c r="AD782" s="152">
        <f t="shared" si="723"/>
        <v>91.861706291939996</v>
      </c>
      <c r="AE782" s="129">
        <v>650</v>
      </c>
      <c r="AF782" s="100">
        <f t="shared" si="724"/>
        <v>0.12033333333333333</v>
      </c>
      <c r="AG782" s="100">
        <v>9.6440000000000001</v>
      </c>
      <c r="AH782" s="100">
        <v>4.5170000000000003</v>
      </c>
      <c r="AI782" s="100">
        <f t="shared" si="725"/>
        <v>5.0066666666666668</v>
      </c>
      <c r="AJ782" s="100">
        <f t="shared" si="726"/>
        <v>33.56933333333334</v>
      </c>
      <c r="AK782" s="152">
        <f t="shared" si="727"/>
        <v>99.271658863866676</v>
      </c>
      <c r="AL782" s="129">
        <v>650</v>
      </c>
      <c r="AM782" s="100">
        <f t="shared" si="743"/>
        <v>0.29933333333333334</v>
      </c>
      <c r="AN782" s="100">
        <v>9.6440000000000001</v>
      </c>
      <c r="AO782" s="100">
        <v>4.5170000000000003</v>
      </c>
      <c r="AP782" s="100">
        <f t="shared" si="728"/>
        <v>4.8276666666666666</v>
      </c>
      <c r="AQ782" s="100">
        <f t="shared" si="729"/>
        <v>33.748333333333342</v>
      </c>
      <c r="AR782" s="160">
        <f t="shared" si="730"/>
        <v>96.232881630491676</v>
      </c>
      <c r="AS782" s="129">
        <v>650</v>
      </c>
      <c r="AT782" s="100">
        <f t="shared" si="744"/>
        <v>0.24433333333333335</v>
      </c>
      <c r="AU782" s="100">
        <v>9.6440000000000001</v>
      </c>
      <c r="AV782" s="100">
        <v>4.5170000000000003</v>
      </c>
      <c r="AW782" s="100">
        <f t="shared" si="731"/>
        <v>4.8826666666666663</v>
      </c>
      <c r="AX782" s="100">
        <f t="shared" si="732"/>
        <v>33.693333333333335</v>
      </c>
      <c r="AY782" s="160">
        <f t="shared" si="733"/>
        <v>97.170612399466663</v>
      </c>
      <c r="AZ782" s="166"/>
      <c r="BA782" s="129">
        <v>650</v>
      </c>
      <c r="BB782" s="100">
        <v>103.506856070365</v>
      </c>
      <c r="BC782" s="167">
        <f>(BB795-BB796)/BB777</f>
        <v>0.90052005769197463</v>
      </c>
      <c r="BD782" s="167">
        <f>D782-BB793</f>
        <v>33.389999999999986</v>
      </c>
      <c r="BE782" s="164">
        <f>BB795-BB796</f>
        <v>93.210000000000008</v>
      </c>
      <c r="BF782" s="164">
        <f t="shared" si="734"/>
        <v>35.822336659156726</v>
      </c>
      <c r="BG782" s="174">
        <f t="shared" si="735"/>
        <v>32.258732674965152</v>
      </c>
      <c r="BH782" s="129">
        <v>650</v>
      </c>
      <c r="BI782" s="100">
        <v>103.506856070365</v>
      </c>
      <c r="BJ782" s="167">
        <f>(BI795-BI796)/BI777</f>
        <v>0.91945600140054951</v>
      </c>
      <c r="BK782" s="167">
        <f>I782-BI793</f>
        <v>38.71999999999997</v>
      </c>
      <c r="BL782" s="164">
        <f>BI795-BI796</f>
        <v>95.17</v>
      </c>
      <c r="BM782" s="164">
        <f t="shared" si="736"/>
        <v>40.685089839235019</v>
      </c>
      <c r="BN782" s="174">
        <f t="shared" si="737"/>
        <v>37.408150020205156</v>
      </c>
      <c r="BO782" s="129">
        <v>650</v>
      </c>
      <c r="BP782" s="180">
        <v>103.506856070365</v>
      </c>
      <c r="BQ782" s="167">
        <f>(BP795-BP796)/BP777</f>
        <v>0.86680248445578767</v>
      </c>
      <c r="BR782" s="167">
        <f>N782-BP793</f>
        <v>37.889999999999986</v>
      </c>
      <c r="BS782" s="164">
        <f>BP795-BP796</f>
        <v>89.720000000000013</v>
      </c>
      <c r="BT782" s="164">
        <f t="shared" si="738"/>
        <v>42.231386535889413</v>
      </c>
      <c r="BU782" s="174">
        <f t="shared" si="739"/>
        <v>36.606270771321647</v>
      </c>
      <c r="BV782" s="129">
        <v>650</v>
      </c>
      <c r="BW782" s="100">
        <v>103.506856070365</v>
      </c>
      <c r="BX782" s="167">
        <f>(BW795-BW796)/BW777</f>
        <v>0.82912382095403137</v>
      </c>
      <c r="BY782" s="167">
        <f>S782-BW793</f>
        <v>41.149999999999977</v>
      </c>
      <c r="BZ782" s="164">
        <f>BW795-BW796</f>
        <v>85.820000000000007</v>
      </c>
      <c r="CA782" s="164">
        <f t="shared" si="740"/>
        <v>47.949195991610317</v>
      </c>
      <c r="CB782" s="174">
        <f t="shared" si="741"/>
        <v>39.755820592237669</v>
      </c>
    </row>
    <row r="783" spans="1:80" ht="15.75">
      <c r="A783" s="64"/>
      <c r="B783" s="95" t="s">
        <v>42</v>
      </c>
      <c r="C783" s="80">
        <v>750</v>
      </c>
      <c r="D783" s="278">
        <v>413.28</v>
      </c>
      <c r="E783" s="278">
        <v>6.15</v>
      </c>
      <c r="F783" s="278">
        <v>6.43</v>
      </c>
      <c r="G783" s="278">
        <v>4.22</v>
      </c>
      <c r="H783" s="80">
        <v>750</v>
      </c>
      <c r="I783" s="100">
        <v>420.24</v>
      </c>
      <c r="J783" s="210">
        <v>1.97</v>
      </c>
      <c r="K783" s="210">
        <v>1.21</v>
      </c>
      <c r="L783" s="227">
        <v>1.45</v>
      </c>
      <c r="M783" s="80">
        <v>750</v>
      </c>
      <c r="N783" s="80">
        <v>413.45</v>
      </c>
      <c r="O783" s="208">
        <v>5.49</v>
      </c>
      <c r="P783" s="208">
        <v>2.41</v>
      </c>
      <c r="Q783" s="152">
        <v>2.6</v>
      </c>
      <c r="R783" s="80">
        <v>750</v>
      </c>
      <c r="S783" s="211">
        <v>412.82</v>
      </c>
      <c r="T783" s="211">
        <v>2.61</v>
      </c>
      <c r="U783" s="211">
        <v>2.58</v>
      </c>
      <c r="V783" s="236">
        <v>2.81</v>
      </c>
      <c r="W783" s="64"/>
      <c r="X783" s="129">
        <v>750</v>
      </c>
      <c r="Y783" s="151">
        <f t="shared" si="742"/>
        <v>0.56000000000000005</v>
      </c>
      <c r="Z783" s="100">
        <v>9.6440000000000001</v>
      </c>
      <c r="AA783" s="100">
        <v>4.5170000000000003</v>
      </c>
      <c r="AB783" s="100">
        <f t="shared" si="721"/>
        <v>4.5670000000000002</v>
      </c>
      <c r="AC783" s="100">
        <f t="shared" si="722"/>
        <v>34.009000000000007</v>
      </c>
      <c r="AD783" s="152">
        <f t="shared" si="723"/>
        <v>122.13905962162502</v>
      </c>
      <c r="AE783" s="129">
        <v>750</v>
      </c>
      <c r="AF783" s="100">
        <f t="shared" si="724"/>
        <v>0.15433333333333332</v>
      </c>
      <c r="AG783" s="100">
        <v>9.6440000000000001</v>
      </c>
      <c r="AH783" s="100">
        <v>4.5170000000000003</v>
      </c>
      <c r="AI783" s="100">
        <f t="shared" si="725"/>
        <v>4.9726666666666661</v>
      </c>
      <c r="AJ783" s="100">
        <f t="shared" si="726"/>
        <v>33.603333333333339</v>
      </c>
      <c r="AK783" s="152">
        <f t="shared" si="727"/>
        <v>131.40182780250001</v>
      </c>
      <c r="AL783" s="129">
        <v>750</v>
      </c>
      <c r="AM783" s="100">
        <f t="shared" si="743"/>
        <v>0.35</v>
      </c>
      <c r="AN783" s="100">
        <v>9.6440000000000001</v>
      </c>
      <c r="AO783" s="100">
        <v>4.5170000000000003</v>
      </c>
      <c r="AP783" s="100">
        <f t="shared" si="728"/>
        <v>4.7770000000000001</v>
      </c>
      <c r="AQ783" s="100">
        <f t="shared" si="729"/>
        <v>33.799000000000007</v>
      </c>
      <c r="AR783" s="160">
        <f t="shared" si="730"/>
        <v>126.96639556162502</v>
      </c>
      <c r="AS783" s="129">
        <v>750</v>
      </c>
      <c r="AT783" s="100">
        <f t="shared" si="744"/>
        <v>0.26666666666666666</v>
      </c>
      <c r="AU783" s="100">
        <v>9.6440000000000001</v>
      </c>
      <c r="AV783" s="100">
        <v>4.5170000000000003</v>
      </c>
      <c r="AW783" s="100">
        <f t="shared" si="731"/>
        <v>4.8603333333333332</v>
      </c>
      <c r="AX783" s="100">
        <f t="shared" si="732"/>
        <v>33.715666666666671</v>
      </c>
      <c r="AY783" s="160">
        <f t="shared" si="733"/>
        <v>128.86278256162501</v>
      </c>
      <c r="AZ783" s="166"/>
      <c r="BA783" s="129">
        <v>750</v>
      </c>
      <c r="BB783" s="100">
        <v>103.506856070365</v>
      </c>
      <c r="BC783" s="167">
        <f>(BB795-BB796)/BB777</f>
        <v>0.90052005769197463</v>
      </c>
      <c r="BD783" s="167">
        <f>D783-BB793</f>
        <v>32.159999999999968</v>
      </c>
      <c r="BE783" s="164">
        <f>BB795-BB796</f>
        <v>93.210000000000008</v>
      </c>
      <c r="BF783" s="164">
        <f t="shared" si="734"/>
        <v>34.502735757965844</v>
      </c>
      <c r="BG783" s="174">
        <f t="shared" si="735"/>
        <v>31.070405595294357</v>
      </c>
      <c r="BH783" s="129">
        <v>750</v>
      </c>
      <c r="BI783" s="100">
        <v>103.506856070365</v>
      </c>
      <c r="BJ783" s="167">
        <f>(BI795-BI796)/BI777</f>
        <v>0.91945600140054951</v>
      </c>
      <c r="BK783" s="167">
        <f>I783-BI793</f>
        <v>37.129999999999995</v>
      </c>
      <c r="BL783" s="164">
        <f>BI795-BI796</f>
        <v>95.17</v>
      </c>
      <c r="BM783" s="164">
        <f t="shared" si="736"/>
        <v>39.014395292634227</v>
      </c>
      <c r="BN783" s="174">
        <f t="shared" si="737"/>
        <v>35.87201989282589</v>
      </c>
      <c r="BO783" s="129">
        <v>750</v>
      </c>
      <c r="BP783" s="180">
        <v>103.506856070365</v>
      </c>
      <c r="BQ783" s="167">
        <f>(BP795-BP796)/BP777</f>
        <v>0.86680248445578767</v>
      </c>
      <c r="BR783" s="167">
        <f>N783-BP793</f>
        <v>36.739999999999952</v>
      </c>
      <c r="BS783" s="164">
        <f>BP795-BP796</f>
        <v>89.720000000000013</v>
      </c>
      <c r="BT783" s="164">
        <f t="shared" si="738"/>
        <v>40.949621043245592</v>
      </c>
      <c r="BU783" s="174">
        <f t="shared" si="739"/>
        <v>35.49523325780828</v>
      </c>
      <c r="BV783" s="129">
        <v>750</v>
      </c>
      <c r="BW783" s="100">
        <v>103.506856070365</v>
      </c>
      <c r="BX783" s="167">
        <f>(BW795-BW796)/BW777</f>
        <v>0.82912382095403137</v>
      </c>
      <c r="BY783" s="167">
        <f>S783-BW793</f>
        <v>39.389999999999986</v>
      </c>
      <c r="BZ783" s="164">
        <f>BW795-BW796</f>
        <v>85.820000000000007</v>
      </c>
      <c r="CA783" s="164">
        <f t="shared" si="740"/>
        <v>45.898391983220677</v>
      </c>
      <c r="CB783" s="174">
        <f t="shared" si="741"/>
        <v>38.055450136773807</v>
      </c>
    </row>
    <row r="784" spans="1:80" ht="15.75">
      <c r="A784" s="64"/>
      <c r="B784" s="95" t="s">
        <v>42</v>
      </c>
      <c r="C784" s="80">
        <v>850</v>
      </c>
      <c r="D784" s="278">
        <v>412.35</v>
      </c>
      <c r="E784" s="278">
        <v>6.85</v>
      </c>
      <c r="F784" s="278">
        <v>7.41</v>
      </c>
      <c r="G784" s="278">
        <v>5.88</v>
      </c>
      <c r="H784" s="80">
        <v>850</v>
      </c>
      <c r="I784" s="100">
        <v>419.22</v>
      </c>
      <c r="J784" s="210">
        <v>1.66</v>
      </c>
      <c r="K784" s="210">
        <v>2.42</v>
      </c>
      <c r="L784" s="227">
        <v>2.42</v>
      </c>
      <c r="M784" s="80">
        <v>850</v>
      </c>
      <c r="N784" s="80">
        <v>412.58</v>
      </c>
      <c r="O784" s="208">
        <v>2.67</v>
      </c>
      <c r="P784" s="208">
        <v>5.59</v>
      </c>
      <c r="Q784" s="152">
        <v>3.12</v>
      </c>
      <c r="R784" s="80">
        <v>850</v>
      </c>
      <c r="S784" s="211">
        <v>411.73</v>
      </c>
      <c r="T784" s="211">
        <v>2.87</v>
      </c>
      <c r="U784" s="211">
        <v>2.94</v>
      </c>
      <c r="V784" s="236">
        <v>3.46</v>
      </c>
      <c r="W784" s="64"/>
      <c r="X784" s="129">
        <v>850</v>
      </c>
      <c r="Y784" s="151">
        <f t="shared" si="742"/>
        <v>0.67133333333333334</v>
      </c>
      <c r="Z784" s="100">
        <v>9.6440000000000001</v>
      </c>
      <c r="AA784" s="100">
        <v>4.5170000000000003</v>
      </c>
      <c r="AB784" s="100">
        <f t="shared" si="721"/>
        <v>4.4556666666666667</v>
      </c>
      <c r="AC784" s="100">
        <f t="shared" si="722"/>
        <v>34.120333333333342</v>
      </c>
      <c r="AD784" s="152">
        <f t="shared" si="723"/>
        <v>153.55748179353168</v>
      </c>
      <c r="AE784" s="129">
        <v>850</v>
      </c>
      <c r="AF784" s="100">
        <f t="shared" si="724"/>
        <v>0.21666666666666665</v>
      </c>
      <c r="AG784" s="100">
        <v>9.6440000000000001</v>
      </c>
      <c r="AH784" s="100">
        <v>4.5170000000000003</v>
      </c>
      <c r="AI784" s="100">
        <f t="shared" si="725"/>
        <v>4.910333333333333</v>
      </c>
      <c r="AJ784" s="100">
        <f t="shared" si="726"/>
        <v>33.665666666666674</v>
      </c>
      <c r="AK784" s="152">
        <f t="shared" si="727"/>
        <v>166.97183370493167</v>
      </c>
      <c r="AL784" s="129">
        <v>850</v>
      </c>
      <c r="AM784" s="100">
        <f t="shared" si="743"/>
        <v>0.3793333333333333</v>
      </c>
      <c r="AN784" s="100">
        <v>9.6440000000000001</v>
      </c>
      <c r="AO784" s="100">
        <v>4.5170000000000003</v>
      </c>
      <c r="AP784" s="100">
        <f t="shared" si="728"/>
        <v>4.7476666666666665</v>
      </c>
      <c r="AQ784" s="100">
        <f t="shared" si="729"/>
        <v>33.82833333333334</v>
      </c>
      <c r="AR784" s="160">
        <f t="shared" si="730"/>
        <v>162.2205403718917</v>
      </c>
      <c r="AS784" s="129">
        <v>850</v>
      </c>
      <c r="AT784" s="100">
        <f t="shared" si="744"/>
        <v>0.309</v>
      </c>
      <c r="AU784" s="100">
        <v>9.6440000000000001</v>
      </c>
      <c r="AV784" s="100">
        <v>4.5170000000000003</v>
      </c>
      <c r="AW784" s="100">
        <f t="shared" si="731"/>
        <v>4.8179999999999996</v>
      </c>
      <c r="AX784" s="100">
        <f t="shared" si="732"/>
        <v>33.758000000000003</v>
      </c>
      <c r="AY784" s="160">
        <f t="shared" si="733"/>
        <v>164.28144997241998</v>
      </c>
      <c r="AZ784" s="166"/>
      <c r="BA784" s="129">
        <v>850</v>
      </c>
      <c r="BB784" s="100">
        <v>103.506856070365</v>
      </c>
      <c r="BC784" s="167">
        <f>(BB795-BB796)/BB777</f>
        <v>0.90052005769197463</v>
      </c>
      <c r="BD784" s="167">
        <f>D784-BB793</f>
        <v>31.230000000000018</v>
      </c>
      <c r="BE784" s="164">
        <f>BB795-BB796</f>
        <v>93.210000000000008</v>
      </c>
      <c r="BF784" s="164">
        <f t="shared" si="734"/>
        <v>33.504988735114274</v>
      </c>
      <c r="BG784" s="174">
        <f t="shared" si="735"/>
        <v>30.171914388714065</v>
      </c>
      <c r="BH784" s="129">
        <v>850</v>
      </c>
      <c r="BI784" s="100">
        <v>103.506856070365</v>
      </c>
      <c r="BJ784" s="167">
        <f>(BI795-BI796)/BI777</f>
        <v>0.91945600140054951</v>
      </c>
      <c r="BK784" s="167">
        <f>I784-BI793</f>
        <v>36.110000000000014</v>
      </c>
      <c r="BL784" s="164">
        <f>BI795-BI796</f>
        <v>95.17</v>
      </c>
      <c r="BM784" s="164">
        <f t="shared" si="736"/>
        <v>37.942628979720517</v>
      </c>
      <c r="BN784" s="174">
        <f t="shared" si="737"/>
        <v>34.886577924318438</v>
      </c>
      <c r="BO784" s="129">
        <v>850</v>
      </c>
      <c r="BP784" s="180">
        <v>103.506856070365</v>
      </c>
      <c r="BQ784" s="167">
        <f>(BP795-BP796)/BP777</f>
        <v>0.86680248445578767</v>
      </c>
      <c r="BR784" s="167">
        <f>N784-BP793</f>
        <v>35.869999999999948</v>
      </c>
      <c r="BS784" s="164">
        <f>BP795-BP796</f>
        <v>89.720000000000013</v>
      </c>
      <c r="BT784" s="164">
        <f t="shared" si="738"/>
        <v>39.97993758359334</v>
      </c>
      <c r="BU784" s="174">
        <f t="shared" si="739"/>
        <v>34.654709225846027</v>
      </c>
      <c r="BV784" s="129">
        <v>850</v>
      </c>
      <c r="BW784" s="100">
        <v>103.506856070365</v>
      </c>
      <c r="BX784" s="167">
        <f>(BW795-BW796)/BW777</f>
        <v>0.82912382095403137</v>
      </c>
      <c r="BY784" s="167">
        <f>S784-BW793</f>
        <v>38.300000000000011</v>
      </c>
      <c r="BZ784" s="164">
        <f>BW795-BW796</f>
        <v>85.820000000000007</v>
      </c>
      <c r="CA784" s="164">
        <f t="shared" si="740"/>
        <v>44.628291773479383</v>
      </c>
      <c r="CB784" s="174">
        <f t="shared" si="741"/>
        <v>37.002379797878589</v>
      </c>
    </row>
    <row r="785" spans="1:95" ht="15.75">
      <c r="A785" s="64"/>
      <c r="B785" s="95" t="s">
        <v>42</v>
      </c>
      <c r="C785" s="80">
        <v>950</v>
      </c>
      <c r="D785" s="278">
        <v>411.51</v>
      </c>
      <c r="E785" s="278">
        <v>5.89</v>
      </c>
      <c r="F785" s="278">
        <v>7.25</v>
      </c>
      <c r="G785" s="278">
        <v>7.22</v>
      </c>
      <c r="H785" s="80">
        <v>950</v>
      </c>
      <c r="I785" s="100">
        <v>418.34</v>
      </c>
      <c r="J785" s="210">
        <v>1.69</v>
      </c>
      <c r="K785" s="210">
        <v>2.64</v>
      </c>
      <c r="L785" s="227">
        <v>2.4300000000000002</v>
      </c>
      <c r="M785" s="80">
        <v>950</v>
      </c>
      <c r="N785" s="80">
        <v>411.78</v>
      </c>
      <c r="O785" s="208">
        <v>3.15</v>
      </c>
      <c r="P785" s="208">
        <v>2.98</v>
      </c>
      <c r="Q785" s="152">
        <v>5.76</v>
      </c>
      <c r="R785" s="80">
        <v>950</v>
      </c>
      <c r="S785" s="211">
        <v>410.79</v>
      </c>
      <c r="T785" s="211">
        <v>3.62</v>
      </c>
      <c r="U785" s="211">
        <v>3.18</v>
      </c>
      <c r="V785" s="236">
        <v>2.88</v>
      </c>
      <c r="W785" s="64"/>
      <c r="X785" s="129">
        <v>950</v>
      </c>
      <c r="Y785" s="151">
        <f t="shared" si="742"/>
        <v>0.67866666666666664</v>
      </c>
      <c r="Z785" s="100">
        <v>9.6440000000000001</v>
      </c>
      <c r="AA785" s="100">
        <v>4.5170000000000003</v>
      </c>
      <c r="AB785" s="100">
        <f t="shared" si="721"/>
        <v>4.4483333333333333</v>
      </c>
      <c r="AC785" s="100">
        <f t="shared" si="722"/>
        <v>34.12766666666667</v>
      </c>
      <c r="AD785" s="152">
        <f t="shared" si="723"/>
        <v>191.53947894709162</v>
      </c>
      <c r="AE785" s="129">
        <v>950</v>
      </c>
      <c r="AF785" s="100">
        <f t="shared" si="724"/>
        <v>0.22533333333333333</v>
      </c>
      <c r="AG785" s="100">
        <v>9.6440000000000001</v>
      </c>
      <c r="AH785" s="100">
        <v>4.5170000000000003</v>
      </c>
      <c r="AI785" s="100">
        <f t="shared" si="725"/>
        <v>4.9016666666666664</v>
      </c>
      <c r="AJ785" s="100">
        <f t="shared" si="726"/>
        <v>33.674333333333337</v>
      </c>
      <c r="AK785" s="152">
        <f t="shared" si="727"/>
        <v>208.25582740549166</v>
      </c>
      <c r="AL785" s="129">
        <v>950</v>
      </c>
      <c r="AM785" s="100">
        <f t="shared" si="743"/>
        <v>0.39633333333333332</v>
      </c>
      <c r="AN785" s="100">
        <v>9.6440000000000001</v>
      </c>
      <c r="AO785" s="100">
        <v>4.5170000000000003</v>
      </c>
      <c r="AP785" s="100">
        <f t="shared" si="728"/>
        <v>4.7306666666666661</v>
      </c>
      <c r="AQ785" s="100">
        <f t="shared" si="729"/>
        <v>33.845333333333336</v>
      </c>
      <c r="AR785" s="160">
        <f t="shared" si="730"/>
        <v>202.01123580842662</v>
      </c>
      <c r="AS785" s="129">
        <v>950</v>
      </c>
      <c r="AT785" s="100">
        <f t="shared" si="744"/>
        <v>0.32266666666666666</v>
      </c>
      <c r="AU785" s="100">
        <v>9.6440000000000001</v>
      </c>
      <c r="AV785" s="100">
        <v>4.5170000000000003</v>
      </c>
      <c r="AW785" s="100">
        <f t="shared" si="731"/>
        <v>4.8043333333333331</v>
      </c>
      <c r="AX785" s="100">
        <f t="shared" si="732"/>
        <v>33.771666666666675</v>
      </c>
      <c r="AY785" s="160">
        <f t="shared" si="733"/>
        <v>204.71044763289169</v>
      </c>
      <c r="AZ785" s="166"/>
      <c r="BA785" s="129">
        <v>950</v>
      </c>
      <c r="BB785" s="100">
        <v>103.506856070365</v>
      </c>
      <c r="BC785" s="167">
        <f>(BB795-BB796)/BB777</f>
        <v>0.90052005769197463</v>
      </c>
      <c r="BD785" s="167">
        <f>D785-BB793</f>
        <v>30.389999999999986</v>
      </c>
      <c r="BE785" s="164">
        <f>BB795-BB796</f>
        <v>93.210000000000008</v>
      </c>
      <c r="BF785" s="164">
        <f t="shared" si="734"/>
        <v>32.603797875764386</v>
      </c>
      <c r="BG785" s="174">
        <f t="shared" si="735"/>
        <v>29.360373944060825</v>
      </c>
      <c r="BH785" s="129">
        <v>950</v>
      </c>
      <c r="BI785" s="100">
        <v>103.506856070365</v>
      </c>
      <c r="BJ785" s="167">
        <f>(BI795-BI796)/BI777</f>
        <v>0.91945600140054951</v>
      </c>
      <c r="BK785" s="167">
        <f>I785-BI793</f>
        <v>35.229999999999961</v>
      </c>
      <c r="BL785" s="164">
        <f>BI795-BI796</f>
        <v>95.17</v>
      </c>
      <c r="BM785" s="164">
        <f t="shared" si="736"/>
        <v>37.017967847010567</v>
      </c>
      <c r="BN785" s="174">
        <f t="shared" si="737"/>
        <v>34.036392696586447</v>
      </c>
      <c r="BO785" s="129">
        <v>950</v>
      </c>
      <c r="BP785" s="180">
        <v>103.506856070365</v>
      </c>
      <c r="BQ785" s="167">
        <f>(BP795-BP796)/BP777</f>
        <v>0.86680248445578767</v>
      </c>
      <c r="BR785" s="167">
        <f>N785-BP793</f>
        <v>35.069999999999936</v>
      </c>
      <c r="BS785" s="164">
        <f>BP795-BP796</f>
        <v>89.720000000000013</v>
      </c>
      <c r="BT785" s="164">
        <f t="shared" si="738"/>
        <v>39.088274632188956</v>
      </c>
      <c r="BU785" s="174">
        <f t="shared" si="739"/>
        <v>33.881813564271525</v>
      </c>
      <c r="BV785" s="129">
        <v>950</v>
      </c>
      <c r="BW785" s="100">
        <v>103.506856070365</v>
      </c>
      <c r="BX785" s="167">
        <f>(BW795-BW796)/BW777</f>
        <v>0.82912382095403137</v>
      </c>
      <c r="BY785" s="167">
        <f>S785-BW793</f>
        <v>37.360000000000014</v>
      </c>
      <c r="BZ785" s="164">
        <f>BW795-BW796</f>
        <v>85.820000000000007</v>
      </c>
      <c r="CA785" s="164">
        <f t="shared" si="740"/>
        <v>43.532975996271276</v>
      </c>
      <c r="CB785" s="174">
        <f t="shared" si="741"/>
        <v>36.09422739552857</v>
      </c>
    </row>
    <row r="786" spans="1:95" ht="15.75">
      <c r="A786" s="64"/>
      <c r="B786" s="95" t="s">
        <v>42</v>
      </c>
      <c r="C786" s="80">
        <v>1000</v>
      </c>
      <c r="D786" s="278">
        <v>410.9</v>
      </c>
      <c r="E786" s="278">
        <v>7.56</v>
      </c>
      <c r="F786" s="278">
        <v>5.9</v>
      </c>
      <c r="G786" s="278">
        <v>7.27</v>
      </c>
      <c r="H786" s="80">
        <v>1000</v>
      </c>
      <c r="I786" s="100">
        <v>417.7</v>
      </c>
      <c r="J786" s="210">
        <v>2.0099999999999998</v>
      </c>
      <c r="K786" s="210">
        <v>2.83</v>
      </c>
      <c r="L786" s="227">
        <v>2.88</v>
      </c>
      <c r="M786" s="80">
        <v>1000</v>
      </c>
      <c r="N786" s="80">
        <v>411.17</v>
      </c>
      <c r="O786" s="208">
        <v>2.99</v>
      </c>
      <c r="P786" s="208">
        <v>6.08</v>
      </c>
      <c r="Q786" s="152">
        <v>3.91</v>
      </c>
      <c r="R786" s="80">
        <v>1000</v>
      </c>
      <c r="S786" s="211">
        <v>410.13</v>
      </c>
      <c r="T786" s="211">
        <v>2.89</v>
      </c>
      <c r="U786" s="211">
        <v>3.57</v>
      </c>
      <c r="V786" s="236">
        <v>3.7</v>
      </c>
      <c r="W786" s="64"/>
      <c r="X786" s="129">
        <v>1000</v>
      </c>
      <c r="Y786" s="151">
        <f t="shared" si="742"/>
        <v>0.69100000000000006</v>
      </c>
      <c r="Z786" s="100">
        <v>9.6440000000000001</v>
      </c>
      <c r="AA786" s="100">
        <v>4.5170000000000003</v>
      </c>
      <c r="AB786" s="100">
        <f t="shared" si="721"/>
        <v>4.4359999999999999</v>
      </c>
      <c r="AC786" s="100">
        <f t="shared" si="722"/>
        <v>34.140000000000008</v>
      </c>
      <c r="AD786" s="152">
        <f t="shared" si="723"/>
        <v>211.72016592</v>
      </c>
      <c r="AE786" s="129">
        <v>1000</v>
      </c>
      <c r="AF786" s="100">
        <f t="shared" si="724"/>
        <v>0.2573333333333333</v>
      </c>
      <c r="AG786" s="100">
        <v>9.6440000000000001</v>
      </c>
      <c r="AH786" s="100">
        <v>4.5170000000000003</v>
      </c>
      <c r="AI786" s="100">
        <f t="shared" si="725"/>
        <v>4.8696666666666664</v>
      </c>
      <c r="AJ786" s="100">
        <f t="shared" si="726"/>
        <v>33.70633333333334</v>
      </c>
      <c r="AK786" s="152">
        <f t="shared" si="727"/>
        <v>229.46577382866664</v>
      </c>
      <c r="AL786" s="129">
        <v>1000</v>
      </c>
      <c r="AM786" s="100">
        <f>AVERAGE(P786:Q786)/10</f>
        <v>0.4995</v>
      </c>
      <c r="AN786" s="100">
        <v>9.6440000000000001</v>
      </c>
      <c r="AO786" s="100">
        <v>4.5170000000000003</v>
      </c>
      <c r="AP786" s="100">
        <f t="shared" si="728"/>
        <v>4.6274999999999995</v>
      </c>
      <c r="AQ786" s="100">
        <f t="shared" si="729"/>
        <v>33.948500000000003</v>
      </c>
      <c r="AR786" s="160">
        <f t="shared" si="730"/>
        <v>219.62116388249996</v>
      </c>
      <c r="AS786" s="129">
        <v>1000</v>
      </c>
      <c r="AT786" s="100">
        <f t="shared" si="744"/>
        <v>0.33866666666666667</v>
      </c>
      <c r="AU786" s="100">
        <v>9.6440000000000001</v>
      </c>
      <c r="AV786" s="100">
        <v>4.5170000000000003</v>
      </c>
      <c r="AW786" s="100">
        <f t="shared" si="731"/>
        <v>4.7883333333333331</v>
      </c>
      <c r="AX786" s="100">
        <f t="shared" si="732"/>
        <v>33.787666666666674</v>
      </c>
      <c r="AY786" s="160">
        <f t="shared" si="733"/>
        <v>226.17768155666667</v>
      </c>
      <c r="AZ786" s="166"/>
      <c r="BA786" s="129">
        <v>1000</v>
      </c>
      <c r="BB786" s="100">
        <v>103.506856070365</v>
      </c>
      <c r="BC786" s="167">
        <f>(BB795-BB796)/BB777</f>
        <v>0.90052005769197463</v>
      </c>
      <c r="BD786" s="167">
        <f>D786-BB793</f>
        <v>29.779999999999973</v>
      </c>
      <c r="BE786" s="164">
        <f>BB795-BB796</f>
        <v>93.210000000000008</v>
      </c>
      <c r="BF786" s="164">
        <f t="shared" si="734"/>
        <v>31.949361656474593</v>
      </c>
      <c r="BG786" s="174">
        <f t="shared" si="735"/>
        <v>28.771041002110262</v>
      </c>
      <c r="BH786" s="129">
        <v>1000</v>
      </c>
      <c r="BI786" s="100">
        <v>103.506856070365</v>
      </c>
      <c r="BJ786" s="167">
        <f>(BI795-BI796)/BI777</f>
        <v>0.91945600140054951</v>
      </c>
      <c r="BK786" s="167">
        <f>I786-BI793</f>
        <v>34.589999999999975</v>
      </c>
      <c r="BL786" s="164">
        <f>BI795-BI796</f>
        <v>95.17</v>
      </c>
      <c r="BM786" s="164">
        <f t="shared" si="736"/>
        <v>36.34548702322158</v>
      </c>
      <c r="BN786" s="174">
        <f t="shared" si="737"/>
        <v>33.418076167326873</v>
      </c>
      <c r="BO786" s="129">
        <v>1000</v>
      </c>
      <c r="BP786" s="180">
        <v>103.506856070365</v>
      </c>
      <c r="BQ786" s="167">
        <f>(BP795-BP796)/BP777</f>
        <v>0.86680248445578767</v>
      </c>
      <c r="BR786" s="167">
        <f>N786-BP793</f>
        <v>34.45999999999998</v>
      </c>
      <c r="BS786" s="164">
        <f>BP795-BP796</f>
        <v>89.720000000000013</v>
      </c>
      <c r="BT786" s="164">
        <f t="shared" si="738"/>
        <v>38.408381631743168</v>
      </c>
      <c r="BU786" s="174">
        <f t="shared" si="739"/>
        <v>33.292480622321015</v>
      </c>
      <c r="BV786" s="129">
        <v>1000</v>
      </c>
      <c r="BW786" s="100">
        <v>103.506856070365</v>
      </c>
      <c r="BX786" s="167">
        <f>(BW795-BW796)/BW777</f>
        <v>0.82912382095403137</v>
      </c>
      <c r="BY786" s="167">
        <f>S786-BW793</f>
        <v>36.699999999999989</v>
      </c>
      <c r="BZ786" s="164">
        <f>BW795-BW796</f>
        <v>85.820000000000007</v>
      </c>
      <c r="CA786" s="164">
        <f t="shared" si="740"/>
        <v>42.763924493125124</v>
      </c>
      <c r="CB786" s="174">
        <f t="shared" si="741"/>
        <v>35.456588474729593</v>
      </c>
    </row>
    <row r="787" spans="1:95" ht="15.75">
      <c r="A787" s="64"/>
      <c r="B787" s="95" t="s">
        <v>42</v>
      </c>
      <c r="C787" s="80">
        <v>1350</v>
      </c>
      <c r="D787" s="278">
        <v>409.32</v>
      </c>
      <c r="E787" s="278">
        <v>8.61</v>
      </c>
      <c r="F787" s="278">
        <v>8.6300000000000008</v>
      </c>
      <c r="G787" s="278">
        <v>7.1</v>
      </c>
      <c r="H787" s="80">
        <v>1350</v>
      </c>
      <c r="I787" s="100">
        <v>416.07</v>
      </c>
      <c r="J787" s="100">
        <v>2.77</v>
      </c>
      <c r="K787" s="211">
        <v>3.53</v>
      </c>
      <c r="L787" s="258">
        <v>3.62</v>
      </c>
      <c r="M787" s="80">
        <v>1350</v>
      </c>
      <c r="N787" s="100">
        <v>409.56</v>
      </c>
      <c r="O787" s="208">
        <v>3.65</v>
      </c>
      <c r="P787" s="208">
        <v>7.04</v>
      </c>
      <c r="Q787" s="152">
        <v>4.33</v>
      </c>
      <c r="R787" s="80">
        <v>1350</v>
      </c>
      <c r="S787" s="211">
        <v>408.54</v>
      </c>
      <c r="T787" s="211">
        <v>4.55</v>
      </c>
      <c r="U787" s="211">
        <v>3.6</v>
      </c>
      <c r="V787" s="236">
        <v>4.25</v>
      </c>
      <c r="W787" s="64"/>
      <c r="X787" s="129">
        <v>1350</v>
      </c>
      <c r="Y787" s="151">
        <f t="shared" si="742"/>
        <v>0.81133333333333346</v>
      </c>
      <c r="Z787" s="100">
        <v>9.6440000000000001</v>
      </c>
      <c r="AA787" s="100">
        <v>4.5170000000000003</v>
      </c>
      <c r="AB787" s="100">
        <f t="shared" si="721"/>
        <v>4.3156666666666661</v>
      </c>
      <c r="AC787" s="100">
        <f t="shared" si="722"/>
        <v>34.260333333333335</v>
      </c>
      <c r="AD787" s="152">
        <f t="shared" si="723"/>
        <v>376.71610381366492</v>
      </c>
      <c r="AE787" s="129">
        <v>1350</v>
      </c>
      <c r="AF787" s="100">
        <f t="shared" si="724"/>
        <v>0.33066666666666666</v>
      </c>
      <c r="AG787" s="100">
        <v>9.6440000000000001</v>
      </c>
      <c r="AH787" s="100">
        <v>4.5170000000000003</v>
      </c>
      <c r="AI787" s="100">
        <f t="shared" si="725"/>
        <v>4.7963333333333331</v>
      </c>
      <c r="AJ787" s="100">
        <f t="shared" si="726"/>
        <v>33.779666666666671</v>
      </c>
      <c r="AK787" s="152">
        <f t="shared" si="727"/>
        <v>412.79975034574494</v>
      </c>
      <c r="AL787" s="129">
        <v>1350</v>
      </c>
      <c r="AM787" s="100">
        <f t="shared" ref="AM787:AM792" si="745">AVERAGE(O787:Q787)/10</f>
        <v>0.5006666666666667</v>
      </c>
      <c r="AN787" s="100">
        <v>9.6440000000000001</v>
      </c>
      <c r="AO787" s="100">
        <v>4.5170000000000003</v>
      </c>
      <c r="AP787" s="100">
        <f t="shared" si="728"/>
        <v>4.6263333333333332</v>
      </c>
      <c r="AQ787" s="100">
        <f t="shared" si="729"/>
        <v>33.949666666666673</v>
      </c>
      <c r="AR787" s="160">
        <f t="shared" si="730"/>
        <v>400.17241110874505</v>
      </c>
      <c r="AS787" s="129">
        <v>1350</v>
      </c>
      <c r="AT787" s="100">
        <f t="shared" si="744"/>
        <v>0.41333333333333339</v>
      </c>
      <c r="AU787" s="100">
        <v>9.6440000000000001</v>
      </c>
      <c r="AV787" s="100">
        <v>4.5170000000000003</v>
      </c>
      <c r="AW787" s="100">
        <f t="shared" si="731"/>
        <v>4.7136666666666667</v>
      </c>
      <c r="AX787" s="100">
        <f t="shared" si="732"/>
        <v>33.862333333333339</v>
      </c>
      <c r="AY787" s="160">
        <f t="shared" si="733"/>
        <v>406.67779152886504</v>
      </c>
      <c r="AZ787" s="166"/>
      <c r="BA787" s="129">
        <v>1350</v>
      </c>
      <c r="BB787" s="100">
        <v>103.506856070365</v>
      </c>
      <c r="BC787" s="167">
        <f>(BB795-BB796)/BB777</f>
        <v>0.90052005769197463</v>
      </c>
      <c r="BD787" s="167">
        <f>D787-BB793</f>
        <v>28.199999999999989</v>
      </c>
      <c r="BE787" s="164">
        <f>BB795-BB796</f>
        <v>93.210000000000008</v>
      </c>
      <c r="BF787" s="164">
        <f t="shared" si="734"/>
        <v>30.254264563887979</v>
      </c>
      <c r="BG787" s="174">
        <f t="shared" si="735"/>
        <v>27.244572070500666</v>
      </c>
      <c r="BH787" s="129">
        <v>1350</v>
      </c>
      <c r="BI787" s="100">
        <v>103.506856070365</v>
      </c>
      <c r="BJ787" s="167">
        <f>(BI795-BI796)/BI777</f>
        <v>0.91945600140054951</v>
      </c>
      <c r="BK787" s="167">
        <f>I787-BI793</f>
        <v>32.95999999999998</v>
      </c>
      <c r="BL787" s="164">
        <f>BI795-BI796</f>
        <v>95.17</v>
      </c>
      <c r="BM787" s="164">
        <f t="shared" si="736"/>
        <v>34.632762425133947</v>
      </c>
      <c r="BN787" s="174">
        <f t="shared" si="737"/>
        <v>31.843301256868855</v>
      </c>
      <c r="BO787" s="129">
        <v>1350</v>
      </c>
      <c r="BP787" s="180">
        <v>103.506856070365</v>
      </c>
      <c r="BQ787" s="167">
        <f>(BP795-BP796)/BP777</f>
        <v>0.86680248445578767</v>
      </c>
      <c r="BR787" s="167">
        <f>N787-BP793</f>
        <v>32.849999999999966</v>
      </c>
      <c r="BS787" s="164">
        <f>BP795-BP796</f>
        <v>89.720000000000013</v>
      </c>
      <c r="BT787" s="164">
        <f t="shared" si="738"/>
        <v>36.613909942041865</v>
      </c>
      <c r="BU787" s="174">
        <f t="shared" si="739"/>
        <v>31.737028103402352</v>
      </c>
      <c r="BV787" s="129">
        <v>1350</v>
      </c>
      <c r="BW787" s="100">
        <v>103.506856070365</v>
      </c>
      <c r="BX787" s="167">
        <f>(BW795-BW796)/BW777</f>
        <v>0.82912382095403137</v>
      </c>
      <c r="BY787" s="167">
        <f>S787-BW793</f>
        <v>35.110000000000014</v>
      </c>
      <c r="BZ787" s="164">
        <f>BW795-BW796</f>
        <v>85.820000000000007</v>
      </c>
      <c r="CA787" s="164">
        <f t="shared" si="740"/>
        <v>40.911209508273146</v>
      </c>
      <c r="CB787" s="174">
        <f t="shared" si="741"/>
        <v>33.920458347350326</v>
      </c>
    </row>
    <row r="788" spans="1:95" ht="15.75">
      <c r="A788" s="64"/>
      <c r="B788" s="95" t="s">
        <v>42</v>
      </c>
      <c r="C788" s="80">
        <v>2500</v>
      </c>
      <c r="D788" s="211">
        <v>406.31</v>
      </c>
      <c r="E788" s="278">
        <v>12.13</v>
      </c>
      <c r="F788" s="211">
        <v>12.46</v>
      </c>
      <c r="G788" s="236">
        <v>10.95</v>
      </c>
      <c r="H788" s="80">
        <v>2500</v>
      </c>
      <c r="I788" s="80">
        <v>412.56</v>
      </c>
      <c r="J788" s="80">
        <v>6.72</v>
      </c>
      <c r="K788" s="211">
        <v>6.24</v>
      </c>
      <c r="L788" s="98">
        <v>7.15</v>
      </c>
      <c r="M788" s="80">
        <v>2500</v>
      </c>
      <c r="N788" s="211">
        <v>405.85</v>
      </c>
      <c r="O788" s="80">
        <v>7.29</v>
      </c>
      <c r="P788" s="80">
        <v>9.98</v>
      </c>
      <c r="Q788" s="98">
        <v>7.18</v>
      </c>
      <c r="R788" s="80">
        <v>2500</v>
      </c>
      <c r="S788" s="211">
        <v>405.1</v>
      </c>
      <c r="T788" s="211">
        <v>7.41</v>
      </c>
      <c r="U788" s="211">
        <v>6.67</v>
      </c>
      <c r="V788" s="236">
        <v>6.63</v>
      </c>
      <c r="W788" s="64"/>
      <c r="X788" s="129">
        <v>2500</v>
      </c>
      <c r="Y788" s="151">
        <f t="shared" si="742"/>
        <v>1.184666666666667</v>
      </c>
      <c r="Z788" s="100">
        <v>9.6440000000000001</v>
      </c>
      <c r="AA788" s="100">
        <v>4.5170000000000003</v>
      </c>
      <c r="AB788" s="100">
        <f t="shared" si="721"/>
        <v>3.942333333333333</v>
      </c>
      <c r="AC788" s="100">
        <f t="shared" si="722"/>
        <v>34.63366666666667</v>
      </c>
      <c r="AD788" s="152">
        <f t="shared" si="723"/>
        <v>1192.9960441291664</v>
      </c>
      <c r="AE788" s="129">
        <v>2500</v>
      </c>
      <c r="AF788" s="100">
        <f t="shared" si="724"/>
        <v>0.67033333333333334</v>
      </c>
      <c r="AG788" s="100">
        <v>9.6440000000000001</v>
      </c>
      <c r="AH788" s="100">
        <v>4.5170000000000003</v>
      </c>
      <c r="AI788" s="100">
        <f t="shared" si="725"/>
        <v>4.4566666666666661</v>
      </c>
      <c r="AJ788" s="100">
        <f t="shared" si="726"/>
        <v>34.119333333333337</v>
      </c>
      <c r="AK788" s="152">
        <f t="shared" si="727"/>
        <v>1328.6111049166664</v>
      </c>
      <c r="AL788" s="129">
        <v>2500</v>
      </c>
      <c r="AM788" s="100">
        <f t="shared" si="745"/>
        <v>0.81500000000000006</v>
      </c>
      <c r="AN788" s="100">
        <v>9.6440000000000001</v>
      </c>
      <c r="AO788" s="100">
        <v>4.5170000000000003</v>
      </c>
      <c r="AP788" s="100">
        <f t="shared" si="728"/>
        <v>4.3119999999999994</v>
      </c>
      <c r="AQ788" s="100">
        <f t="shared" si="729"/>
        <v>34.264000000000003</v>
      </c>
      <c r="AR788" s="160">
        <f t="shared" si="730"/>
        <v>1290.9338903999999</v>
      </c>
      <c r="AS788" s="129">
        <v>2500</v>
      </c>
      <c r="AT788" s="100">
        <f t="shared" si="744"/>
        <v>0.69033333333333335</v>
      </c>
      <c r="AU788" s="100">
        <v>9.6440000000000001</v>
      </c>
      <c r="AV788" s="100">
        <v>4.5170000000000003</v>
      </c>
      <c r="AW788" s="100">
        <f t="shared" si="731"/>
        <v>4.4366666666666665</v>
      </c>
      <c r="AX788" s="100">
        <f t="shared" si="732"/>
        <v>34.13933333333334</v>
      </c>
      <c r="AY788" s="160">
        <f t="shared" si="733"/>
        <v>1323.4240589166666</v>
      </c>
      <c r="AZ788" s="166"/>
      <c r="BA788" s="129">
        <v>2500</v>
      </c>
      <c r="BB788" s="100">
        <v>103.506856070365</v>
      </c>
      <c r="BC788" s="167">
        <f>(BB795-BB796)/BB777</f>
        <v>0.90052005769197463</v>
      </c>
      <c r="BD788" s="167">
        <f>D788-BB793</f>
        <v>25.189999999999998</v>
      </c>
      <c r="BE788" s="164">
        <f>BB795-BB796</f>
        <v>93.210000000000008</v>
      </c>
      <c r="BF788" s="164">
        <f t="shared" si="734"/>
        <v>27.024997317884342</v>
      </c>
      <c r="BG788" s="174">
        <f t="shared" si="735"/>
        <v>24.336552143826665</v>
      </c>
      <c r="BH788" s="129">
        <v>2500</v>
      </c>
      <c r="BI788" s="100">
        <v>103.506856070365</v>
      </c>
      <c r="BJ788" s="167">
        <f>(BI795-BI796)/BI777</f>
        <v>0.91945600140054951</v>
      </c>
      <c r="BK788" s="167">
        <f>I788-BI793</f>
        <v>29.449999999999989</v>
      </c>
      <c r="BL788" s="164">
        <f>BI795-BI796</f>
        <v>95.17</v>
      </c>
      <c r="BM788" s="164">
        <f t="shared" si="736"/>
        <v>30.944625407166111</v>
      </c>
      <c r="BN788" s="174">
        <f t="shared" si="737"/>
        <v>28.452221541710802</v>
      </c>
      <c r="BO788" s="129">
        <v>2500</v>
      </c>
      <c r="BP788" s="180">
        <v>103.506856070365</v>
      </c>
      <c r="BQ788" s="167">
        <f>(BP795-BP796)/BP777</f>
        <v>0.86680248445578767</v>
      </c>
      <c r="BR788" s="167">
        <f>N788-BP793</f>
        <v>29.139999999999986</v>
      </c>
      <c r="BS788" s="164">
        <f>BP795-BP796</f>
        <v>89.720000000000013</v>
      </c>
      <c r="BT788" s="164">
        <f t="shared" si="738"/>
        <v>32.478823004904129</v>
      </c>
      <c r="BU788" s="174">
        <f t="shared" si="739"/>
        <v>28.152724472850689</v>
      </c>
      <c r="BV788" s="129">
        <v>2500</v>
      </c>
      <c r="BW788" s="100">
        <v>103.506856070365</v>
      </c>
      <c r="BX788" s="167">
        <f>(BW795-BW796)/BW777</f>
        <v>0.82912382095403137</v>
      </c>
      <c r="BY788" s="167">
        <f>S788-BW793</f>
        <v>31.670000000000016</v>
      </c>
      <c r="BZ788" s="164">
        <f>BW795-BW796</f>
        <v>85.820000000000007</v>
      </c>
      <c r="CA788" s="164">
        <f t="shared" si="740"/>
        <v>36.902819855511552</v>
      </c>
      <c r="CB788" s="174">
        <f t="shared" si="741"/>
        <v>30.597007002580035</v>
      </c>
    </row>
    <row r="789" spans="1:95" ht="15.75">
      <c r="A789" s="64"/>
      <c r="B789" s="95" t="s">
        <v>42</v>
      </c>
      <c r="C789" s="80">
        <v>5000</v>
      </c>
      <c r="D789" s="211">
        <v>402.86</v>
      </c>
      <c r="E789" s="211">
        <v>15.24</v>
      </c>
      <c r="F789" s="211">
        <v>16.93</v>
      </c>
      <c r="G789" s="236">
        <v>17.07</v>
      </c>
      <c r="H789" s="80">
        <v>5000</v>
      </c>
      <c r="I789" s="100">
        <v>408.56</v>
      </c>
      <c r="J789" s="274">
        <v>12.6</v>
      </c>
      <c r="K789" s="274">
        <v>11.17</v>
      </c>
      <c r="L789" s="275">
        <v>12.83</v>
      </c>
      <c r="M789" s="80">
        <v>5000</v>
      </c>
      <c r="N789" s="211">
        <v>401.88</v>
      </c>
      <c r="O789" s="80">
        <v>12.05</v>
      </c>
      <c r="P789" s="80">
        <v>12.62</v>
      </c>
      <c r="Q789" s="98">
        <v>14.74</v>
      </c>
      <c r="R789" s="80">
        <v>5000</v>
      </c>
      <c r="S789" s="211">
        <v>401.04</v>
      </c>
      <c r="T789" s="211">
        <v>11.87</v>
      </c>
      <c r="U789" s="211">
        <v>11.01</v>
      </c>
      <c r="V789" s="236">
        <v>10.64</v>
      </c>
      <c r="W789" s="64"/>
      <c r="X789" s="129">
        <v>5000</v>
      </c>
      <c r="Y789" s="151">
        <f t="shared" si="742"/>
        <v>1.6413333333333333</v>
      </c>
      <c r="Z789" s="100">
        <v>9.6440000000000001</v>
      </c>
      <c r="AA789" s="100">
        <v>4.5170000000000003</v>
      </c>
      <c r="AB789" s="100">
        <f t="shared" si="721"/>
        <v>3.4856666666666669</v>
      </c>
      <c r="AC789" s="100">
        <f t="shared" si="722"/>
        <v>35.090333333333341</v>
      </c>
      <c r="AD789" s="152">
        <f t="shared" si="723"/>
        <v>4274.8465225166674</v>
      </c>
      <c r="AE789" s="129">
        <v>5000</v>
      </c>
      <c r="AF789" s="100">
        <f t="shared" si="724"/>
        <v>1.2200000000000002</v>
      </c>
      <c r="AG789" s="100">
        <v>9.6440000000000001</v>
      </c>
      <c r="AH789" s="100">
        <v>4.5170000000000003</v>
      </c>
      <c r="AI789" s="100">
        <f t="shared" si="725"/>
        <v>3.907</v>
      </c>
      <c r="AJ789" s="100">
        <f t="shared" si="726"/>
        <v>34.669000000000004</v>
      </c>
      <c r="AK789" s="152">
        <f t="shared" si="727"/>
        <v>4734.0398158500002</v>
      </c>
      <c r="AL789" s="129">
        <v>5000</v>
      </c>
      <c r="AM789" s="100">
        <f t="shared" si="745"/>
        <v>1.3136666666666668</v>
      </c>
      <c r="AN789" s="100">
        <v>9.6440000000000001</v>
      </c>
      <c r="AO789" s="100">
        <v>4.5170000000000003</v>
      </c>
      <c r="AP789" s="100">
        <f t="shared" si="728"/>
        <v>3.8133333333333326</v>
      </c>
      <c r="AQ789" s="100">
        <f t="shared" si="729"/>
        <v>34.762666666666675</v>
      </c>
      <c r="AR789" s="160">
        <f t="shared" si="730"/>
        <v>4633.0291626666658</v>
      </c>
      <c r="AS789" s="129">
        <v>5000</v>
      </c>
      <c r="AT789" s="100">
        <f t="shared" si="744"/>
        <v>1.1173333333333333</v>
      </c>
      <c r="AU789" s="100">
        <v>9.6440000000000001</v>
      </c>
      <c r="AV789" s="100">
        <v>4.5170000000000003</v>
      </c>
      <c r="AW789" s="100">
        <f t="shared" si="731"/>
        <v>4.009666666666666</v>
      </c>
      <c r="AX789" s="100">
        <f t="shared" si="732"/>
        <v>34.56633333333334</v>
      </c>
      <c r="AY789" s="160">
        <f t="shared" si="733"/>
        <v>4844.0516357166662</v>
      </c>
      <c r="AZ789" s="166"/>
      <c r="BA789" s="129">
        <v>5000</v>
      </c>
      <c r="BB789" s="100">
        <v>103.506856070365</v>
      </c>
      <c r="BC789" s="167">
        <f>(BB795-BB796)/BB777</f>
        <v>0.90052005769197463</v>
      </c>
      <c r="BD789" s="167">
        <f>D789-BB793</f>
        <v>21.740000000000009</v>
      </c>
      <c r="BE789" s="164">
        <f>BB795-BB796</f>
        <v>93.210000000000008</v>
      </c>
      <c r="BF789" s="164">
        <f t="shared" si="734"/>
        <v>23.323677716983163</v>
      </c>
      <c r="BG789" s="174">
        <f t="shared" si="735"/>
        <v>21.003439603286701</v>
      </c>
      <c r="BH789" s="129">
        <v>5000</v>
      </c>
      <c r="BI789" s="100">
        <v>103.506856070365</v>
      </c>
      <c r="BJ789" s="167">
        <f>(BI795-BI796)/BI777</f>
        <v>0.91945600140054951</v>
      </c>
      <c r="BK789" s="167">
        <f>I789-BI793</f>
        <v>25.449999999999989</v>
      </c>
      <c r="BL789" s="164">
        <f>BI795-BI796</f>
        <v>95.17</v>
      </c>
      <c r="BM789" s="164">
        <f t="shared" si="736"/>
        <v>26.741620258484804</v>
      </c>
      <c r="BN789" s="174">
        <f t="shared" si="737"/>
        <v>24.587743233838367</v>
      </c>
      <c r="BO789" s="129">
        <v>5000</v>
      </c>
      <c r="BP789" s="180">
        <v>103.506856070365</v>
      </c>
      <c r="BQ789" s="167">
        <f>(BP795-BP796)/BP777</f>
        <v>0.86680248445578767</v>
      </c>
      <c r="BR789" s="167">
        <f>N789-BP793</f>
        <v>25.169999999999959</v>
      </c>
      <c r="BS789" s="164">
        <f>BP795-BP796</f>
        <v>89.720000000000013</v>
      </c>
      <c r="BT789" s="164">
        <f t="shared" si="738"/>
        <v>28.053945608559914</v>
      </c>
      <c r="BU789" s="174">
        <f t="shared" si="739"/>
        <v>24.317229752287268</v>
      </c>
      <c r="BV789" s="129">
        <v>5000</v>
      </c>
      <c r="BW789" s="100">
        <v>103.506856070365</v>
      </c>
      <c r="BX789" s="167">
        <f>(BW795-BW796)/BW777</f>
        <v>0.82912382095403137</v>
      </c>
      <c r="BY789" s="167">
        <f>S789-BW793</f>
        <v>27.610000000000014</v>
      </c>
      <c r="BZ789" s="164">
        <f>BW795-BW796</f>
        <v>85.820000000000007</v>
      </c>
      <c r="CA789" s="164">
        <f t="shared" si="740"/>
        <v>32.171987881612694</v>
      </c>
      <c r="CB789" s="174">
        <f t="shared" si="741"/>
        <v>26.674561520089508</v>
      </c>
    </row>
    <row r="790" spans="1:95" ht="15.75">
      <c r="A790" s="64"/>
      <c r="B790" s="95" t="s">
        <v>42</v>
      </c>
      <c r="C790" s="80">
        <v>7000</v>
      </c>
      <c r="D790" s="211">
        <v>401.07</v>
      </c>
      <c r="E790" s="211">
        <v>17.02</v>
      </c>
      <c r="F790" s="211">
        <v>18.38</v>
      </c>
      <c r="G790" s="236">
        <v>18.600000000000001</v>
      </c>
      <c r="H790" s="80">
        <v>7000</v>
      </c>
      <c r="I790" s="80">
        <v>406.48</v>
      </c>
      <c r="J790" s="80">
        <v>15.33</v>
      </c>
      <c r="K790" s="80">
        <v>13.2</v>
      </c>
      <c r="L790" s="211">
        <v>14.77</v>
      </c>
      <c r="M790" s="80">
        <v>7000</v>
      </c>
      <c r="N790" s="211">
        <v>399.69</v>
      </c>
      <c r="O790" s="80">
        <v>14.17</v>
      </c>
      <c r="P790" s="80">
        <v>14.6</v>
      </c>
      <c r="Q790" s="98">
        <v>16.559999999999999</v>
      </c>
      <c r="R790" s="80">
        <v>7000</v>
      </c>
      <c r="S790" s="211">
        <v>398.78</v>
      </c>
      <c r="T790" s="211">
        <v>13.07</v>
      </c>
      <c r="U790" s="211">
        <v>14.41</v>
      </c>
      <c r="V790" s="236">
        <v>13.14</v>
      </c>
      <c r="W790" s="64"/>
      <c r="X790" s="129">
        <v>7000</v>
      </c>
      <c r="Y790" s="151">
        <f t="shared" si="742"/>
        <v>1.8</v>
      </c>
      <c r="Z790" s="100">
        <v>9.6440000000000001</v>
      </c>
      <c r="AA790" s="100">
        <v>4.5170000000000003</v>
      </c>
      <c r="AB790" s="100">
        <f t="shared" si="721"/>
        <v>3.327</v>
      </c>
      <c r="AC790" s="100">
        <f t="shared" si="722"/>
        <v>35.249000000000002</v>
      </c>
      <c r="AD790" s="152">
        <f t="shared" si="723"/>
        <v>8033.4640223460001</v>
      </c>
      <c r="AE790" s="129">
        <v>7000</v>
      </c>
      <c r="AF790" s="100">
        <f t="shared" si="724"/>
        <v>1.4433333333333331</v>
      </c>
      <c r="AG790" s="100">
        <v>9.6440000000000001</v>
      </c>
      <c r="AH790" s="100">
        <v>4.5170000000000003</v>
      </c>
      <c r="AI790" s="100">
        <f t="shared" si="725"/>
        <v>3.6836666666666664</v>
      </c>
      <c r="AJ790" s="100">
        <f t="shared" si="726"/>
        <v>34.89233333333334</v>
      </c>
      <c r="AK790" s="152">
        <f t="shared" si="727"/>
        <v>8804.6802411726676</v>
      </c>
      <c r="AL790" s="129">
        <v>7000</v>
      </c>
      <c r="AM790" s="100">
        <f t="shared" si="745"/>
        <v>1.5109999999999999</v>
      </c>
      <c r="AN790" s="100">
        <v>9.6440000000000001</v>
      </c>
      <c r="AO790" s="100">
        <v>4.5170000000000003</v>
      </c>
      <c r="AP790" s="100">
        <f t="shared" si="728"/>
        <v>3.6159999999999997</v>
      </c>
      <c r="AQ790" s="100">
        <f t="shared" si="729"/>
        <v>34.960000000000008</v>
      </c>
      <c r="AR790" s="160">
        <f t="shared" si="730"/>
        <v>8659.7049907199998</v>
      </c>
      <c r="AS790" s="129">
        <v>7000</v>
      </c>
      <c r="AT790" s="100">
        <f t="shared" si="744"/>
        <v>1.3540000000000001</v>
      </c>
      <c r="AU790" s="100">
        <v>9.6440000000000001</v>
      </c>
      <c r="AV790" s="100">
        <v>4.5170000000000003</v>
      </c>
      <c r="AW790" s="100">
        <f t="shared" si="731"/>
        <v>3.7729999999999997</v>
      </c>
      <c r="AX790" s="100">
        <f t="shared" si="732"/>
        <v>34.803000000000004</v>
      </c>
      <c r="AY790" s="160">
        <f t="shared" si="733"/>
        <v>8995.1153749379991</v>
      </c>
      <c r="AZ790" s="166"/>
      <c r="BA790" s="129">
        <v>7000</v>
      </c>
      <c r="BB790" s="100">
        <v>103.506856070365</v>
      </c>
      <c r="BC790" s="167">
        <f>(BB795-BB796)/BB777</f>
        <v>0.90052005769197463</v>
      </c>
      <c r="BD790" s="167">
        <f>D790-BB793</f>
        <v>19.949999999999989</v>
      </c>
      <c r="BE790" s="164">
        <f>BB795-BB796</f>
        <v>93.210000000000008</v>
      </c>
      <c r="BF790" s="164">
        <f t="shared" si="734"/>
        <v>21.403282909559046</v>
      </c>
      <c r="BG790" s="174">
        <f t="shared" si="735"/>
        <v>19.274085560513768</v>
      </c>
      <c r="BH790" s="129">
        <v>7000</v>
      </c>
      <c r="BI790" s="100">
        <v>103.506856070365</v>
      </c>
      <c r="BJ790" s="167">
        <f>(BI795-BI796)/BI777</f>
        <v>0.91945600140054951</v>
      </c>
      <c r="BK790" s="167">
        <f>I790-BI793</f>
        <v>23.370000000000005</v>
      </c>
      <c r="BL790" s="164">
        <f>BI795-BI796</f>
        <v>95.17</v>
      </c>
      <c r="BM790" s="164">
        <f t="shared" si="736"/>
        <v>24.556057581170538</v>
      </c>
      <c r="BN790" s="174">
        <f t="shared" si="737"/>
        <v>22.578214513744712</v>
      </c>
      <c r="BO790" s="129">
        <v>7000</v>
      </c>
      <c r="BP790" s="180">
        <v>103.506856070365</v>
      </c>
      <c r="BQ790" s="167">
        <f>(BP795-BP796)/BP777</f>
        <v>0.86680248445578767</v>
      </c>
      <c r="BR790" s="167">
        <f>N790-BP793</f>
        <v>22.979999999999961</v>
      </c>
      <c r="BS790" s="164">
        <f>BP795-BP796</f>
        <v>89.720000000000013</v>
      </c>
      <c r="BT790" s="164">
        <f t="shared" si="738"/>
        <v>25.613018279090454</v>
      </c>
      <c r="BU790" s="174">
        <f t="shared" si="739"/>
        <v>22.20142787872711</v>
      </c>
      <c r="BV790" s="129">
        <v>7000</v>
      </c>
      <c r="BW790" s="100">
        <v>103.506856070365</v>
      </c>
      <c r="BX790" s="167">
        <f>(BW795-BW796)/BW777</f>
        <v>0.82912382095403137</v>
      </c>
      <c r="BY790" s="167">
        <f>S790-BW793</f>
        <v>25.349999999999966</v>
      </c>
      <c r="BZ790" s="164">
        <f>BW795-BW796</f>
        <v>85.820000000000007</v>
      </c>
      <c r="CA790" s="164">
        <f t="shared" si="740"/>
        <v>29.538569098112287</v>
      </c>
      <c r="CB790" s="174">
        <f t="shared" si="741"/>
        <v>24.491131276141537</v>
      </c>
    </row>
    <row r="791" spans="1:95" ht="15.75">
      <c r="A791" s="64"/>
      <c r="B791" s="95" t="s">
        <v>42</v>
      </c>
      <c r="C791" s="80">
        <v>9000</v>
      </c>
      <c r="D791" s="211">
        <v>399.58</v>
      </c>
      <c r="E791" s="211">
        <v>20.149999999999999</v>
      </c>
      <c r="F791" s="211">
        <v>20.21</v>
      </c>
      <c r="G791" s="236">
        <v>18.88</v>
      </c>
      <c r="H791" s="80">
        <v>9000</v>
      </c>
      <c r="I791" s="80">
        <v>404.71</v>
      </c>
      <c r="J791" s="80">
        <v>16.04</v>
      </c>
      <c r="K791" s="211">
        <v>17.27</v>
      </c>
      <c r="L791" s="98">
        <v>17.079999999999998</v>
      </c>
      <c r="M791" s="80">
        <v>9000</v>
      </c>
      <c r="N791" s="211">
        <v>397.96</v>
      </c>
      <c r="O791" s="211">
        <v>16.78</v>
      </c>
      <c r="P791" s="80">
        <v>18.649999999999999</v>
      </c>
      <c r="Q791" s="98">
        <v>15.71</v>
      </c>
      <c r="R791" s="80">
        <v>9000</v>
      </c>
      <c r="S791" s="211">
        <v>397.09</v>
      </c>
      <c r="T791" s="211">
        <v>15.21</v>
      </c>
      <c r="U791" s="211">
        <v>15.1</v>
      </c>
      <c r="V791" s="236">
        <v>16.73</v>
      </c>
      <c r="W791" s="64"/>
      <c r="X791" s="129">
        <v>9000</v>
      </c>
      <c r="Y791" s="151">
        <f t="shared" si="742"/>
        <v>1.9746666666666666</v>
      </c>
      <c r="Z791" s="100">
        <v>9.6440000000000001</v>
      </c>
      <c r="AA791" s="100">
        <v>4.5170000000000003</v>
      </c>
      <c r="AB791" s="100">
        <f t="shared" si="721"/>
        <v>3.152333333333333</v>
      </c>
      <c r="AC791" s="100">
        <f t="shared" si="722"/>
        <v>35.423666666666669</v>
      </c>
      <c r="AD791" s="152">
        <f t="shared" si="723"/>
        <v>12644.970984953998</v>
      </c>
      <c r="AE791" s="129">
        <v>9000</v>
      </c>
      <c r="AF791" s="100">
        <f t="shared" si="724"/>
        <v>1.6796666666666666</v>
      </c>
      <c r="AG791" s="100">
        <v>9.6440000000000001</v>
      </c>
      <c r="AH791" s="100">
        <v>4.5170000000000003</v>
      </c>
      <c r="AI791" s="100">
        <f t="shared" si="725"/>
        <v>3.4473333333333329</v>
      </c>
      <c r="AJ791" s="100">
        <f t="shared" si="726"/>
        <v>35.128666666666675</v>
      </c>
      <c r="AK791" s="152">
        <f t="shared" si="727"/>
        <v>13713.147114984</v>
      </c>
      <c r="AL791" s="129">
        <v>9000</v>
      </c>
      <c r="AM791" s="100">
        <f t="shared" si="745"/>
        <v>1.7046666666666668</v>
      </c>
      <c r="AN791" s="100">
        <v>9.6440000000000001</v>
      </c>
      <c r="AO791" s="100">
        <v>4.5170000000000003</v>
      </c>
      <c r="AP791" s="100">
        <f t="shared" si="728"/>
        <v>3.4223333333333326</v>
      </c>
      <c r="AQ791" s="100">
        <f t="shared" si="729"/>
        <v>35.153666666666673</v>
      </c>
      <c r="AR791" s="160">
        <f t="shared" si="730"/>
        <v>13623.388070633997</v>
      </c>
      <c r="AS791" s="129">
        <v>9000</v>
      </c>
      <c r="AT791" s="100">
        <f t="shared" si="744"/>
        <v>1.5680000000000001</v>
      </c>
      <c r="AU791" s="100">
        <v>9.6440000000000001</v>
      </c>
      <c r="AV791" s="100">
        <v>4.5170000000000003</v>
      </c>
      <c r="AW791" s="100">
        <f t="shared" si="731"/>
        <v>3.5589999999999993</v>
      </c>
      <c r="AX791" s="100">
        <f t="shared" si="732"/>
        <v>35.017000000000003</v>
      </c>
      <c r="AY791" s="160">
        <f t="shared" si="733"/>
        <v>14112.342708713995</v>
      </c>
      <c r="AZ791" s="166"/>
      <c r="BA791" s="129">
        <v>9000</v>
      </c>
      <c r="BB791" s="100">
        <v>103.506856070365</v>
      </c>
      <c r="BC791" s="167">
        <f>(BB795-BB796)/BB777</f>
        <v>0.90052005769197463</v>
      </c>
      <c r="BD791" s="167">
        <f>D791-BB793</f>
        <v>18.45999999999998</v>
      </c>
      <c r="BE791" s="164">
        <f>BB795-BB796</f>
        <v>93.210000000000008</v>
      </c>
      <c r="BF791" s="164">
        <f t="shared" si="734"/>
        <v>19.804741980474176</v>
      </c>
      <c r="BG791" s="174">
        <f t="shared" si="735"/>
        <v>17.834567390831278</v>
      </c>
      <c r="BH791" s="129">
        <v>9000</v>
      </c>
      <c r="BI791" s="100">
        <v>103.506856070365</v>
      </c>
      <c r="BJ791" s="167">
        <f>(BI795-BI796)/BI777</f>
        <v>0.91945600140054951</v>
      </c>
      <c r="BK791" s="167">
        <f>I791-BI793</f>
        <v>21.599999999999966</v>
      </c>
      <c r="BL791" s="164">
        <f>BI795-BI796</f>
        <v>95.17</v>
      </c>
      <c r="BM791" s="164">
        <f t="shared" si="736"/>
        <v>22.696227802879022</v>
      </c>
      <c r="BN791" s="174">
        <f t="shared" si="737"/>
        <v>20.868182862511127</v>
      </c>
      <c r="BO791" s="129">
        <v>9000</v>
      </c>
      <c r="BP791" s="180">
        <v>103.506856070365</v>
      </c>
      <c r="BQ791" s="167">
        <f>(BP795-BP796)/BP777</f>
        <v>0.86680248445578767</v>
      </c>
      <c r="BR791" s="167">
        <f>N791-BP793</f>
        <v>21.249999999999943</v>
      </c>
      <c r="BS791" s="164">
        <f>BP795-BP796</f>
        <v>89.720000000000013</v>
      </c>
      <c r="BT791" s="164">
        <f t="shared" si="738"/>
        <v>23.684797146678488</v>
      </c>
      <c r="BU791" s="174">
        <f t="shared" si="739"/>
        <v>20.530041010572265</v>
      </c>
      <c r="BV791" s="129">
        <v>9000</v>
      </c>
      <c r="BW791" s="100">
        <v>103.506856070365</v>
      </c>
      <c r="BX791" s="167">
        <f>(BW795-BW796)/BW777</f>
        <v>0.82912382095403137</v>
      </c>
      <c r="BY791" s="167">
        <f>S791-BW793</f>
        <v>23.659999999999968</v>
      </c>
      <c r="BZ791" s="164">
        <f>BW795-BW796</f>
        <v>85.820000000000007</v>
      </c>
      <c r="CA791" s="164">
        <f t="shared" si="740"/>
        <v>27.569331158238136</v>
      </c>
      <c r="CB791" s="174">
        <f t="shared" si="741"/>
        <v>22.858389191065434</v>
      </c>
    </row>
    <row r="792" spans="1:95" ht="15.75">
      <c r="A792" s="64"/>
      <c r="B792" s="102" t="s">
        <v>42</v>
      </c>
      <c r="C792" s="104">
        <v>10000</v>
      </c>
      <c r="D792" s="234">
        <v>398.58</v>
      </c>
      <c r="E792" s="234">
        <v>19.190000000000001</v>
      </c>
      <c r="F792" s="234">
        <v>20.16</v>
      </c>
      <c r="G792" s="248">
        <v>20.94</v>
      </c>
      <c r="H792" s="104">
        <v>10000</v>
      </c>
      <c r="I792" s="80">
        <v>403.77</v>
      </c>
      <c r="J792" s="80">
        <v>17.21</v>
      </c>
      <c r="K792" s="80">
        <v>17.75</v>
      </c>
      <c r="L792" s="211">
        <v>15.93</v>
      </c>
      <c r="M792" s="104">
        <v>10000</v>
      </c>
      <c r="N792" s="211">
        <v>396.79</v>
      </c>
      <c r="O792" s="211">
        <v>17.149999999999999</v>
      </c>
      <c r="P792" s="80">
        <v>18.64</v>
      </c>
      <c r="Q792" s="98">
        <v>16.18</v>
      </c>
      <c r="R792" s="104">
        <v>10000</v>
      </c>
      <c r="S792" s="234">
        <v>396.1</v>
      </c>
      <c r="T792" s="234">
        <v>15.85</v>
      </c>
      <c r="U792" s="234">
        <v>16.03</v>
      </c>
      <c r="V792" s="248">
        <v>17.45</v>
      </c>
      <c r="W792" s="64"/>
      <c r="X792" s="137">
        <v>10000</v>
      </c>
      <c r="Y792" s="153">
        <f t="shared" si="742"/>
        <v>2.0096666666666669</v>
      </c>
      <c r="Z792" s="105">
        <v>9.6440000000000001</v>
      </c>
      <c r="AA792" s="105">
        <v>4.5170000000000003</v>
      </c>
      <c r="AB792" s="105">
        <f t="shared" si="721"/>
        <v>3.1173333333333328</v>
      </c>
      <c r="AC792" s="105">
        <f t="shared" si="722"/>
        <v>35.458666666666673</v>
      </c>
      <c r="AD792" s="154">
        <f t="shared" si="723"/>
        <v>15453.000401066665</v>
      </c>
      <c r="AE792" s="137">
        <v>10000</v>
      </c>
      <c r="AF792" s="105">
        <f t="shared" si="724"/>
        <v>1.6963333333333335</v>
      </c>
      <c r="AG792" s="105">
        <v>9.6440000000000001</v>
      </c>
      <c r="AH792" s="105">
        <v>4.5170000000000003</v>
      </c>
      <c r="AI792" s="105">
        <f t="shared" si="725"/>
        <v>3.4306666666666663</v>
      </c>
      <c r="AJ792" s="105">
        <f t="shared" si="726"/>
        <v>35.14533333333334</v>
      </c>
      <c r="AK792" s="154">
        <f t="shared" si="727"/>
        <v>16855.954913066664</v>
      </c>
      <c r="AL792" s="137">
        <v>10000</v>
      </c>
      <c r="AM792" s="105">
        <f t="shared" si="745"/>
        <v>1.7323333333333335</v>
      </c>
      <c r="AN792" s="105">
        <v>9.6440000000000001</v>
      </c>
      <c r="AO792" s="105">
        <v>4.5170000000000003</v>
      </c>
      <c r="AP792" s="105">
        <f t="shared" si="728"/>
        <v>3.3946666666666658</v>
      </c>
      <c r="AQ792" s="105">
        <f t="shared" si="729"/>
        <v>35.181333333333342</v>
      </c>
      <c r="AR792" s="161">
        <f t="shared" si="730"/>
        <v>16696.160157866663</v>
      </c>
      <c r="AS792" s="137">
        <v>10000</v>
      </c>
      <c r="AT792" s="105">
        <f t="shared" si="744"/>
        <v>1.6443333333333332</v>
      </c>
      <c r="AU792" s="105">
        <v>9.6440000000000001</v>
      </c>
      <c r="AV792" s="105">
        <v>4.5170000000000003</v>
      </c>
      <c r="AW792" s="105">
        <f t="shared" si="731"/>
        <v>3.4826666666666668</v>
      </c>
      <c r="AX792" s="105">
        <f t="shared" si="732"/>
        <v>35.093333333333341</v>
      </c>
      <c r="AY792" s="161">
        <f t="shared" si="733"/>
        <v>17086.12983466667</v>
      </c>
      <c r="AZ792" s="166"/>
      <c r="BA792" s="137">
        <v>10000</v>
      </c>
      <c r="BB792" s="105">
        <v>103.506856070365</v>
      </c>
      <c r="BC792" s="167">
        <f>(BB795-BB796)/BB777</f>
        <v>0.90052005769197463</v>
      </c>
      <c r="BD792" s="167">
        <f>D792-BB793</f>
        <v>17.45999999999998</v>
      </c>
      <c r="BE792" s="165">
        <f>BB795-BB796</f>
        <v>93.210000000000008</v>
      </c>
      <c r="BF792" s="165">
        <f t="shared" si="734"/>
        <v>18.731895719343395</v>
      </c>
      <c r="BG792" s="175">
        <f t="shared" si="735"/>
        <v>16.868447813863167</v>
      </c>
      <c r="BH792" s="137">
        <v>10000</v>
      </c>
      <c r="BI792" s="105">
        <v>103.506856070365</v>
      </c>
      <c r="BJ792" s="167">
        <f>(BI795-BI796)/BI777</f>
        <v>0.91945600140054951</v>
      </c>
      <c r="BK792" s="167">
        <f>I792-BI793</f>
        <v>20.659999999999968</v>
      </c>
      <c r="BL792" s="165">
        <f>BI795-BI796</f>
        <v>95.17</v>
      </c>
      <c r="BM792" s="165">
        <f t="shared" si="736"/>
        <v>21.708521592938919</v>
      </c>
      <c r="BN792" s="175">
        <f t="shared" si="737"/>
        <v>19.960030460161107</v>
      </c>
      <c r="BO792" s="137">
        <v>10000</v>
      </c>
      <c r="BP792" s="181">
        <v>103.506856070365</v>
      </c>
      <c r="BQ792" s="167">
        <f>(BP795-BP796)/BP777</f>
        <v>0.86680248445578767</v>
      </c>
      <c r="BR792" s="167">
        <f>N792-BP793</f>
        <v>20.079999999999984</v>
      </c>
      <c r="BS792" s="165">
        <f>BP795-BP796</f>
        <v>89.720000000000013</v>
      </c>
      <c r="BT792" s="165">
        <f t="shared" si="738"/>
        <v>22.380740080249645</v>
      </c>
      <c r="BU792" s="175">
        <f t="shared" si="739"/>
        <v>19.399681105519615</v>
      </c>
      <c r="BV792" s="137">
        <v>10000</v>
      </c>
      <c r="BW792" s="105">
        <v>103.506856070365</v>
      </c>
      <c r="BX792" s="167">
        <f>(BW795-BW796)/BW777</f>
        <v>0.82912382095403137</v>
      </c>
      <c r="BY792" s="167">
        <f>S792-BW793</f>
        <v>22.670000000000016</v>
      </c>
      <c r="BZ792" s="165">
        <f>BW795-BW796</f>
        <v>85.820000000000007</v>
      </c>
      <c r="CA792" s="165">
        <f t="shared" si="740"/>
        <v>26.415753903519008</v>
      </c>
      <c r="CB792" s="175">
        <f t="shared" si="741"/>
        <v>21.90193080986705</v>
      </c>
    </row>
    <row r="793" spans="1:95" ht="30">
      <c r="AZ793" s="328" t="s">
        <v>46</v>
      </c>
      <c r="BA793" s="108" t="s">
        <v>47</v>
      </c>
      <c r="BB793" s="82">
        <f>BB794+BB795</f>
        <v>381.12</v>
      </c>
      <c r="BC793" s="80"/>
      <c r="BD793" s="80"/>
      <c r="BE793" s="80"/>
      <c r="BF793" s="80"/>
      <c r="BH793" s="108" t="s">
        <v>47</v>
      </c>
      <c r="BI793" s="238">
        <f>BI794+BI795</f>
        <v>383.11</v>
      </c>
      <c r="BJ793" s="80"/>
      <c r="BK793" s="86"/>
      <c r="BL793" s="86"/>
      <c r="BM793" s="86"/>
      <c r="BN793" s="86"/>
      <c r="BO793" s="108" t="s">
        <v>47</v>
      </c>
      <c r="BP793" s="162">
        <f>BP794+BP795</f>
        <v>376.71000000000004</v>
      </c>
      <c r="BQ793" s="81"/>
      <c r="BR793" s="80"/>
      <c r="BS793" s="80"/>
      <c r="BT793" s="80"/>
      <c r="BU793" s="80"/>
      <c r="BV793" s="108" t="s">
        <v>47</v>
      </c>
      <c r="BW793" s="162">
        <f>BW794+BW795</f>
        <v>373.43</v>
      </c>
    </row>
    <row r="794" spans="1:95" ht="15">
      <c r="AZ794" s="328"/>
      <c r="BA794" s="80" t="s">
        <v>48</v>
      </c>
      <c r="BB794" s="86">
        <v>214.97</v>
      </c>
      <c r="BC794" s="80"/>
      <c r="BD794" s="80"/>
      <c r="BE794" s="80"/>
      <c r="BF794" s="80"/>
      <c r="BG794" s="80"/>
      <c r="BH794" s="80" t="s">
        <v>48</v>
      </c>
      <c r="BI794" s="235">
        <v>214.9</v>
      </c>
      <c r="BJ794" s="80"/>
      <c r="BK794" s="86"/>
      <c r="BL794" s="86"/>
      <c r="BM794" s="86"/>
      <c r="BN794" s="86"/>
      <c r="BO794" s="80" t="s">
        <v>48</v>
      </c>
      <c r="BP794" s="80">
        <v>214.78</v>
      </c>
      <c r="BQ794" s="81"/>
      <c r="BR794" s="80"/>
      <c r="BS794" s="80"/>
      <c r="BT794" s="100"/>
      <c r="BU794" s="100"/>
      <c r="BV794" s="80" t="s">
        <v>48</v>
      </c>
      <c r="BW794" s="80">
        <v>214.56</v>
      </c>
    </row>
    <row r="795" spans="1:95" ht="15">
      <c r="AZ795" s="328"/>
      <c r="BA795" s="80" t="s">
        <v>50</v>
      </c>
      <c r="BB795" s="86">
        <v>166.15</v>
      </c>
      <c r="BC795" s="80"/>
      <c r="BD795" s="80"/>
      <c r="BE795" s="80"/>
      <c r="BF795" s="80"/>
      <c r="BG795" s="80"/>
      <c r="BH795" s="80" t="s">
        <v>50</v>
      </c>
      <c r="BI795" s="86">
        <v>168.21</v>
      </c>
      <c r="BJ795" s="80"/>
      <c r="BK795" s="86"/>
      <c r="BL795" s="86"/>
      <c r="BM795" s="86"/>
      <c r="BN795" s="86"/>
      <c r="BO795" s="80" t="s">
        <v>50</v>
      </c>
      <c r="BP795" s="80">
        <v>161.93</v>
      </c>
      <c r="BQ795" s="81"/>
      <c r="BR795" s="80"/>
      <c r="BS795" s="80"/>
      <c r="BT795" s="100"/>
      <c r="BU795" s="100"/>
      <c r="BV795" s="80" t="s">
        <v>50</v>
      </c>
      <c r="BW795" s="80">
        <v>158.87</v>
      </c>
    </row>
    <row r="796" spans="1:95" ht="15">
      <c r="AZ796" s="328"/>
      <c r="BA796" s="80" t="s">
        <v>52</v>
      </c>
      <c r="BB796" s="86">
        <v>72.94</v>
      </c>
      <c r="BC796" s="80"/>
      <c r="BD796" s="81"/>
      <c r="BE796" s="81"/>
      <c r="BF796" s="81"/>
      <c r="BG796" s="81"/>
      <c r="BH796" s="80" t="s">
        <v>52</v>
      </c>
      <c r="BI796" s="86">
        <v>73.040000000000006</v>
      </c>
      <c r="BJ796" s="80"/>
      <c r="BK796" s="81"/>
      <c r="BL796" s="81"/>
      <c r="BM796" s="81"/>
      <c r="BN796" s="81"/>
      <c r="BO796" s="80" t="s">
        <v>52</v>
      </c>
      <c r="BP796" s="80">
        <v>72.209999999999994</v>
      </c>
      <c r="BQ796" s="81"/>
      <c r="BR796" s="81"/>
      <c r="BS796" s="81"/>
      <c r="BT796" s="81"/>
      <c r="BU796" s="81"/>
      <c r="BV796" s="80" t="s">
        <v>52</v>
      </c>
      <c r="BW796" s="80">
        <v>73.05</v>
      </c>
    </row>
    <row r="797" spans="1:95" ht="18.75">
      <c r="A797" s="61" t="s">
        <v>197</v>
      </c>
      <c r="B797" s="270"/>
      <c r="C797" s="211"/>
      <c r="D797" s="211"/>
      <c r="E797" s="80"/>
      <c r="F797" s="211"/>
      <c r="G797" s="81"/>
      <c r="H797" s="81"/>
      <c r="I797" s="81"/>
      <c r="J797" s="81"/>
      <c r="K797" s="81"/>
      <c r="L797" s="81"/>
      <c r="M797" s="81"/>
      <c r="N797" s="81"/>
      <c r="O797" s="80"/>
      <c r="P797" s="80"/>
      <c r="Q797" s="80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0"/>
      <c r="AF797" s="80"/>
      <c r="AG797" s="80"/>
      <c r="AH797" s="80"/>
      <c r="AI797" s="80"/>
      <c r="AJ797" s="80"/>
      <c r="AK797" s="80"/>
      <c r="AL797" s="81"/>
      <c r="AM797" s="81"/>
      <c r="AN797" s="80"/>
      <c r="AO797" s="80"/>
      <c r="AP797" s="81"/>
      <c r="AQ797" s="81"/>
      <c r="AR797" s="81"/>
      <c r="AS797" s="81"/>
      <c r="AT797" s="81"/>
      <c r="AU797" s="81"/>
      <c r="AV797" s="81"/>
      <c r="AW797" s="81"/>
      <c r="AX797" s="81"/>
      <c r="AY797" s="81"/>
      <c r="BA797" s="81"/>
      <c r="BB797" s="81"/>
      <c r="BC797" s="80"/>
      <c r="BD797" s="81"/>
      <c r="BE797" s="81"/>
      <c r="BF797" s="81"/>
      <c r="BG797" s="81"/>
      <c r="BH797" s="81"/>
      <c r="BI797" s="81"/>
      <c r="BJ797" s="80"/>
      <c r="BK797" s="81"/>
      <c r="BL797" s="81"/>
      <c r="BM797" s="81"/>
      <c r="BN797" s="81"/>
      <c r="BO797" s="81"/>
      <c r="BP797" s="81"/>
      <c r="BQ797" s="81"/>
      <c r="BR797" s="81"/>
      <c r="BS797" s="81"/>
      <c r="BT797" s="81"/>
      <c r="BU797" s="81"/>
      <c r="BV797" s="81"/>
      <c r="BW797" s="81"/>
      <c r="BX797" s="81"/>
      <c r="BY797" s="81"/>
      <c r="BZ797" s="81"/>
      <c r="CA797" s="81"/>
      <c r="CB797" s="81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</row>
    <row r="798" spans="1:95" ht="18.75">
      <c r="A798" s="318" t="s">
        <v>198</v>
      </c>
      <c r="B798" s="318"/>
      <c r="C798" s="318"/>
      <c r="D798" s="318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34"/>
      <c r="P798" s="134"/>
      <c r="Q798" s="134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34"/>
      <c r="AF798" s="134"/>
      <c r="AG798" s="134"/>
      <c r="AH798" s="134"/>
      <c r="AI798" s="134"/>
      <c r="AJ798" s="134"/>
      <c r="AK798" s="134"/>
      <c r="AL798" s="113"/>
      <c r="AM798" s="113"/>
      <c r="AN798" s="134"/>
      <c r="AO798" s="134"/>
      <c r="AP798" s="113"/>
      <c r="AQ798" s="113"/>
      <c r="AR798" s="113"/>
      <c r="AS798" s="113"/>
      <c r="AT798" s="113"/>
      <c r="AU798" s="113"/>
      <c r="AV798" s="113"/>
      <c r="AW798" s="113"/>
      <c r="AX798" s="113"/>
      <c r="AY798" s="113"/>
      <c r="AZ798" s="112"/>
      <c r="BA798" s="113"/>
      <c r="BB798" s="113"/>
      <c r="BC798" s="134"/>
      <c r="BD798" s="113"/>
      <c r="BE798" s="113"/>
      <c r="BF798" s="113"/>
      <c r="BG798" s="113"/>
      <c r="BH798" s="113"/>
      <c r="BI798" s="113"/>
      <c r="BJ798" s="134"/>
      <c r="BK798" s="113"/>
      <c r="BL798" s="113"/>
      <c r="BM798" s="113"/>
      <c r="BN798" s="113"/>
      <c r="BO798" s="113"/>
      <c r="BP798" s="113"/>
      <c r="BQ798" s="113"/>
      <c r="BR798" s="113"/>
      <c r="BS798" s="113"/>
      <c r="BT798" s="113"/>
      <c r="BU798" s="113"/>
      <c r="BV798" s="113"/>
      <c r="BW798" s="113"/>
      <c r="BX798" s="113"/>
      <c r="BY798" s="113"/>
      <c r="BZ798" s="113"/>
      <c r="CA798" s="113"/>
      <c r="CB798" s="113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</row>
    <row r="799" spans="1:95" ht="15">
      <c r="A799" s="81"/>
      <c r="B799" s="81"/>
      <c r="C799" s="80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0"/>
      <c r="P799" s="80"/>
      <c r="Q799" s="80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0"/>
      <c r="AF799" s="80"/>
      <c r="AG799" s="80"/>
      <c r="AH799" s="80"/>
      <c r="AI799" s="80"/>
      <c r="AJ799" s="80"/>
      <c r="AK799" s="80"/>
      <c r="AL799" s="81"/>
      <c r="AM799" s="81"/>
      <c r="AN799" s="80"/>
      <c r="AO799" s="80"/>
      <c r="AP799" s="81"/>
      <c r="AQ799" s="81"/>
      <c r="AR799" s="81"/>
      <c r="AS799" s="81"/>
      <c r="AT799" s="81"/>
      <c r="AU799" s="81"/>
      <c r="AV799" s="81"/>
      <c r="AW799" s="81"/>
      <c r="AX799" s="81"/>
      <c r="AY799" s="81"/>
      <c r="BA799" s="81"/>
      <c r="BB799" s="81"/>
      <c r="BC799" s="80"/>
      <c r="BD799" s="81"/>
      <c r="BE799" s="81"/>
      <c r="BF799" s="81"/>
      <c r="BG799" s="81"/>
      <c r="BH799" s="81"/>
      <c r="BI799" s="81"/>
      <c r="BJ799" s="80"/>
      <c r="BK799" s="81"/>
      <c r="BL799" s="81"/>
      <c r="BM799" s="81"/>
      <c r="BN799" s="81"/>
      <c r="BO799" s="81"/>
      <c r="BP799" s="81"/>
      <c r="BQ799" s="81"/>
      <c r="BR799" s="81"/>
      <c r="BS799" s="81"/>
      <c r="BT799" s="81"/>
      <c r="BU799" s="81"/>
      <c r="BV799" s="81"/>
      <c r="BW799" s="81"/>
      <c r="BX799" s="81"/>
      <c r="BY799" s="81"/>
      <c r="BZ799" s="81"/>
      <c r="CA799" s="81"/>
      <c r="CB799" s="81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</row>
    <row r="800" spans="1:95" ht="15">
      <c r="A800" s="82" t="s">
        <v>10</v>
      </c>
      <c r="B800" s="83" t="s">
        <v>11</v>
      </c>
      <c r="C800" s="84" t="s">
        <v>12</v>
      </c>
      <c r="D800" s="85" t="s">
        <v>13</v>
      </c>
      <c r="E800" s="335" t="s">
        <v>144</v>
      </c>
      <c r="F800" s="86"/>
      <c r="G800" s="87"/>
      <c r="H800" s="83" t="s">
        <v>11</v>
      </c>
      <c r="I800" s="85" t="s">
        <v>12</v>
      </c>
      <c r="J800" s="85" t="s">
        <v>13</v>
      </c>
      <c r="K800" s="335" t="s">
        <v>144</v>
      </c>
      <c r="L800" s="86"/>
      <c r="M800" s="130" t="s">
        <v>11</v>
      </c>
      <c r="N800" s="85" t="s">
        <v>12</v>
      </c>
      <c r="O800" s="84" t="s">
        <v>13</v>
      </c>
      <c r="P800" s="335" t="s">
        <v>144</v>
      </c>
      <c r="Q800" s="80"/>
      <c r="R800" s="130" t="s">
        <v>11</v>
      </c>
      <c r="S800" s="85" t="s">
        <v>12</v>
      </c>
      <c r="T800" s="85" t="s">
        <v>13</v>
      </c>
      <c r="U800" s="335" t="s">
        <v>144</v>
      </c>
      <c r="V800" s="86"/>
      <c r="W800" s="82" t="s">
        <v>15</v>
      </c>
      <c r="X800" s="83" t="s">
        <v>11</v>
      </c>
      <c r="Y800" s="84" t="s">
        <v>12</v>
      </c>
      <c r="Z800" s="85" t="s">
        <v>13</v>
      </c>
      <c r="AA800" s="86"/>
      <c r="AB800" s="86"/>
      <c r="AC800" s="86"/>
      <c r="AD800" s="87"/>
      <c r="AE800" s="83" t="s">
        <v>11</v>
      </c>
      <c r="AF800" s="85" t="s">
        <v>12</v>
      </c>
      <c r="AG800" s="85" t="s">
        <v>13</v>
      </c>
      <c r="AH800" s="86"/>
      <c r="AI800" s="86"/>
      <c r="AJ800" s="86"/>
      <c r="AK800" s="87"/>
      <c r="AL800" s="130" t="s">
        <v>11</v>
      </c>
      <c r="AM800" s="85" t="s">
        <v>12</v>
      </c>
      <c r="AN800" s="84" t="s">
        <v>13</v>
      </c>
      <c r="AO800" s="86"/>
      <c r="AP800" s="86"/>
      <c r="AQ800" s="86"/>
      <c r="AR800" s="157"/>
      <c r="AS800" s="130" t="s">
        <v>11</v>
      </c>
      <c r="AT800" s="85" t="s">
        <v>12</v>
      </c>
      <c r="AU800" s="85" t="s">
        <v>13</v>
      </c>
      <c r="AV800" s="86"/>
      <c r="AW800" s="86"/>
      <c r="AX800" s="86"/>
      <c r="AY800" s="157"/>
      <c r="AZ800" s="73" t="s">
        <v>16</v>
      </c>
      <c r="BA800" s="83" t="s">
        <v>11</v>
      </c>
      <c r="BB800" s="84" t="s">
        <v>12</v>
      </c>
      <c r="BC800" s="85" t="s">
        <v>13</v>
      </c>
      <c r="BD800" s="86"/>
      <c r="BE800" s="86"/>
      <c r="BF800" s="86"/>
      <c r="BG800" s="86"/>
      <c r="BH800" s="83" t="s">
        <v>11</v>
      </c>
      <c r="BI800" s="85" t="s">
        <v>12</v>
      </c>
      <c r="BJ800" s="85" t="s">
        <v>13</v>
      </c>
      <c r="BK800" s="86"/>
      <c r="BL800" s="86"/>
      <c r="BM800" s="86"/>
      <c r="BN800" s="86"/>
      <c r="BO800" s="130" t="s">
        <v>11</v>
      </c>
      <c r="BP800" s="85" t="s">
        <v>12</v>
      </c>
      <c r="BQ800" s="84" t="s">
        <v>13</v>
      </c>
      <c r="BR800" s="81"/>
      <c r="BS800" s="86"/>
      <c r="BT800" s="86"/>
      <c r="BU800" s="86"/>
      <c r="BV800" s="130" t="s">
        <v>11</v>
      </c>
      <c r="BW800" s="85" t="s">
        <v>12</v>
      </c>
      <c r="BX800" s="85" t="s">
        <v>13</v>
      </c>
      <c r="BY800" s="80"/>
      <c r="BZ800" s="80"/>
      <c r="CA800" s="80"/>
      <c r="CB800" s="87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</row>
    <row r="801" spans="1:95" ht="15">
      <c r="A801" s="82"/>
      <c r="B801" s="88"/>
      <c r="C801" s="84" t="s">
        <v>199</v>
      </c>
      <c r="D801" s="90" t="s">
        <v>19</v>
      </c>
      <c r="E801" s="336"/>
      <c r="F801" s="282">
        <v>193.3</v>
      </c>
      <c r="G801" s="87"/>
      <c r="H801" s="88"/>
      <c r="I801" s="84" t="s">
        <v>199</v>
      </c>
      <c r="J801" s="90" t="s">
        <v>20</v>
      </c>
      <c r="K801" s="336"/>
      <c r="L801" s="250">
        <v>220.49</v>
      </c>
      <c r="M801" s="88"/>
      <c r="N801" s="89" t="s">
        <v>200</v>
      </c>
      <c r="O801" s="135" t="s">
        <v>19</v>
      </c>
      <c r="P801" s="336"/>
      <c r="Q801" s="250">
        <v>253.09</v>
      </c>
      <c r="R801" s="88"/>
      <c r="S801" s="89" t="s">
        <v>200</v>
      </c>
      <c r="T801" s="90" t="s">
        <v>20</v>
      </c>
      <c r="U801" s="336"/>
      <c r="V801" s="250">
        <v>279.24</v>
      </c>
      <c r="W801" s="249"/>
      <c r="X801" s="88"/>
      <c r="Y801" s="84" t="s">
        <v>199</v>
      </c>
      <c r="Z801" s="90" t="s">
        <v>19</v>
      </c>
      <c r="AA801" s="86"/>
      <c r="AB801" s="86"/>
      <c r="AC801" s="86"/>
      <c r="AD801" s="87"/>
      <c r="AE801" s="88"/>
      <c r="AF801" s="84" t="s">
        <v>199</v>
      </c>
      <c r="AG801" s="90" t="s">
        <v>20</v>
      </c>
      <c r="AH801" s="86"/>
      <c r="AI801" s="86"/>
      <c r="AJ801" s="86"/>
      <c r="AK801" s="87"/>
      <c r="AL801" s="88"/>
      <c r="AM801" s="89" t="s">
        <v>200</v>
      </c>
      <c r="AN801" s="135" t="s">
        <v>19</v>
      </c>
      <c r="AO801" s="86"/>
      <c r="AP801" s="86"/>
      <c r="AQ801" s="86"/>
      <c r="AR801" s="157"/>
      <c r="AS801" s="88"/>
      <c r="AT801" s="89" t="s">
        <v>200</v>
      </c>
      <c r="AU801" s="90" t="s">
        <v>20</v>
      </c>
      <c r="AV801" s="331"/>
      <c r="AW801" s="331"/>
      <c r="AX801" s="86"/>
      <c r="AY801" s="157"/>
      <c r="AZ801" s="73"/>
      <c r="BA801" s="88"/>
      <c r="BB801" s="84" t="s">
        <v>199</v>
      </c>
      <c r="BC801" s="90" t="s">
        <v>19</v>
      </c>
      <c r="BD801" s="86"/>
      <c r="BE801" s="86"/>
      <c r="BF801" s="86"/>
      <c r="BG801" s="87"/>
      <c r="BH801" s="88"/>
      <c r="BI801" s="84" t="s">
        <v>199</v>
      </c>
      <c r="BJ801" s="90" t="s">
        <v>20</v>
      </c>
      <c r="BK801" s="86"/>
      <c r="BL801" s="86"/>
      <c r="BM801" s="86"/>
      <c r="BN801" s="87"/>
      <c r="BO801" s="88"/>
      <c r="BP801" s="89" t="s">
        <v>200</v>
      </c>
      <c r="BQ801" s="135" t="s">
        <v>19</v>
      </c>
      <c r="BR801" s="86"/>
      <c r="BS801" s="86"/>
      <c r="BT801" s="86"/>
      <c r="BU801" s="157"/>
      <c r="BV801" s="88"/>
      <c r="BW801" s="89" t="s">
        <v>200</v>
      </c>
      <c r="BX801" s="90" t="s">
        <v>20</v>
      </c>
      <c r="BY801" s="331"/>
      <c r="BZ801" s="331"/>
      <c r="CA801" s="86"/>
      <c r="CB801" s="157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</row>
    <row r="802" spans="1:95" ht="47.25">
      <c r="A802" s="64"/>
      <c r="B802" s="91" t="s">
        <v>26</v>
      </c>
      <c r="C802" s="94" t="s">
        <v>27</v>
      </c>
      <c r="D802" s="93" t="s">
        <v>56</v>
      </c>
      <c r="E802" s="321" t="s">
        <v>29</v>
      </c>
      <c r="F802" s="321"/>
      <c r="G802" s="322"/>
      <c r="H802" s="94" t="s">
        <v>27</v>
      </c>
      <c r="I802" s="93" t="s">
        <v>56</v>
      </c>
      <c r="J802" s="321" t="s">
        <v>29</v>
      </c>
      <c r="K802" s="321"/>
      <c r="L802" s="322"/>
      <c r="M802" s="94" t="s">
        <v>27</v>
      </c>
      <c r="N802" s="93" t="s">
        <v>56</v>
      </c>
      <c r="O802" s="333" t="s">
        <v>29</v>
      </c>
      <c r="P802" s="333"/>
      <c r="Q802" s="334"/>
      <c r="R802" s="94" t="s">
        <v>27</v>
      </c>
      <c r="S802" s="93" t="s">
        <v>56</v>
      </c>
      <c r="T802" s="333" t="s">
        <v>29</v>
      </c>
      <c r="U802" s="333"/>
      <c r="V802" s="334"/>
      <c r="W802" s="64"/>
      <c r="X802" s="94" t="s">
        <v>27</v>
      </c>
      <c r="Y802" s="148" t="s">
        <v>30</v>
      </c>
      <c r="Z802" s="149" t="s">
        <v>31</v>
      </c>
      <c r="AA802" s="149" t="s">
        <v>32</v>
      </c>
      <c r="AB802" s="149" t="s">
        <v>33</v>
      </c>
      <c r="AC802" s="149" t="s">
        <v>34</v>
      </c>
      <c r="AD802" s="150" t="s">
        <v>35</v>
      </c>
      <c r="AE802" s="94" t="s">
        <v>27</v>
      </c>
      <c r="AF802" s="149" t="s">
        <v>30</v>
      </c>
      <c r="AG802" s="149" t="s">
        <v>31</v>
      </c>
      <c r="AH802" s="149" t="s">
        <v>32</v>
      </c>
      <c r="AI802" s="149" t="s">
        <v>33</v>
      </c>
      <c r="AJ802" s="149" t="s">
        <v>34</v>
      </c>
      <c r="AK802" s="150" t="s">
        <v>35</v>
      </c>
      <c r="AL802" s="94" t="s">
        <v>27</v>
      </c>
      <c r="AM802" s="149" t="s">
        <v>30</v>
      </c>
      <c r="AN802" s="149" t="s">
        <v>31</v>
      </c>
      <c r="AO802" s="149" t="s">
        <v>32</v>
      </c>
      <c r="AP802" s="149" t="s">
        <v>33</v>
      </c>
      <c r="AQ802" s="149" t="s">
        <v>34</v>
      </c>
      <c r="AR802" s="158" t="s">
        <v>35</v>
      </c>
      <c r="AS802" s="94" t="s">
        <v>27</v>
      </c>
      <c r="AT802" s="149" t="s">
        <v>30</v>
      </c>
      <c r="AU802" s="159" t="s">
        <v>31</v>
      </c>
      <c r="AV802" s="159" t="s">
        <v>32</v>
      </c>
      <c r="AW802" s="149" t="s">
        <v>33</v>
      </c>
      <c r="AX802" s="149" t="s">
        <v>34</v>
      </c>
      <c r="AY802" s="158" t="s">
        <v>35</v>
      </c>
      <c r="AZ802" s="166"/>
      <c r="BA802" s="163" t="s">
        <v>27</v>
      </c>
      <c r="BB802" s="149" t="s">
        <v>24</v>
      </c>
      <c r="BC802" s="149" t="s">
        <v>36</v>
      </c>
      <c r="BD802" s="149" t="s">
        <v>37</v>
      </c>
      <c r="BE802" s="149" t="s">
        <v>38</v>
      </c>
      <c r="BF802" s="173" t="s">
        <v>39</v>
      </c>
      <c r="BG802" s="173" t="s">
        <v>40</v>
      </c>
      <c r="BH802" s="163" t="s">
        <v>27</v>
      </c>
      <c r="BI802" s="149" t="s">
        <v>24</v>
      </c>
      <c r="BJ802" s="149" t="s">
        <v>36</v>
      </c>
      <c r="BK802" s="149" t="s">
        <v>37</v>
      </c>
      <c r="BL802" s="149" t="s">
        <v>38</v>
      </c>
      <c r="BM802" s="173" t="s">
        <v>39</v>
      </c>
      <c r="BN802" s="173" t="s">
        <v>40</v>
      </c>
      <c r="BO802" s="163" t="s">
        <v>27</v>
      </c>
      <c r="BP802" s="149" t="s">
        <v>24</v>
      </c>
      <c r="BQ802" s="149" t="s">
        <v>36</v>
      </c>
      <c r="BR802" s="149" t="s">
        <v>37</v>
      </c>
      <c r="BS802" s="149" t="s">
        <v>38</v>
      </c>
      <c r="BT802" s="173" t="s">
        <v>39</v>
      </c>
      <c r="BU802" s="173" t="s">
        <v>40</v>
      </c>
      <c r="BV802" s="163" t="s">
        <v>27</v>
      </c>
      <c r="BW802" s="149" t="s">
        <v>24</v>
      </c>
      <c r="BX802" s="149" t="s">
        <v>36</v>
      </c>
      <c r="BY802" s="149" t="s">
        <v>37</v>
      </c>
      <c r="BZ802" s="149" t="s">
        <v>38</v>
      </c>
      <c r="CA802" s="173" t="s">
        <v>39</v>
      </c>
      <c r="CB802" s="173" t="s">
        <v>40</v>
      </c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</row>
    <row r="803" spans="1:95" ht="15.75">
      <c r="A803" s="64"/>
      <c r="B803" s="283" t="s">
        <v>41</v>
      </c>
      <c r="C803" s="80">
        <v>0</v>
      </c>
      <c r="D803" s="277">
        <f>234.97+215-37.86</f>
        <v>412.11</v>
      </c>
      <c r="E803" s="278">
        <v>8.8699999999999992</v>
      </c>
      <c r="F803" s="278">
        <v>11.23</v>
      </c>
      <c r="G803" s="278">
        <v>10.6</v>
      </c>
      <c r="H803" s="183">
        <v>0</v>
      </c>
      <c r="I803" s="281">
        <f>256.91+214.9-37.77</f>
        <v>434.04000000000008</v>
      </c>
      <c r="J803" s="210">
        <v>3.21</v>
      </c>
      <c r="K803" s="210">
        <v>1.6</v>
      </c>
      <c r="L803" s="227">
        <v>3.36</v>
      </c>
      <c r="M803" s="183">
        <v>0</v>
      </c>
      <c r="N803" s="263">
        <f>274.38+214.79-37.78</f>
        <v>451.39</v>
      </c>
      <c r="O803" s="189">
        <v>2.36</v>
      </c>
      <c r="P803" s="189">
        <v>1.81</v>
      </c>
      <c r="Q803" s="190">
        <v>1.23</v>
      </c>
      <c r="R803" s="183">
        <v>0</v>
      </c>
      <c r="S803" s="261">
        <f>292.8+214.55-37.63</f>
        <v>469.72</v>
      </c>
      <c r="T803" s="210">
        <v>0</v>
      </c>
      <c r="U803" s="210">
        <v>0</v>
      </c>
      <c r="V803" s="227">
        <v>0</v>
      </c>
      <c r="W803" s="64"/>
      <c r="X803" s="129">
        <v>0</v>
      </c>
      <c r="Y803" s="151">
        <f>AVERAGE(E803:G803)/10</f>
        <v>1.0233333333333334</v>
      </c>
      <c r="Z803" s="100">
        <v>9.6440000000000001</v>
      </c>
      <c r="AA803" s="100">
        <v>4.5170000000000003</v>
      </c>
      <c r="AB803" s="100">
        <f t="shared" ref="AB803:AB818" si="746">Z803-(AA803+Y803)</f>
        <v>4.1036666666666664</v>
      </c>
      <c r="AC803" s="100">
        <f t="shared" ref="AC803:AC818" si="747">3*Z803+AA803+Y803</f>
        <v>34.472333333333339</v>
      </c>
      <c r="AD803" s="152">
        <f t="shared" ref="AD803:AD818" si="748">1.398*(10^-6)*(X803^2)*AB803*AC803</f>
        <v>0</v>
      </c>
      <c r="AE803" s="129">
        <v>0</v>
      </c>
      <c r="AF803" s="100">
        <f>AVERAGE(J803:L803)/10</f>
        <v>0.27233333333333332</v>
      </c>
      <c r="AG803" s="100">
        <v>9.6440000000000001</v>
      </c>
      <c r="AH803" s="100">
        <v>4.5170000000000003</v>
      </c>
      <c r="AI803" s="100">
        <f t="shared" ref="AI803:AI818" si="749">AG803-(AH803+AF803)</f>
        <v>4.8546666666666667</v>
      </c>
      <c r="AJ803" s="100">
        <f t="shared" ref="AJ803:AJ818" si="750">3*AG803+AH803+AF803</f>
        <v>33.721333333333341</v>
      </c>
      <c r="AK803" s="152">
        <f t="shared" ref="AK803:AK818" si="751">1.398*(10^-6)*(AE803^2)*AI803*AJ803</f>
        <v>0</v>
      </c>
      <c r="AL803" s="129">
        <v>0</v>
      </c>
      <c r="AM803" s="100">
        <f>AVERAGE(O803:Q803)/10</f>
        <v>0.18</v>
      </c>
      <c r="AN803" s="100">
        <v>9.6440000000000001</v>
      </c>
      <c r="AO803" s="100">
        <v>4.5170000000000003</v>
      </c>
      <c r="AP803" s="100">
        <f t="shared" ref="AP803:AP818" si="752">AN803-(AO803+AM803)</f>
        <v>4.9470000000000001</v>
      </c>
      <c r="AQ803" s="100">
        <f t="shared" ref="AQ803:AQ818" si="753">3*AN803+AO803+AM803</f>
        <v>33.629000000000005</v>
      </c>
      <c r="AR803" s="160">
        <f t="shared" ref="AR803:AR818" si="754">1.398*(10^-6)*(AL803^2)*AP803*AQ803</f>
        <v>0</v>
      </c>
      <c r="AS803" s="129">
        <v>0</v>
      </c>
      <c r="AT803" s="100">
        <f>AVERAGE(T803:V803)/10</f>
        <v>0</v>
      </c>
      <c r="AU803" s="100">
        <v>9.6440000000000001</v>
      </c>
      <c r="AV803" s="100">
        <v>4.5170000000000003</v>
      </c>
      <c r="AW803" s="100">
        <f t="shared" ref="AW803:AW818" si="755">AU803-(AV803+AT803)</f>
        <v>5.1269999999999998</v>
      </c>
      <c r="AX803" s="100">
        <f t="shared" ref="AX803:AX818" si="756">3*AU803+AV803+AT803</f>
        <v>33.449000000000005</v>
      </c>
      <c r="AY803" s="160">
        <f t="shared" ref="AY803:AY818" si="757">1.398*(10^-6)*(AS803^2)*AW803*AX803</f>
        <v>0</v>
      </c>
      <c r="AZ803" s="166"/>
      <c r="BA803" s="129">
        <v>0</v>
      </c>
      <c r="BB803" s="100">
        <v>103.506856070365</v>
      </c>
      <c r="BC803" s="167">
        <f>(BB821-BB822)/BB803</f>
        <v>0.66469026895405925</v>
      </c>
      <c r="BD803" s="167">
        <f>D803-BB819</f>
        <v>55.279999999999973</v>
      </c>
      <c r="BE803" s="164">
        <f>BB821-BB822</f>
        <v>68.800000000000011</v>
      </c>
      <c r="BF803" s="164">
        <f t="shared" ref="BF803:BF818" si="758">BD803/BE803*100</f>
        <v>80.348837209302275</v>
      </c>
      <c r="BG803" s="174">
        <f t="shared" ref="BG803:BG818" si="759">BF803*BC803</f>
        <v>53.407090214797051</v>
      </c>
      <c r="BH803" s="129">
        <v>0</v>
      </c>
      <c r="BI803" s="100">
        <v>103.506856070365</v>
      </c>
      <c r="BJ803" s="167">
        <f>(BI821-BI822)/BI803</f>
        <v>0.8719229182137187</v>
      </c>
      <c r="BK803" s="167">
        <f>I803-BI819</f>
        <v>56.120000000000061</v>
      </c>
      <c r="BL803" s="164">
        <f>BI821-BI822</f>
        <v>90.250000000000014</v>
      </c>
      <c r="BM803" s="164">
        <f t="shared" ref="BM803:BM818" si="760">BK803/BL803*100</f>
        <v>62.182825484764606</v>
      </c>
      <c r="BN803" s="174">
        <f t="shared" ref="BN803:BN818" si="761">BM803*BJ803</f>
        <v>54.218630659450355</v>
      </c>
      <c r="BO803" s="129">
        <v>0</v>
      </c>
      <c r="BP803" s="180">
        <v>103.506856070365</v>
      </c>
      <c r="BQ803" s="167">
        <f>(BP821-BP822)/BP803</f>
        <v>1.132775203995108</v>
      </c>
      <c r="BR803" s="167">
        <f>N803-BP819</f>
        <v>46.600000000000023</v>
      </c>
      <c r="BS803" s="164">
        <f>BP821-BP822</f>
        <v>117.25</v>
      </c>
      <c r="BT803" s="164">
        <f t="shared" ref="BT803:BT818" si="762">BR803/BS803*100</f>
        <v>39.744136460554394</v>
      </c>
      <c r="BU803" s="174">
        <f t="shared" ref="BU803:BU818" si="763">BT803*BQ803</f>
        <v>45.021172286713913</v>
      </c>
      <c r="BV803" s="129">
        <v>0</v>
      </c>
      <c r="BW803" s="100">
        <v>103.506856070365</v>
      </c>
      <c r="BX803" s="167">
        <f>(BW821-BW822)/BW803</f>
        <v>1.3858019212030557</v>
      </c>
      <c r="BY803" s="167">
        <f>S803-BW819</f>
        <v>38.990000000000009</v>
      </c>
      <c r="BZ803" s="164">
        <f>BW821-BW822</f>
        <v>143.44</v>
      </c>
      <c r="CA803" s="164">
        <f t="shared" ref="CA803:CA818" si="764">BY803/BZ803*100</f>
        <v>27.182097044060239</v>
      </c>
      <c r="CB803" s="174">
        <f t="shared" ref="CB803:CB818" si="765">CA803*BX803</f>
        <v>37.669002305986581</v>
      </c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</row>
    <row r="804" spans="1:95" ht="15.75">
      <c r="A804" s="64"/>
      <c r="B804" s="95" t="s">
        <v>42</v>
      </c>
      <c r="C804" s="80">
        <v>300</v>
      </c>
      <c r="D804" s="278">
        <v>397.44</v>
      </c>
      <c r="E804" s="278">
        <v>12.75</v>
      </c>
      <c r="F804" s="278">
        <v>13.95</v>
      </c>
      <c r="G804" s="278">
        <v>13.22</v>
      </c>
      <c r="H804" s="80">
        <v>300</v>
      </c>
      <c r="I804" s="264">
        <v>419.33</v>
      </c>
      <c r="J804" s="210">
        <v>4.1100000000000003</v>
      </c>
      <c r="K804" s="210">
        <v>3.72</v>
      </c>
      <c r="L804" s="227">
        <v>2.93</v>
      </c>
      <c r="M804" s="80">
        <v>300</v>
      </c>
      <c r="N804" s="114">
        <v>446.32</v>
      </c>
      <c r="O804" s="189">
        <v>3.09</v>
      </c>
      <c r="P804" s="189">
        <v>1.51</v>
      </c>
      <c r="Q804" s="190">
        <v>2.92</v>
      </c>
      <c r="R804" s="80">
        <v>300</v>
      </c>
      <c r="S804" s="211">
        <v>465.1</v>
      </c>
      <c r="T804" s="210">
        <v>0</v>
      </c>
      <c r="U804" s="210">
        <v>0</v>
      </c>
      <c r="V804" s="227">
        <v>0</v>
      </c>
      <c r="W804" s="64"/>
      <c r="X804" s="129">
        <v>300</v>
      </c>
      <c r="Y804" s="151">
        <f t="shared" ref="Y804:Y818" si="766">AVERAGE(E804:G804)/10</f>
        <v>1.3306666666666667</v>
      </c>
      <c r="Z804" s="100">
        <v>9.6440000000000001</v>
      </c>
      <c r="AA804" s="100">
        <v>4.5170000000000003</v>
      </c>
      <c r="AB804" s="100">
        <f t="shared" si="746"/>
        <v>3.7963333333333331</v>
      </c>
      <c r="AC804" s="100">
        <f t="shared" si="747"/>
        <v>34.779666666666671</v>
      </c>
      <c r="AD804" s="152">
        <f t="shared" si="748"/>
        <v>16.612669856579998</v>
      </c>
      <c r="AE804" s="129">
        <v>300</v>
      </c>
      <c r="AF804" s="100">
        <f t="shared" ref="AF804:AF818" si="767">AVERAGE(J804:L804)/10</f>
        <v>0.35866666666666663</v>
      </c>
      <c r="AG804" s="100">
        <v>9.6440000000000001</v>
      </c>
      <c r="AH804" s="100">
        <v>4.5170000000000003</v>
      </c>
      <c r="AI804" s="100">
        <f t="shared" si="749"/>
        <v>4.7683333333333335</v>
      </c>
      <c r="AJ804" s="100">
        <f t="shared" si="750"/>
        <v>33.80766666666667</v>
      </c>
      <c r="AK804" s="152">
        <f t="shared" si="751"/>
        <v>20.282967089700001</v>
      </c>
      <c r="AL804" s="129">
        <v>300</v>
      </c>
      <c r="AM804" s="100">
        <f t="shared" ref="AM804:AM811" si="768">AVERAGE(O804:Q804)/10</f>
        <v>0.25066666666666665</v>
      </c>
      <c r="AN804" s="100">
        <v>9.6440000000000001</v>
      </c>
      <c r="AO804" s="100">
        <v>4.5170000000000003</v>
      </c>
      <c r="AP804" s="100">
        <f t="shared" si="752"/>
        <v>4.8763333333333332</v>
      </c>
      <c r="AQ804" s="100">
        <f t="shared" si="753"/>
        <v>33.699666666666673</v>
      </c>
      <c r="AR804" s="160">
        <f t="shared" si="754"/>
        <v>20.676102248580001</v>
      </c>
      <c r="AS804" s="129">
        <v>300</v>
      </c>
      <c r="AT804" s="100">
        <f>AVERAGE(T804:V804)/10</f>
        <v>0</v>
      </c>
      <c r="AU804" s="100">
        <v>9.6440000000000001</v>
      </c>
      <c r="AV804" s="100">
        <v>4.5170000000000003</v>
      </c>
      <c r="AW804" s="100">
        <f t="shared" si="755"/>
        <v>5.1269999999999998</v>
      </c>
      <c r="AX804" s="100">
        <f t="shared" si="756"/>
        <v>33.449000000000005</v>
      </c>
      <c r="AY804" s="160">
        <f t="shared" si="757"/>
        <v>21.577252153859998</v>
      </c>
      <c r="AZ804" s="166"/>
      <c r="BA804" s="129">
        <v>300</v>
      </c>
      <c r="BB804" s="100">
        <v>103.506856070365</v>
      </c>
      <c r="BC804" s="167">
        <f>(BB821-BB822)/BB803</f>
        <v>0.66469026895405925</v>
      </c>
      <c r="BD804" s="167">
        <f>D804-BB819</f>
        <v>40.609999999999957</v>
      </c>
      <c r="BE804" s="164">
        <f>BB821-BB822</f>
        <v>68.800000000000011</v>
      </c>
      <c r="BF804" s="164">
        <f t="shared" si="758"/>
        <v>59.026162790697597</v>
      </c>
      <c r="BG804" s="174">
        <f t="shared" si="759"/>
        <v>39.234116020674868</v>
      </c>
      <c r="BH804" s="129">
        <v>300</v>
      </c>
      <c r="BI804" s="100">
        <v>103.506856070365</v>
      </c>
      <c r="BJ804" s="167">
        <f>(BI821-BI822)/BI803</f>
        <v>0.8719229182137187</v>
      </c>
      <c r="BK804" s="167">
        <f>I804-BI819</f>
        <v>41.409999999999968</v>
      </c>
      <c r="BL804" s="164">
        <f>BI821-BI822</f>
        <v>90.250000000000014</v>
      </c>
      <c r="BM804" s="164">
        <f t="shared" si="760"/>
        <v>45.88365650969525</v>
      </c>
      <c r="BN804" s="174">
        <f t="shared" si="761"/>
        <v>40.00701168224937</v>
      </c>
      <c r="BO804" s="129">
        <v>300</v>
      </c>
      <c r="BP804" s="180">
        <v>103.506856070365</v>
      </c>
      <c r="BQ804" s="167">
        <f>(BP821-BP822)/BP803</f>
        <v>1.132775203995108</v>
      </c>
      <c r="BR804" s="167">
        <f>N804-BP819</f>
        <v>41.53000000000003</v>
      </c>
      <c r="BS804" s="164">
        <f>BP821-BP822</f>
        <v>117.25</v>
      </c>
      <c r="BT804" s="164">
        <f t="shared" si="762"/>
        <v>35.420042643923267</v>
      </c>
      <c r="BU804" s="174">
        <f t="shared" si="763"/>
        <v>40.122946031485604</v>
      </c>
      <c r="BV804" s="129">
        <v>300</v>
      </c>
      <c r="BW804" s="100">
        <v>103.506856070365</v>
      </c>
      <c r="BX804" s="167">
        <f>(BW821-BW822)/BW803</f>
        <v>1.3858019212030557</v>
      </c>
      <c r="BY804" s="167">
        <f>S804-BW819</f>
        <v>34.370000000000005</v>
      </c>
      <c r="BZ804" s="164">
        <f>BW821-BW822</f>
        <v>143.44</v>
      </c>
      <c r="CA804" s="164">
        <f t="shared" si="764"/>
        <v>23.961238148354717</v>
      </c>
      <c r="CB804" s="174">
        <f t="shared" si="765"/>
        <v>33.205529860393916</v>
      </c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</row>
    <row r="805" spans="1:95" ht="15.75">
      <c r="A805" s="64"/>
      <c r="B805" s="95" t="s">
        <v>42</v>
      </c>
      <c r="C805" s="80">
        <v>350</v>
      </c>
      <c r="D805" s="278">
        <v>395.24</v>
      </c>
      <c r="E805" s="278">
        <v>13.21</v>
      </c>
      <c r="F805" s="278">
        <v>13.83</v>
      </c>
      <c r="G805" s="278">
        <v>13.44</v>
      </c>
      <c r="H805" s="80">
        <v>350</v>
      </c>
      <c r="I805" s="264">
        <v>417.58</v>
      </c>
      <c r="J805" s="210">
        <v>3.67</v>
      </c>
      <c r="K805" s="210">
        <v>4.05</v>
      </c>
      <c r="L805" s="227">
        <v>4.8899999999999997</v>
      </c>
      <c r="M805" s="80">
        <v>350</v>
      </c>
      <c r="N805" s="80">
        <v>445.25</v>
      </c>
      <c r="O805" s="189">
        <v>3.75</v>
      </c>
      <c r="P805" s="189">
        <v>1.91</v>
      </c>
      <c r="Q805" s="190">
        <v>3.27</v>
      </c>
      <c r="R805" s="80">
        <v>350</v>
      </c>
      <c r="S805" s="211">
        <v>465.09</v>
      </c>
      <c r="T805" s="210">
        <v>0.6</v>
      </c>
      <c r="U805" s="210">
        <v>1.6</v>
      </c>
      <c r="V805" s="227">
        <v>0</v>
      </c>
      <c r="W805" s="64"/>
      <c r="X805" s="129">
        <v>350</v>
      </c>
      <c r="Y805" s="151">
        <f t="shared" si="766"/>
        <v>1.3493333333333333</v>
      </c>
      <c r="Z805" s="100">
        <v>9.6440000000000001</v>
      </c>
      <c r="AA805" s="100">
        <v>4.5170000000000003</v>
      </c>
      <c r="AB805" s="100">
        <f t="shared" si="746"/>
        <v>3.7776666666666667</v>
      </c>
      <c r="AC805" s="100">
        <f t="shared" si="747"/>
        <v>34.798333333333339</v>
      </c>
      <c r="AD805" s="152">
        <f t="shared" si="748"/>
        <v>22.512583573491668</v>
      </c>
      <c r="AE805" s="129">
        <v>350</v>
      </c>
      <c r="AF805" s="100">
        <f t="shared" si="767"/>
        <v>0.42033333333333334</v>
      </c>
      <c r="AG805" s="100">
        <v>9.6440000000000001</v>
      </c>
      <c r="AH805" s="100">
        <v>4.5170000000000003</v>
      </c>
      <c r="AI805" s="100">
        <f t="shared" si="749"/>
        <v>4.7066666666666661</v>
      </c>
      <c r="AJ805" s="100">
        <f t="shared" si="750"/>
        <v>33.869333333333337</v>
      </c>
      <c r="AK805" s="152">
        <f t="shared" si="751"/>
        <v>27.300044213866663</v>
      </c>
      <c r="AL805" s="129">
        <v>350</v>
      </c>
      <c r="AM805" s="100">
        <f t="shared" si="768"/>
        <v>0.29766666666666663</v>
      </c>
      <c r="AN805" s="100">
        <v>9.6440000000000001</v>
      </c>
      <c r="AO805" s="100">
        <v>4.5170000000000003</v>
      </c>
      <c r="AP805" s="100">
        <f t="shared" si="752"/>
        <v>4.8293333333333335</v>
      </c>
      <c r="AQ805" s="100">
        <f t="shared" si="753"/>
        <v>33.74666666666667</v>
      </c>
      <c r="AR805" s="160">
        <f t="shared" si="754"/>
        <v>27.910095625066663</v>
      </c>
      <c r="AS805" s="129">
        <v>350</v>
      </c>
      <c r="AT805" s="100">
        <f>AVERAGE(T805:V805)/10</f>
        <v>7.3333333333333334E-2</v>
      </c>
      <c r="AU805" s="100">
        <v>9.6440000000000001</v>
      </c>
      <c r="AV805" s="100">
        <v>4.5170000000000003</v>
      </c>
      <c r="AW805" s="100">
        <f t="shared" si="755"/>
        <v>5.0536666666666665</v>
      </c>
      <c r="AX805" s="100">
        <f t="shared" si="756"/>
        <v>33.522333333333336</v>
      </c>
      <c r="AY805" s="160">
        <f t="shared" si="757"/>
        <v>29.012429181131662</v>
      </c>
      <c r="AZ805" s="166"/>
      <c r="BA805" s="129">
        <v>350</v>
      </c>
      <c r="BB805" s="100">
        <v>103.506856070365</v>
      </c>
      <c r="BC805" s="167">
        <f>(BB821-BB822)/BB803</f>
        <v>0.66469026895405925</v>
      </c>
      <c r="BD805" s="167">
        <f>D805-BB819</f>
        <v>38.409999999999968</v>
      </c>
      <c r="BE805" s="164">
        <f>BB821-BB822</f>
        <v>68.800000000000011</v>
      </c>
      <c r="BF805" s="164">
        <f t="shared" si="758"/>
        <v>55.828488372092963</v>
      </c>
      <c r="BG805" s="174">
        <f t="shared" si="759"/>
        <v>37.108652951345043</v>
      </c>
      <c r="BH805" s="129">
        <v>350</v>
      </c>
      <c r="BI805" s="100">
        <v>103.506856070365</v>
      </c>
      <c r="BJ805" s="167">
        <f>(BI821-BI822)/BI803</f>
        <v>0.8719229182137187</v>
      </c>
      <c r="BK805" s="167">
        <f>I805-BI819</f>
        <v>39.659999999999968</v>
      </c>
      <c r="BL805" s="164">
        <f>BI821-BI822</f>
        <v>90.250000000000014</v>
      </c>
      <c r="BM805" s="164">
        <f t="shared" si="760"/>
        <v>43.944598337950097</v>
      </c>
      <c r="BN805" s="174">
        <f t="shared" si="761"/>
        <v>38.316302422555182</v>
      </c>
      <c r="BO805" s="129">
        <v>350</v>
      </c>
      <c r="BP805" s="180">
        <v>103.506856070365</v>
      </c>
      <c r="BQ805" s="167">
        <f>(BP821-BP822)/BP803</f>
        <v>1.132775203995108</v>
      </c>
      <c r="BR805" s="167">
        <f>N805-BP819</f>
        <v>40.460000000000036</v>
      </c>
      <c r="BS805" s="164">
        <f>BP821-BP822</f>
        <v>117.25</v>
      </c>
      <c r="BT805" s="164">
        <f t="shared" si="762"/>
        <v>34.507462686567195</v>
      </c>
      <c r="BU805" s="174">
        <f t="shared" si="763"/>
        <v>39.089198084129734</v>
      </c>
      <c r="BV805" s="129">
        <v>350</v>
      </c>
      <c r="BW805" s="100">
        <v>103.506856070365</v>
      </c>
      <c r="BX805" s="167">
        <f>(BW821-BW822)/BW803</f>
        <v>1.3858019212030557</v>
      </c>
      <c r="BY805" s="167">
        <f>S805-BW819</f>
        <v>34.359999999999957</v>
      </c>
      <c r="BZ805" s="164">
        <f>BW821-BW822</f>
        <v>143.44</v>
      </c>
      <c r="CA805" s="164">
        <f t="shared" si="764"/>
        <v>23.954266592303373</v>
      </c>
      <c r="CB805" s="174">
        <f t="shared" si="765"/>
        <v>33.195868664624186</v>
      </c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</row>
    <row r="806" spans="1:95" ht="15.75">
      <c r="A806" s="64"/>
      <c r="B806" s="95" t="s">
        <v>42</v>
      </c>
      <c r="C806" s="80">
        <v>450</v>
      </c>
      <c r="D806" s="278">
        <v>393.04</v>
      </c>
      <c r="E806" s="278">
        <v>14.29</v>
      </c>
      <c r="F806" s="278">
        <v>15.11</v>
      </c>
      <c r="G806" s="278">
        <v>14.19</v>
      </c>
      <c r="H806" s="80">
        <v>450</v>
      </c>
      <c r="I806" s="100">
        <v>414.27</v>
      </c>
      <c r="J806" s="210">
        <v>5.22</v>
      </c>
      <c r="K806" s="210">
        <v>5.53</v>
      </c>
      <c r="L806" s="227">
        <v>5.4</v>
      </c>
      <c r="M806" s="80">
        <v>450</v>
      </c>
      <c r="N806" s="80">
        <v>443.29</v>
      </c>
      <c r="O806" s="189">
        <v>3.93</v>
      </c>
      <c r="P806" s="189">
        <v>2.88</v>
      </c>
      <c r="Q806" s="227">
        <v>3.7</v>
      </c>
      <c r="R806" s="80">
        <v>450</v>
      </c>
      <c r="S806" s="211">
        <v>465.07</v>
      </c>
      <c r="T806" s="210">
        <v>2.2400000000000002</v>
      </c>
      <c r="U806" s="210">
        <v>1.36</v>
      </c>
      <c r="V806" s="227">
        <v>1.0900000000000001</v>
      </c>
      <c r="W806" s="64"/>
      <c r="X806" s="129">
        <v>450</v>
      </c>
      <c r="Y806" s="151">
        <f t="shared" si="766"/>
        <v>1.4529999999999998</v>
      </c>
      <c r="Z806" s="100">
        <v>9.6440000000000001</v>
      </c>
      <c r="AA806" s="100">
        <v>4.5170000000000003</v>
      </c>
      <c r="AB806" s="100">
        <f t="shared" si="746"/>
        <v>3.6739999999999995</v>
      </c>
      <c r="AC806" s="100">
        <f t="shared" si="747"/>
        <v>34.902000000000008</v>
      </c>
      <c r="AD806" s="152">
        <f t="shared" si="748"/>
        <v>36.301257129059998</v>
      </c>
      <c r="AE806" s="129">
        <v>450</v>
      </c>
      <c r="AF806" s="100">
        <f t="shared" si="767"/>
        <v>0.53833333333333333</v>
      </c>
      <c r="AG806" s="100">
        <v>9.6440000000000001</v>
      </c>
      <c r="AH806" s="100">
        <v>4.5170000000000003</v>
      </c>
      <c r="AI806" s="100">
        <f t="shared" si="749"/>
        <v>4.5886666666666667</v>
      </c>
      <c r="AJ806" s="100">
        <f t="shared" si="750"/>
        <v>33.987333333333339</v>
      </c>
      <c r="AK806" s="152">
        <f t="shared" si="751"/>
        <v>44.150517697859996</v>
      </c>
      <c r="AL806" s="129">
        <v>450</v>
      </c>
      <c r="AM806" s="100">
        <f t="shared" si="768"/>
        <v>0.35033333333333339</v>
      </c>
      <c r="AN806" s="100">
        <v>9.6440000000000001</v>
      </c>
      <c r="AO806" s="100">
        <v>4.5170000000000003</v>
      </c>
      <c r="AP806" s="100">
        <f t="shared" si="752"/>
        <v>4.7766666666666664</v>
      </c>
      <c r="AQ806" s="100">
        <f t="shared" si="753"/>
        <v>33.799333333333337</v>
      </c>
      <c r="AR806" s="160">
        <f t="shared" si="754"/>
        <v>45.705163709699995</v>
      </c>
      <c r="AS806" s="129">
        <v>450</v>
      </c>
      <c r="AT806" s="100">
        <f>AVERAGE(T806:V806)/10</f>
        <v>0.15633333333333335</v>
      </c>
      <c r="AU806" s="100">
        <v>9.6440000000000001</v>
      </c>
      <c r="AV806" s="100">
        <v>4.5170000000000003</v>
      </c>
      <c r="AW806" s="100">
        <f t="shared" si="755"/>
        <v>4.9706666666666663</v>
      </c>
      <c r="AX806" s="100">
        <f t="shared" si="756"/>
        <v>33.605333333333341</v>
      </c>
      <c r="AY806" s="160">
        <f t="shared" si="757"/>
        <v>47.288446479359997</v>
      </c>
      <c r="AZ806" s="166"/>
      <c r="BA806" s="129">
        <v>450</v>
      </c>
      <c r="BB806" s="100">
        <v>103.506856070365</v>
      </c>
      <c r="BC806" s="167">
        <f>(BB821-BB822)/BB803</f>
        <v>0.66469026895405925</v>
      </c>
      <c r="BD806" s="167">
        <f>D806-BB819</f>
        <v>36.20999999999998</v>
      </c>
      <c r="BE806" s="164">
        <f>BB821-BB822</f>
        <v>68.800000000000011</v>
      </c>
      <c r="BF806" s="164">
        <f t="shared" si="758"/>
        <v>52.630813953488328</v>
      </c>
      <c r="BG806" s="174">
        <f t="shared" si="759"/>
        <v>34.983189882015211</v>
      </c>
      <c r="BH806" s="129">
        <v>450</v>
      </c>
      <c r="BI806" s="100">
        <v>103.506856070365</v>
      </c>
      <c r="BJ806" s="167">
        <f>(BI821-BI822)/BI803</f>
        <v>0.8719229182137187</v>
      </c>
      <c r="BK806" s="167">
        <f>I806-BI819</f>
        <v>36.349999999999966</v>
      </c>
      <c r="BL806" s="164">
        <f>BI821-BI822</f>
        <v>90.250000000000014</v>
      </c>
      <c r="BM806" s="164">
        <f t="shared" si="760"/>
        <v>40.277008310249265</v>
      </c>
      <c r="BN806" s="174">
        <f t="shared" si="761"/>
        <v>35.118446622790735</v>
      </c>
      <c r="BO806" s="129">
        <v>450</v>
      </c>
      <c r="BP806" s="180">
        <v>103.506856070365</v>
      </c>
      <c r="BQ806" s="167">
        <f>(BP821-BP822)/BP803</f>
        <v>1.132775203995108</v>
      </c>
      <c r="BR806" s="167">
        <f>N806-BP819</f>
        <v>38.500000000000057</v>
      </c>
      <c r="BS806" s="164">
        <f>BP821-BP822</f>
        <v>117.25</v>
      </c>
      <c r="BT806" s="164">
        <f t="shared" si="762"/>
        <v>32.835820895522438</v>
      </c>
      <c r="BU806" s="174">
        <f t="shared" si="763"/>
        <v>37.195603713272263</v>
      </c>
      <c r="BV806" s="129">
        <v>450</v>
      </c>
      <c r="BW806" s="100">
        <v>103.506856070365</v>
      </c>
      <c r="BX806" s="167">
        <f>(BW821-BW822)/BW803</f>
        <v>1.3858019212030557</v>
      </c>
      <c r="BY806" s="167">
        <f>S806-BW819</f>
        <v>34.339999999999975</v>
      </c>
      <c r="BZ806" s="164">
        <f>BW821-BW822</f>
        <v>143.44</v>
      </c>
      <c r="CA806" s="164">
        <f t="shared" si="764"/>
        <v>23.940323480200764</v>
      </c>
      <c r="CB806" s="174">
        <f t="shared" si="765"/>
        <v>33.176546273084845</v>
      </c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</row>
    <row r="807" spans="1:95" ht="15.75">
      <c r="A807" s="64"/>
      <c r="B807" s="95" t="s">
        <v>42</v>
      </c>
      <c r="C807" s="80">
        <v>550</v>
      </c>
      <c r="D807" s="278">
        <v>390.38</v>
      </c>
      <c r="E807" s="278">
        <v>14.6</v>
      </c>
      <c r="F807" s="278">
        <v>15.46</v>
      </c>
      <c r="G807" s="278">
        <v>14.81</v>
      </c>
      <c r="H807" s="80">
        <v>550</v>
      </c>
      <c r="I807" s="100">
        <v>411.81</v>
      </c>
      <c r="J807" s="210">
        <v>5.58</v>
      </c>
      <c r="K807" s="210">
        <v>5.16</v>
      </c>
      <c r="L807" s="227">
        <v>6.04</v>
      </c>
      <c r="M807" s="80">
        <v>550</v>
      </c>
      <c r="N807" s="80">
        <v>442.47</v>
      </c>
      <c r="O807" s="208">
        <v>4.59</v>
      </c>
      <c r="P807" s="208">
        <v>3.21</v>
      </c>
      <c r="Q807" s="152">
        <v>3.87</v>
      </c>
      <c r="R807" s="80">
        <v>550</v>
      </c>
      <c r="S807" s="211">
        <v>464.98</v>
      </c>
      <c r="T807" s="210">
        <v>1.44</v>
      </c>
      <c r="U807" s="210">
        <v>2.65</v>
      </c>
      <c r="V807" s="210">
        <v>1.57</v>
      </c>
      <c r="W807" s="64"/>
      <c r="X807" s="129">
        <v>550</v>
      </c>
      <c r="Y807" s="151">
        <f t="shared" si="766"/>
        <v>1.4956666666666669</v>
      </c>
      <c r="Z807" s="100">
        <v>9.6440000000000001</v>
      </c>
      <c r="AA807" s="100">
        <v>4.5170000000000003</v>
      </c>
      <c r="AB807" s="100">
        <f t="shared" si="746"/>
        <v>3.6313333333333331</v>
      </c>
      <c r="AC807" s="100">
        <f t="shared" si="747"/>
        <v>34.94466666666667</v>
      </c>
      <c r="AD807" s="152">
        <f t="shared" si="748"/>
        <v>53.663570960046656</v>
      </c>
      <c r="AE807" s="129">
        <v>550</v>
      </c>
      <c r="AF807" s="100">
        <f t="shared" si="767"/>
        <v>0.55933333333333335</v>
      </c>
      <c r="AG807" s="100">
        <v>9.6440000000000001</v>
      </c>
      <c r="AH807" s="100">
        <v>4.5170000000000003</v>
      </c>
      <c r="AI807" s="100">
        <f t="shared" si="749"/>
        <v>4.5676666666666668</v>
      </c>
      <c r="AJ807" s="100">
        <f t="shared" si="750"/>
        <v>34.00833333333334</v>
      </c>
      <c r="AK807" s="152">
        <f t="shared" si="751"/>
        <v>65.691972458291673</v>
      </c>
      <c r="AL807" s="129">
        <v>550</v>
      </c>
      <c r="AM807" s="100">
        <f t="shared" si="768"/>
        <v>0.38900000000000001</v>
      </c>
      <c r="AN807" s="100">
        <v>9.6440000000000001</v>
      </c>
      <c r="AO807" s="100">
        <v>4.5170000000000003</v>
      </c>
      <c r="AP807" s="100">
        <f t="shared" si="752"/>
        <v>4.7379999999999995</v>
      </c>
      <c r="AQ807" s="100">
        <f t="shared" si="753"/>
        <v>33.838000000000008</v>
      </c>
      <c r="AR807" s="160">
        <f t="shared" si="754"/>
        <v>67.800405745380004</v>
      </c>
      <c r="AS807" s="129">
        <v>550</v>
      </c>
      <c r="AT807" s="100">
        <f t="shared" ref="AT807:AT818" si="769">AVERAGE(T807:V807)/10</f>
        <v>0.18866666666666668</v>
      </c>
      <c r="AU807" s="100">
        <v>9.6440000000000001</v>
      </c>
      <c r="AV807" s="100">
        <v>4.5170000000000003</v>
      </c>
      <c r="AW807" s="100">
        <f t="shared" si="755"/>
        <v>4.9383333333333335</v>
      </c>
      <c r="AX807" s="100">
        <f t="shared" si="756"/>
        <v>33.637666666666675</v>
      </c>
      <c r="AY807" s="160">
        <f t="shared" si="757"/>
        <v>70.248784493891677</v>
      </c>
      <c r="AZ807" s="166"/>
      <c r="BA807" s="129">
        <v>550</v>
      </c>
      <c r="BB807" s="100">
        <v>103.506856070365</v>
      </c>
      <c r="BC807" s="167">
        <f>(BB821-BB822)/BB803</f>
        <v>0.66469026895405925</v>
      </c>
      <c r="BD807" s="167">
        <f>D807-BB819</f>
        <v>33.549999999999955</v>
      </c>
      <c r="BE807" s="164">
        <f>BB821-BB822</f>
        <v>68.800000000000011</v>
      </c>
      <c r="BF807" s="164">
        <f t="shared" si="758"/>
        <v>48.764534883720856</v>
      </c>
      <c r="BG807" s="174">
        <f t="shared" si="759"/>
        <v>32.413311807280017</v>
      </c>
      <c r="BH807" s="129">
        <v>550</v>
      </c>
      <c r="BI807" s="100">
        <v>103.506856070365</v>
      </c>
      <c r="BJ807" s="167">
        <f>(BI821-BI822)/BI803</f>
        <v>0.8719229182137187</v>
      </c>
      <c r="BK807" s="167">
        <f>I807-BI819</f>
        <v>33.889999999999986</v>
      </c>
      <c r="BL807" s="164">
        <f>BI821-BI822</f>
        <v>90.250000000000014</v>
      </c>
      <c r="BM807" s="164">
        <f t="shared" si="760"/>
        <v>37.551246537396096</v>
      </c>
      <c r="BN807" s="174">
        <f t="shared" si="761"/>
        <v>32.741792463449201</v>
      </c>
      <c r="BO807" s="129">
        <v>550</v>
      </c>
      <c r="BP807" s="180">
        <v>103.506856070365</v>
      </c>
      <c r="BQ807" s="167">
        <f>(BP821-BP822)/BP803</f>
        <v>1.132775203995108</v>
      </c>
      <c r="BR807" s="167">
        <f>N807-BP819</f>
        <v>37.680000000000064</v>
      </c>
      <c r="BS807" s="164">
        <f>BP821-BP822</f>
        <v>117.25</v>
      </c>
      <c r="BT807" s="164">
        <f t="shared" si="762"/>
        <v>32.136460554371055</v>
      </c>
      <c r="BU807" s="174">
        <f t="shared" si="763"/>
        <v>36.403385660158413</v>
      </c>
      <c r="BV807" s="129">
        <v>550</v>
      </c>
      <c r="BW807" s="100">
        <v>103.506856070365</v>
      </c>
      <c r="BX807" s="167">
        <f>(BW821-BW822)/BW803</f>
        <v>1.3858019212030557</v>
      </c>
      <c r="BY807" s="167">
        <f>S807-BW819</f>
        <v>34.25</v>
      </c>
      <c r="BZ807" s="164">
        <f>BW821-BW822</f>
        <v>143.44</v>
      </c>
      <c r="CA807" s="164">
        <f t="shared" si="764"/>
        <v>23.877579475738987</v>
      </c>
      <c r="CB807" s="174">
        <f t="shared" si="765"/>
        <v>33.089595511157739</v>
      </c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</row>
    <row r="808" spans="1:95" ht="15.75">
      <c r="A808" s="64"/>
      <c r="B808" s="95" t="s">
        <v>42</v>
      </c>
      <c r="C808" s="80">
        <v>650</v>
      </c>
      <c r="D808" s="278">
        <v>388.04</v>
      </c>
      <c r="E808" s="278">
        <v>15.52</v>
      </c>
      <c r="F808" s="278">
        <v>14.95</v>
      </c>
      <c r="G808" s="278">
        <v>14.55</v>
      </c>
      <c r="H808" s="80">
        <v>650</v>
      </c>
      <c r="I808" s="100">
        <v>410.03</v>
      </c>
      <c r="J808" s="210">
        <v>6.23</v>
      </c>
      <c r="K808" s="210">
        <v>5.4</v>
      </c>
      <c r="L808" s="227">
        <v>5.33</v>
      </c>
      <c r="M808" s="80">
        <v>650</v>
      </c>
      <c r="N808" s="80">
        <v>441.26</v>
      </c>
      <c r="O808" s="208">
        <v>5.37</v>
      </c>
      <c r="P808" s="208">
        <v>3.11</v>
      </c>
      <c r="Q808" s="152">
        <v>3.92</v>
      </c>
      <c r="R808" s="80">
        <v>650</v>
      </c>
      <c r="S808" s="211">
        <v>464.3</v>
      </c>
      <c r="T808" s="211">
        <v>2.25</v>
      </c>
      <c r="U808" s="211">
        <v>1.75</v>
      </c>
      <c r="V808" s="236">
        <v>2.67</v>
      </c>
      <c r="W808" s="64"/>
      <c r="X808" s="129">
        <v>650</v>
      </c>
      <c r="Y808" s="151">
        <f t="shared" si="766"/>
        <v>1.5006666666666666</v>
      </c>
      <c r="Z808" s="100">
        <v>9.6440000000000001</v>
      </c>
      <c r="AA808" s="100">
        <v>4.5170000000000003</v>
      </c>
      <c r="AB808" s="100">
        <f t="shared" si="746"/>
        <v>3.6263333333333332</v>
      </c>
      <c r="AC808" s="100">
        <f t="shared" si="747"/>
        <v>34.949666666666673</v>
      </c>
      <c r="AD808" s="152">
        <f t="shared" si="748"/>
        <v>74.859107458611675</v>
      </c>
      <c r="AE808" s="129">
        <v>650</v>
      </c>
      <c r="AF808" s="100">
        <f t="shared" si="767"/>
        <v>0.56533333333333335</v>
      </c>
      <c r="AG808" s="100">
        <v>9.6440000000000001</v>
      </c>
      <c r="AH808" s="100">
        <v>4.5170000000000003</v>
      </c>
      <c r="AI808" s="100">
        <f t="shared" si="749"/>
        <v>4.5616666666666665</v>
      </c>
      <c r="AJ808" s="100">
        <f t="shared" si="750"/>
        <v>34.01433333333334</v>
      </c>
      <c r="AK808" s="152">
        <f t="shared" si="751"/>
        <v>91.647240970891673</v>
      </c>
      <c r="AL808" s="129">
        <v>650</v>
      </c>
      <c r="AM808" s="100">
        <f t="shared" si="768"/>
        <v>0.41333333333333339</v>
      </c>
      <c r="AN808" s="100">
        <v>9.6440000000000001</v>
      </c>
      <c r="AO808" s="100">
        <v>4.5170000000000003</v>
      </c>
      <c r="AP808" s="100">
        <f t="shared" si="752"/>
        <v>4.7136666666666667</v>
      </c>
      <c r="AQ808" s="100">
        <f t="shared" si="753"/>
        <v>33.862333333333339</v>
      </c>
      <c r="AR808" s="160">
        <f t="shared" si="754"/>
        <v>94.277841931931675</v>
      </c>
      <c r="AS808" s="129">
        <v>650</v>
      </c>
      <c r="AT808" s="100">
        <f t="shared" si="769"/>
        <v>0.22233333333333333</v>
      </c>
      <c r="AU808" s="100">
        <v>9.6440000000000001</v>
      </c>
      <c r="AV808" s="100">
        <v>4.5170000000000003</v>
      </c>
      <c r="AW808" s="100">
        <f t="shared" si="755"/>
        <v>4.9046666666666665</v>
      </c>
      <c r="AX808" s="100">
        <f t="shared" si="756"/>
        <v>33.671333333333337</v>
      </c>
      <c r="AY808" s="160">
        <f t="shared" si="757"/>
        <v>97.544704137486661</v>
      </c>
      <c r="AZ808" s="166"/>
      <c r="BA808" s="129">
        <v>650</v>
      </c>
      <c r="BB808" s="100">
        <v>103.506856070365</v>
      </c>
      <c r="BC808" s="167">
        <f>(BB821-BB822)/BB803</f>
        <v>0.66469026895405925</v>
      </c>
      <c r="BD808" s="167">
        <f>D808-BB819</f>
        <v>31.20999999999998</v>
      </c>
      <c r="BE808" s="164">
        <f>BB821-BB822</f>
        <v>68.800000000000011</v>
      </c>
      <c r="BF808" s="164">
        <f t="shared" si="758"/>
        <v>45.363372093023216</v>
      </c>
      <c r="BG808" s="174">
        <f t="shared" si="759"/>
        <v>30.152591997174667</v>
      </c>
      <c r="BH808" s="129">
        <v>650</v>
      </c>
      <c r="BI808" s="100">
        <v>103.506856070365</v>
      </c>
      <c r="BJ808" s="167">
        <f>(BI821-BI822)/BI803</f>
        <v>0.8719229182137187</v>
      </c>
      <c r="BK808" s="167">
        <f>I808-BI819</f>
        <v>32.109999999999957</v>
      </c>
      <c r="BL808" s="164">
        <f>BI821-BI822</f>
        <v>90.250000000000014</v>
      </c>
      <c r="BM808" s="164">
        <f t="shared" si="760"/>
        <v>35.578947368420998</v>
      </c>
      <c r="BN808" s="174">
        <f t="shared" si="761"/>
        <v>31.022099616445946</v>
      </c>
      <c r="BO808" s="129">
        <v>650</v>
      </c>
      <c r="BP808" s="180">
        <v>103.506856070365</v>
      </c>
      <c r="BQ808" s="167">
        <f>(BP821-BP822)/BP803</f>
        <v>1.132775203995108</v>
      </c>
      <c r="BR808" s="167">
        <f>N808-BP819</f>
        <v>36.470000000000027</v>
      </c>
      <c r="BS808" s="164">
        <f>BP821-BP822</f>
        <v>117.25</v>
      </c>
      <c r="BT808" s="164">
        <f t="shared" si="762"/>
        <v>31.104477611940322</v>
      </c>
      <c r="BU808" s="174">
        <f t="shared" si="763"/>
        <v>35.234380972026969</v>
      </c>
      <c r="BV808" s="129">
        <v>650</v>
      </c>
      <c r="BW808" s="100">
        <v>103.506856070365</v>
      </c>
      <c r="BX808" s="167">
        <f>(BW821-BW822)/BW803</f>
        <v>1.3858019212030557</v>
      </c>
      <c r="BY808" s="167">
        <f>S808-BW819</f>
        <v>33.569999999999993</v>
      </c>
      <c r="BZ808" s="164">
        <f>BW821-BW822</f>
        <v>143.44</v>
      </c>
      <c r="CA808" s="164">
        <f t="shared" si="764"/>
        <v>23.403513664249857</v>
      </c>
      <c r="CB808" s="174">
        <f t="shared" si="765"/>
        <v>32.432634198819414</v>
      </c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</row>
    <row r="809" spans="1:95" ht="15.75">
      <c r="A809" s="64"/>
      <c r="B809" s="95" t="s">
        <v>42</v>
      </c>
      <c r="C809" s="80">
        <v>750</v>
      </c>
      <c r="D809" s="278">
        <v>385.9</v>
      </c>
      <c r="E809" s="278">
        <v>16.989999999999998</v>
      </c>
      <c r="F809" s="278">
        <v>16.62</v>
      </c>
      <c r="G809" s="278">
        <v>15.57</v>
      </c>
      <c r="H809" s="80">
        <v>750</v>
      </c>
      <c r="I809" s="100">
        <v>408.57</v>
      </c>
      <c r="J809" s="210">
        <v>7.44</v>
      </c>
      <c r="K809" s="210">
        <v>7.21</v>
      </c>
      <c r="L809" s="227">
        <v>7.41</v>
      </c>
      <c r="M809" s="80">
        <v>750</v>
      </c>
      <c r="N809" s="80">
        <v>440.15</v>
      </c>
      <c r="O809" s="208">
        <v>3.78</v>
      </c>
      <c r="P809" s="208">
        <v>5.21</v>
      </c>
      <c r="Q809" s="152">
        <v>5.41</v>
      </c>
      <c r="R809" s="80">
        <v>750</v>
      </c>
      <c r="S809" s="211">
        <v>463.5</v>
      </c>
      <c r="T809" s="211">
        <v>3.46</v>
      </c>
      <c r="U809" s="211">
        <v>2.74</v>
      </c>
      <c r="V809" s="236">
        <v>2.2400000000000002</v>
      </c>
      <c r="W809" s="64"/>
      <c r="X809" s="129">
        <v>750</v>
      </c>
      <c r="Y809" s="151">
        <f t="shared" si="766"/>
        <v>1.6393333333333335</v>
      </c>
      <c r="Z809" s="100">
        <v>9.6440000000000001</v>
      </c>
      <c r="AA809" s="100">
        <v>4.5170000000000003</v>
      </c>
      <c r="AB809" s="100">
        <f t="shared" si="746"/>
        <v>3.4876666666666658</v>
      </c>
      <c r="AC809" s="100">
        <f t="shared" si="747"/>
        <v>35.088333333333338</v>
      </c>
      <c r="AD809" s="152">
        <f t="shared" si="748"/>
        <v>96.233749850624989</v>
      </c>
      <c r="AE809" s="129">
        <v>750</v>
      </c>
      <c r="AF809" s="100">
        <f t="shared" si="767"/>
        <v>0.73533333333333339</v>
      </c>
      <c r="AG809" s="100">
        <v>9.6440000000000001</v>
      </c>
      <c r="AH809" s="100">
        <v>4.5170000000000003</v>
      </c>
      <c r="AI809" s="100">
        <f t="shared" si="749"/>
        <v>4.3916666666666666</v>
      </c>
      <c r="AJ809" s="100">
        <f t="shared" si="750"/>
        <v>34.184333333333342</v>
      </c>
      <c r="AK809" s="152">
        <f t="shared" si="751"/>
        <v>118.05548834062502</v>
      </c>
      <c r="AL809" s="129">
        <v>750</v>
      </c>
      <c r="AM809" s="100">
        <f t="shared" si="768"/>
        <v>0.48</v>
      </c>
      <c r="AN809" s="100">
        <v>9.6440000000000001</v>
      </c>
      <c r="AO809" s="100">
        <v>4.5170000000000003</v>
      </c>
      <c r="AP809" s="100">
        <f t="shared" si="752"/>
        <v>4.6470000000000002</v>
      </c>
      <c r="AQ809" s="100">
        <f t="shared" si="753"/>
        <v>33.929000000000002</v>
      </c>
      <c r="AR809" s="160">
        <f t="shared" si="754"/>
        <v>123.986223041625</v>
      </c>
      <c r="AS809" s="129">
        <v>750</v>
      </c>
      <c r="AT809" s="100">
        <f t="shared" si="769"/>
        <v>0.28133333333333338</v>
      </c>
      <c r="AU809" s="100">
        <v>9.6440000000000001</v>
      </c>
      <c r="AV809" s="100">
        <v>4.5170000000000003</v>
      </c>
      <c r="AW809" s="100">
        <f t="shared" si="755"/>
        <v>4.8456666666666663</v>
      </c>
      <c r="AX809" s="100">
        <f t="shared" si="756"/>
        <v>33.730333333333341</v>
      </c>
      <c r="AY809" s="160">
        <f t="shared" si="757"/>
        <v>128.529810416625</v>
      </c>
      <c r="AZ809" s="166"/>
      <c r="BA809" s="129">
        <v>750</v>
      </c>
      <c r="BB809" s="100">
        <v>103.506856070365</v>
      </c>
      <c r="BC809" s="167">
        <f>(BB821-BB822)/BB803</f>
        <v>0.66469026895405925</v>
      </c>
      <c r="BD809" s="167">
        <f>D809-BB819</f>
        <v>29.069999999999936</v>
      </c>
      <c r="BE809" s="164">
        <f>BB821-BB822</f>
        <v>68.800000000000011</v>
      </c>
      <c r="BF809" s="164">
        <f t="shared" si="758"/>
        <v>42.252906976744086</v>
      </c>
      <c r="BG809" s="174">
        <f t="shared" si="759"/>
        <v>28.085096102462874</v>
      </c>
      <c r="BH809" s="129">
        <v>750</v>
      </c>
      <c r="BI809" s="100">
        <v>103.506856070365</v>
      </c>
      <c r="BJ809" s="167">
        <f>(BI821-BI822)/BI803</f>
        <v>0.8719229182137187</v>
      </c>
      <c r="BK809" s="167">
        <f>I809-BI819</f>
        <v>30.649999999999977</v>
      </c>
      <c r="BL809" s="164">
        <f>BI821-BI822</f>
        <v>90.250000000000014</v>
      </c>
      <c r="BM809" s="164">
        <f t="shared" si="760"/>
        <v>33.961218836565067</v>
      </c>
      <c r="BN809" s="174">
        <f t="shared" si="761"/>
        <v>29.611565034072527</v>
      </c>
      <c r="BO809" s="129">
        <v>750</v>
      </c>
      <c r="BP809" s="180">
        <v>103.506856070365</v>
      </c>
      <c r="BQ809" s="167">
        <f>(BP821-BP822)/BP803</f>
        <v>1.132775203995108</v>
      </c>
      <c r="BR809" s="167">
        <f>N809-BP819</f>
        <v>35.360000000000014</v>
      </c>
      <c r="BS809" s="164">
        <f>BP821-BP822</f>
        <v>117.25</v>
      </c>
      <c r="BT809" s="164">
        <f t="shared" si="762"/>
        <v>30.157782515991482</v>
      </c>
      <c r="BU809" s="174">
        <f t="shared" si="763"/>
        <v>34.161988241592354</v>
      </c>
      <c r="BV809" s="129">
        <v>750</v>
      </c>
      <c r="BW809" s="100">
        <v>103.506856070365</v>
      </c>
      <c r="BX809" s="167">
        <f>(BW821-BW822)/BW803</f>
        <v>1.3858019212030557</v>
      </c>
      <c r="BY809" s="167">
        <f>S809-BW819</f>
        <v>32.769999999999982</v>
      </c>
      <c r="BZ809" s="164">
        <f>BW821-BW822</f>
        <v>143.44</v>
      </c>
      <c r="CA809" s="164">
        <f t="shared" si="764"/>
        <v>22.845789180144997</v>
      </c>
      <c r="CB809" s="174">
        <f t="shared" si="765"/>
        <v>31.65973853724492</v>
      </c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</row>
    <row r="810" spans="1:95" ht="15.75">
      <c r="A810" s="64"/>
      <c r="B810" s="95" t="s">
        <v>42</v>
      </c>
      <c r="C810" s="80">
        <v>850</v>
      </c>
      <c r="D810" s="278">
        <v>383.93</v>
      </c>
      <c r="E810" s="278">
        <v>17.739999999999998</v>
      </c>
      <c r="F810" s="278">
        <v>16.84</v>
      </c>
      <c r="G810" s="278">
        <v>15.88</v>
      </c>
      <c r="H810" s="80">
        <v>850</v>
      </c>
      <c r="I810" s="100">
        <v>407.25</v>
      </c>
      <c r="J810" s="210">
        <v>7.8</v>
      </c>
      <c r="K810" s="210">
        <v>7.34</v>
      </c>
      <c r="L810" s="227">
        <v>7.73</v>
      </c>
      <c r="M810" s="80">
        <v>850</v>
      </c>
      <c r="N810" s="80">
        <v>439.22</v>
      </c>
      <c r="O810" s="208">
        <v>3.95</v>
      </c>
      <c r="P810" s="208">
        <v>5.46</v>
      </c>
      <c r="Q810" s="152">
        <v>6.03</v>
      </c>
      <c r="R810" s="80">
        <v>850</v>
      </c>
      <c r="S810" s="211">
        <v>463</v>
      </c>
      <c r="T810" s="211">
        <v>3.95</v>
      </c>
      <c r="U810" s="211">
        <v>2.98</v>
      </c>
      <c r="V810" s="236">
        <v>2.4900000000000002</v>
      </c>
      <c r="W810" s="64"/>
      <c r="X810" s="129">
        <v>850</v>
      </c>
      <c r="Y810" s="151">
        <f t="shared" si="766"/>
        <v>1.6819999999999999</v>
      </c>
      <c r="Z810" s="100">
        <v>9.6440000000000001</v>
      </c>
      <c r="AA810" s="100">
        <v>4.5170000000000003</v>
      </c>
      <c r="AB810" s="100">
        <f t="shared" si="746"/>
        <v>3.4450000000000003</v>
      </c>
      <c r="AC810" s="100">
        <f t="shared" si="747"/>
        <v>35.131000000000007</v>
      </c>
      <c r="AD810" s="152">
        <f t="shared" si="748"/>
        <v>122.24321439622503</v>
      </c>
      <c r="AE810" s="129">
        <v>850</v>
      </c>
      <c r="AF810" s="100">
        <f t="shared" si="767"/>
        <v>0.76233333333333342</v>
      </c>
      <c r="AG810" s="100">
        <v>9.6440000000000001</v>
      </c>
      <c r="AH810" s="100">
        <v>4.5170000000000003</v>
      </c>
      <c r="AI810" s="100">
        <f t="shared" si="749"/>
        <v>4.3646666666666665</v>
      </c>
      <c r="AJ810" s="100">
        <f t="shared" si="750"/>
        <v>34.211333333333336</v>
      </c>
      <c r="AK810" s="152">
        <f t="shared" si="751"/>
        <v>150.82248954308668</v>
      </c>
      <c r="AL810" s="129">
        <v>850</v>
      </c>
      <c r="AM810" s="100">
        <f t="shared" si="768"/>
        <v>0.51466666666666672</v>
      </c>
      <c r="AN810" s="100">
        <v>9.6440000000000001</v>
      </c>
      <c r="AO810" s="100">
        <v>4.5170000000000003</v>
      </c>
      <c r="AP810" s="100">
        <f t="shared" si="752"/>
        <v>4.612333333333333</v>
      </c>
      <c r="AQ810" s="100">
        <f t="shared" si="753"/>
        <v>33.963666666666668</v>
      </c>
      <c r="AR810" s="160">
        <f t="shared" si="754"/>
        <v>158.22688525413164</v>
      </c>
      <c r="AS810" s="129">
        <v>850</v>
      </c>
      <c r="AT810" s="100">
        <f t="shared" si="769"/>
        <v>0.314</v>
      </c>
      <c r="AU810" s="100">
        <v>9.6440000000000001</v>
      </c>
      <c r="AV810" s="100">
        <v>4.5170000000000003</v>
      </c>
      <c r="AW810" s="100">
        <f t="shared" si="755"/>
        <v>4.8129999999999997</v>
      </c>
      <c r="AX810" s="100">
        <f t="shared" si="756"/>
        <v>33.763000000000005</v>
      </c>
      <c r="AY810" s="160">
        <f t="shared" si="757"/>
        <v>164.13526976254499</v>
      </c>
      <c r="AZ810" s="166"/>
      <c r="BA810" s="129">
        <v>850</v>
      </c>
      <c r="BB810" s="100">
        <v>103.506856070365</v>
      </c>
      <c r="BC810" s="167">
        <f>(BB821-BB822)/BB803</f>
        <v>0.66469026895405925</v>
      </c>
      <c r="BD810" s="167">
        <f>D810-BB819</f>
        <v>27.099999999999966</v>
      </c>
      <c r="BE810" s="164">
        <f>BB821-BB822</f>
        <v>68.800000000000011</v>
      </c>
      <c r="BF810" s="164">
        <f t="shared" si="758"/>
        <v>39.38953488372087</v>
      </c>
      <c r="BG810" s="174">
        <f t="shared" si="759"/>
        <v>26.181840535835725</v>
      </c>
      <c r="BH810" s="129">
        <v>850</v>
      </c>
      <c r="BI810" s="100">
        <v>103.506856070365</v>
      </c>
      <c r="BJ810" s="167">
        <f>(BI821-BI822)/BI803</f>
        <v>0.8719229182137187</v>
      </c>
      <c r="BK810" s="167">
        <f>I810-BI819</f>
        <v>29.329999999999984</v>
      </c>
      <c r="BL810" s="164">
        <f>BI821-BI822</f>
        <v>90.250000000000014</v>
      </c>
      <c r="BM810" s="164">
        <f t="shared" si="760"/>
        <v>32.498614958448726</v>
      </c>
      <c r="BN810" s="174">
        <f t="shared" si="761"/>
        <v>28.336287192474625</v>
      </c>
      <c r="BO810" s="129">
        <v>850</v>
      </c>
      <c r="BP810" s="180">
        <v>103.506856070365</v>
      </c>
      <c r="BQ810" s="167">
        <f>(BP821-BP822)/BP803</f>
        <v>1.132775203995108</v>
      </c>
      <c r="BR810" s="167">
        <f>N810-BP819</f>
        <v>34.430000000000064</v>
      </c>
      <c r="BS810" s="164">
        <f>BP821-BP822</f>
        <v>117.25</v>
      </c>
      <c r="BT810" s="164">
        <f t="shared" si="762"/>
        <v>29.364605543710077</v>
      </c>
      <c r="BU810" s="174">
        <f t="shared" si="763"/>
        <v>33.263497035012065</v>
      </c>
      <c r="BV810" s="129">
        <v>850</v>
      </c>
      <c r="BW810" s="100">
        <v>103.506856070365</v>
      </c>
      <c r="BX810" s="167">
        <f>(BW821-BW822)/BW803</f>
        <v>1.3858019212030557</v>
      </c>
      <c r="BY810" s="167">
        <f>S810-BW819</f>
        <v>32.269999999999982</v>
      </c>
      <c r="BZ810" s="164">
        <f>BW821-BW822</f>
        <v>143.44</v>
      </c>
      <c r="CA810" s="164">
        <f t="shared" si="764"/>
        <v>22.497211377579461</v>
      </c>
      <c r="CB810" s="174">
        <f t="shared" si="765"/>
        <v>31.17667874876086</v>
      </c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</row>
    <row r="811" spans="1:95" ht="15.75">
      <c r="A811" s="64"/>
      <c r="B811" s="95" t="s">
        <v>42</v>
      </c>
      <c r="C811" s="80">
        <v>950</v>
      </c>
      <c r="D811" s="278">
        <v>382.43</v>
      </c>
      <c r="E811" s="278">
        <v>17.88</v>
      </c>
      <c r="F811" s="278">
        <v>16.989999999999998</v>
      </c>
      <c r="G811" s="278">
        <v>16.579999999999998</v>
      </c>
      <c r="H811" s="80">
        <v>950</v>
      </c>
      <c r="I811" s="100">
        <v>406.31</v>
      </c>
      <c r="J811" s="210">
        <v>7.9</v>
      </c>
      <c r="K811" s="210">
        <v>7.77</v>
      </c>
      <c r="L811" s="227">
        <v>7.95</v>
      </c>
      <c r="M811" s="80">
        <v>950</v>
      </c>
      <c r="N811" s="80">
        <v>438.36</v>
      </c>
      <c r="O811" s="208">
        <v>4.2699999999999996</v>
      </c>
      <c r="P811" s="208">
        <v>5.89</v>
      </c>
      <c r="Q811" s="152">
        <v>6.52</v>
      </c>
      <c r="R811" s="80">
        <v>950</v>
      </c>
      <c r="S811" s="211">
        <v>462.23</v>
      </c>
      <c r="T811" s="211">
        <v>3.8</v>
      </c>
      <c r="U811" s="211">
        <v>3.28</v>
      </c>
      <c r="V811" s="236">
        <v>2.6</v>
      </c>
      <c r="W811" s="64"/>
      <c r="X811" s="129">
        <v>950</v>
      </c>
      <c r="Y811" s="151">
        <f t="shared" si="766"/>
        <v>1.7149999999999999</v>
      </c>
      <c r="Z811" s="100">
        <v>9.6440000000000001</v>
      </c>
      <c r="AA811" s="100">
        <v>4.5170000000000003</v>
      </c>
      <c r="AB811" s="100">
        <f t="shared" si="746"/>
        <v>3.4119999999999999</v>
      </c>
      <c r="AC811" s="100">
        <f t="shared" si="747"/>
        <v>35.164000000000001</v>
      </c>
      <c r="AD811" s="152">
        <f t="shared" si="748"/>
        <v>151.37762104775999</v>
      </c>
      <c r="AE811" s="129">
        <v>950</v>
      </c>
      <c r="AF811" s="100">
        <f t="shared" si="767"/>
        <v>0.78733333333333344</v>
      </c>
      <c r="AG811" s="100">
        <v>9.6440000000000001</v>
      </c>
      <c r="AH811" s="100">
        <v>4.5170000000000003</v>
      </c>
      <c r="AI811" s="100">
        <f t="shared" si="749"/>
        <v>4.3396666666666661</v>
      </c>
      <c r="AJ811" s="100">
        <f t="shared" si="750"/>
        <v>34.236333333333341</v>
      </c>
      <c r="AK811" s="152">
        <f t="shared" si="751"/>
        <v>187.45541933537163</v>
      </c>
      <c r="AL811" s="129">
        <v>950</v>
      </c>
      <c r="AM811" s="100">
        <f t="shared" si="768"/>
        <v>0.55599999999999994</v>
      </c>
      <c r="AN811" s="100">
        <v>9.6440000000000001</v>
      </c>
      <c r="AO811" s="100">
        <v>4.5170000000000003</v>
      </c>
      <c r="AP811" s="100">
        <f t="shared" si="752"/>
        <v>4.5709999999999997</v>
      </c>
      <c r="AQ811" s="100">
        <f t="shared" si="753"/>
        <v>34.005000000000003</v>
      </c>
      <c r="AR811" s="160">
        <f t="shared" si="754"/>
        <v>196.11390276922498</v>
      </c>
      <c r="AS811" s="129">
        <v>950</v>
      </c>
      <c r="AT811" s="100">
        <f t="shared" si="769"/>
        <v>0.32266666666666666</v>
      </c>
      <c r="AU811" s="100">
        <v>9.6440000000000001</v>
      </c>
      <c r="AV811" s="100">
        <v>4.5170000000000003</v>
      </c>
      <c r="AW811" s="100">
        <f t="shared" si="755"/>
        <v>4.8043333333333331</v>
      </c>
      <c r="AX811" s="100">
        <f t="shared" si="756"/>
        <v>33.771666666666675</v>
      </c>
      <c r="AY811" s="160">
        <f t="shared" si="757"/>
        <v>204.71044763289169</v>
      </c>
      <c r="AZ811" s="166"/>
      <c r="BA811" s="129">
        <v>950</v>
      </c>
      <c r="BB811" s="100">
        <v>103.506856070365</v>
      </c>
      <c r="BC811" s="167">
        <f>(BB821-BB822)/BB803</f>
        <v>0.66469026895405925</v>
      </c>
      <c r="BD811" s="167">
        <f>D811-BB819</f>
        <v>25.599999999999966</v>
      </c>
      <c r="BE811" s="164">
        <f>BB821-BB822</f>
        <v>68.800000000000011</v>
      </c>
      <c r="BF811" s="164">
        <f t="shared" si="758"/>
        <v>37.209302325581341</v>
      </c>
      <c r="BG811" s="174">
        <f t="shared" si="759"/>
        <v>24.732661170383565</v>
      </c>
      <c r="BH811" s="129">
        <v>950</v>
      </c>
      <c r="BI811" s="100">
        <v>103.506856070365</v>
      </c>
      <c r="BJ811" s="167">
        <f>(BI821-BI822)/BI803</f>
        <v>0.8719229182137187</v>
      </c>
      <c r="BK811" s="167">
        <f>I811-BI819</f>
        <v>28.389999999999986</v>
      </c>
      <c r="BL811" s="164">
        <f>BI821-BI822</f>
        <v>90.250000000000014</v>
      </c>
      <c r="BM811" s="164">
        <f t="shared" si="760"/>
        <v>31.457063711911339</v>
      </c>
      <c r="BN811" s="174">
        <f t="shared" si="761"/>
        <v>27.428134790124609</v>
      </c>
      <c r="BO811" s="129">
        <v>950</v>
      </c>
      <c r="BP811" s="180">
        <v>103.506856070365</v>
      </c>
      <c r="BQ811" s="167">
        <f>(BP821-BP822)/BP803</f>
        <v>1.132775203995108</v>
      </c>
      <c r="BR811" s="167">
        <f>N811-BP819</f>
        <v>33.57000000000005</v>
      </c>
      <c r="BS811" s="164">
        <f>BP821-BP822</f>
        <v>117.25</v>
      </c>
      <c r="BT811" s="164">
        <f t="shared" si="762"/>
        <v>28.631130063965927</v>
      </c>
      <c r="BU811" s="174">
        <f t="shared" si="763"/>
        <v>32.432634198819471</v>
      </c>
      <c r="BV811" s="129">
        <v>950</v>
      </c>
      <c r="BW811" s="100">
        <v>103.506856070365</v>
      </c>
      <c r="BX811" s="167">
        <f>(BW821-BW822)/BW803</f>
        <v>1.3858019212030557</v>
      </c>
      <c r="BY811" s="167">
        <f>S811-BW819</f>
        <v>31.5</v>
      </c>
      <c r="BZ811" s="164">
        <f>BW821-BW822</f>
        <v>143.44</v>
      </c>
      <c r="CA811" s="164">
        <f t="shared" si="764"/>
        <v>21.960401561628558</v>
      </c>
      <c r="CB811" s="174">
        <f t="shared" si="765"/>
        <v>30.43276667449544</v>
      </c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</row>
    <row r="812" spans="1:95" ht="15.75">
      <c r="A812" s="64"/>
      <c r="B812" s="95" t="s">
        <v>42</v>
      </c>
      <c r="C812" s="80">
        <v>1000</v>
      </c>
      <c r="D812" s="278">
        <v>381.5</v>
      </c>
      <c r="E812" s="278">
        <v>18.649999999999999</v>
      </c>
      <c r="F812" s="278">
        <v>17.38</v>
      </c>
      <c r="G812" s="278">
        <v>17.02</v>
      </c>
      <c r="H812" s="80">
        <v>1000</v>
      </c>
      <c r="I812" s="100">
        <v>405.66</v>
      </c>
      <c r="J812" s="210">
        <v>8.4</v>
      </c>
      <c r="K812" s="210">
        <v>8.1</v>
      </c>
      <c r="L812" s="227">
        <v>8.3000000000000007</v>
      </c>
      <c r="M812" s="80">
        <v>1000</v>
      </c>
      <c r="N812" s="80">
        <v>437.73</v>
      </c>
      <c r="O812" s="208">
        <v>4.68</v>
      </c>
      <c r="P812" s="208">
        <v>5.92</v>
      </c>
      <c r="Q812" s="152">
        <v>6.69</v>
      </c>
      <c r="R812" s="80">
        <v>1000</v>
      </c>
      <c r="S812" s="211">
        <v>461.65</v>
      </c>
      <c r="T812" s="211">
        <v>4.18</v>
      </c>
      <c r="U812" s="211">
        <v>3.53</v>
      </c>
      <c r="V812" s="236">
        <v>2.9</v>
      </c>
      <c r="W812" s="64"/>
      <c r="X812" s="129">
        <v>1000</v>
      </c>
      <c r="Y812" s="151">
        <f t="shared" si="766"/>
        <v>1.7683333333333333</v>
      </c>
      <c r="Z812" s="100">
        <v>9.6440000000000001</v>
      </c>
      <c r="AA812" s="100">
        <v>4.5170000000000003</v>
      </c>
      <c r="AB812" s="100">
        <f t="shared" si="746"/>
        <v>3.3586666666666662</v>
      </c>
      <c r="AC812" s="100">
        <f t="shared" si="747"/>
        <v>35.217333333333336</v>
      </c>
      <c r="AD812" s="152">
        <f t="shared" si="748"/>
        <v>165.36003041066661</v>
      </c>
      <c r="AE812" s="129">
        <v>1000</v>
      </c>
      <c r="AF812" s="100">
        <f t="shared" si="767"/>
        <v>0.82666666666666677</v>
      </c>
      <c r="AG812" s="100">
        <v>9.6440000000000001</v>
      </c>
      <c r="AH812" s="100">
        <v>4.5170000000000003</v>
      </c>
      <c r="AI812" s="100">
        <f t="shared" si="749"/>
        <v>4.3003333333333327</v>
      </c>
      <c r="AJ812" s="100">
        <f t="shared" si="750"/>
        <v>34.275666666666673</v>
      </c>
      <c r="AK812" s="152">
        <f t="shared" si="751"/>
        <v>206.06071506066664</v>
      </c>
      <c r="AL812" s="129">
        <v>1000</v>
      </c>
      <c r="AM812" s="100">
        <f>AVERAGE(P812:Q812)/10</f>
        <v>0.63049999999999995</v>
      </c>
      <c r="AN812" s="100">
        <v>9.6440000000000001</v>
      </c>
      <c r="AO812" s="100">
        <v>4.5170000000000003</v>
      </c>
      <c r="AP812" s="100">
        <f t="shared" si="752"/>
        <v>4.4965000000000002</v>
      </c>
      <c r="AQ812" s="100">
        <f t="shared" si="753"/>
        <v>34.079500000000003</v>
      </c>
      <c r="AR812" s="160">
        <f t="shared" si="754"/>
        <v>214.22738350649996</v>
      </c>
      <c r="AS812" s="129">
        <v>1000</v>
      </c>
      <c r="AT812" s="100">
        <f t="shared" si="769"/>
        <v>0.35366666666666668</v>
      </c>
      <c r="AU812" s="100">
        <v>9.6440000000000001</v>
      </c>
      <c r="AV812" s="100">
        <v>4.5170000000000003</v>
      </c>
      <c r="AW812" s="100">
        <f t="shared" si="755"/>
        <v>4.7733333333333334</v>
      </c>
      <c r="AX812" s="100">
        <f t="shared" si="756"/>
        <v>33.802666666666674</v>
      </c>
      <c r="AY812" s="160">
        <f t="shared" si="757"/>
        <v>225.56925098666667</v>
      </c>
      <c r="AZ812" s="166"/>
      <c r="BA812" s="129">
        <v>1000</v>
      </c>
      <c r="BB812" s="100">
        <v>103.506856070365</v>
      </c>
      <c r="BC812" s="167">
        <f>(BB821-BB822)/BB803</f>
        <v>0.66469026895405925</v>
      </c>
      <c r="BD812" s="167">
        <f>D812-BB819</f>
        <v>24.669999999999959</v>
      </c>
      <c r="BE812" s="164">
        <f>BB821-BB822</f>
        <v>68.800000000000011</v>
      </c>
      <c r="BF812" s="164">
        <f t="shared" si="758"/>
        <v>35.857558139534817</v>
      </c>
      <c r="BG812" s="174">
        <f t="shared" si="759"/>
        <v>23.834169963803213</v>
      </c>
      <c r="BH812" s="129">
        <v>1000</v>
      </c>
      <c r="BI812" s="100">
        <v>103.506856070365</v>
      </c>
      <c r="BJ812" s="167">
        <f>(BI821-BI822)/BI803</f>
        <v>0.8719229182137187</v>
      </c>
      <c r="BK812" s="167">
        <f>I812-BI819</f>
        <v>27.740000000000009</v>
      </c>
      <c r="BL812" s="164">
        <f>BI821-BI822</f>
        <v>90.250000000000014</v>
      </c>
      <c r="BM812" s="164">
        <f t="shared" si="760"/>
        <v>30.736842105263161</v>
      </c>
      <c r="BN812" s="174">
        <f t="shared" si="761"/>
        <v>26.800157065095355</v>
      </c>
      <c r="BO812" s="129">
        <v>1000</v>
      </c>
      <c r="BP812" s="180">
        <v>103.506856070365</v>
      </c>
      <c r="BQ812" s="167">
        <f>(BP821-BP822)/BP803</f>
        <v>1.132775203995108</v>
      </c>
      <c r="BR812" s="167">
        <f>N812-BP819</f>
        <v>32.940000000000055</v>
      </c>
      <c r="BS812" s="164">
        <f>BP821-BP822</f>
        <v>117.25</v>
      </c>
      <c r="BT812" s="164">
        <f t="shared" si="762"/>
        <v>28.09381663113011</v>
      </c>
      <c r="BU812" s="174">
        <f t="shared" si="763"/>
        <v>31.823978865329568</v>
      </c>
      <c r="BV812" s="129">
        <v>1000</v>
      </c>
      <c r="BW812" s="100">
        <v>103.506856070365</v>
      </c>
      <c r="BX812" s="167">
        <f>(BW821-BW822)/BW803</f>
        <v>1.3858019212030557</v>
      </c>
      <c r="BY812" s="167">
        <f>S812-BW819</f>
        <v>30.919999999999959</v>
      </c>
      <c r="BZ812" s="164">
        <f>BW821-BW822</f>
        <v>143.44</v>
      </c>
      <c r="CA812" s="164">
        <f t="shared" si="764"/>
        <v>21.55605131065251</v>
      </c>
      <c r="CB812" s="174">
        <f t="shared" si="765"/>
        <v>29.872417319853895</v>
      </c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</row>
    <row r="813" spans="1:95" ht="15.75">
      <c r="A813" s="64"/>
      <c r="B813" s="95" t="s">
        <v>42</v>
      </c>
      <c r="C813" s="80">
        <v>1350</v>
      </c>
      <c r="D813" s="278">
        <v>378.36</v>
      </c>
      <c r="E813" s="278">
        <v>17.2</v>
      </c>
      <c r="F813" s="278">
        <v>17.59</v>
      </c>
      <c r="G813" s="278">
        <v>19.03</v>
      </c>
      <c r="H813" s="80">
        <v>1350</v>
      </c>
      <c r="I813" s="100">
        <v>403.91</v>
      </c>
      <c r="J813" s="100">
        <v>9.09</v>
      </c>
      <c r="K813" s="211">
        <v>8.85</v>
      </c>
      <c r="L813" s="258">
        <v>8.98</v>
      </c>
      <c r="M813" s="80">
        <v>1350</v>
      </c>
      <c r="N813" s="100">
        <v>435.81</v>
      </c>
      <c r="O813" s="208">
        <v>4.8499999999999996</v>
      </c>
      <c r="P813" s="208">
        <v>6.6</v>
      </c>
      <c r="Q813" s="152">
        <v>7.22</v>
      </c>
      <c r="R813" s="80">
        <v>1350</v>
      </c>
      <c r="S813" s="211">
        <v>459.56</v>
      </c>
      <c r="T813" s="211">
        <v>3.95</v>
      </c>
      <c r="U813" s="211">
        <v>3.56</v>
      </c>
      <c r="V813" s="236">
        <v>3.14</v>
      </c>
      <c r="W813" s="64"/>
      <c r="X813" s="129">
        <v>1350</v>
      </c>
      <c r="Y813" s="151">
        <f t="shared" si="766"/>
        <v>1.794</v>
      </c>
      <c r="Z813" s="100">
        <v>9.6440000000000001</v>
      </c>
      <c r="AA813" s="100">
        <v>4.5170000000000003</v>
      </c>
      <c r="AB813" s="100">
        <f t="shared" si="746"/>
        <v>3.3330000000000002</v>
      </c>
      <c r="AC813" s="100">
        <f t="shared" si="747"/>
        <v>35.243000000000002</v>
      </c>
      <c r="AD813" s="152">
        <f t="shared" si="748"/>
        <v>299.28358119874503</v>
      </c>
      <c r="AE813" s="129">
        <v>1350</v>
      </c>
      <c r="AF813" s="100">
        <f t="shared" si="767"/>
        <v>0.89733333333333332</v>
      </c>
      <c r="AG813" s="100">
        <v>9.6440000000000001</v>
      </c>
      <c r="AH813" s="100">
        <v>4.5170000000000003</v>
      </c>
      <c r="AI813" s="100">
        <f t="shared" si="749"/>
        <v>4.2296666666666667</v>
      </c>
      <c r="AJ813" s="100">
        <f t="shared" si="750"/>
        <v>34.346333333333341</v>
      </c>
      <c r="AK813" s="152">
        <f t="shared" si="751"/>
        <v>370.13591837074506</v>
      </c>
      <c r="AL813" s="129">
        <v>1350</v>
      </c>
      <c r="AM813" s="100">
        <f t="shared" ref="AM813:AM818" si="770">AVERAGE(O813:Q813)/10</f>
        <v>0.62233333333333329</v>
      </c>
      <c r="AN813" s="100">
        <v>9.6440000000000001</v>
      </c>
      <c r="AO813" s="100">
        <v>4.5170000000000003</v>
      </c>
      <c r="AP813" s="100">
        <f t="shared" si="752"/>
        <v>4.5046666666666662</v>
      </c>
      <c r="AQ813" s="100">
        <f t="shared" si="753"/>
        <v>34.071333333333335</v>
      </c>
      <c r="AR813" s="160">
        <f t="shared" si="754"/>
        <v>391.04478426761995</v>
      </c>
      <c r="AS813" s="129">
        <v>1350</v>
      </c>
      <c r="AT813" s="100">
        <f t="shared" si="769"/>
        <v>0.35500000000000004</v>
      </c>
      <c r="AU813" s="100">
        <v>9.6440000000000001</v>
      </c>
      <c r="AV813" s="100">
        <v>4.5170000000000003</v>
      </c>
      <c r="AW813" s="100">
        <f t="shared" si="755"/>
        <v>4.7719999999999994</v>
      </c>
      <c r="AX813" s="100">
        <f t="shared" si="756"/>
        <v>33.804000000000002</v>
      </c>
      <c r="AY813" s="160">
        <f t="shared" si="757"/>
        <v>411.0013386842399</v>
      </c>
      <c r="AZ813" s="166"/>
      <c r="BA813" s="129">
        <v>1350</v>
      </c>
      <c r="BB813" s="100">
        <v>103.506856070365</v>
      </c>
      <c r="BC813" s="167">
        <f>(BB821-BB822)/BB803</f>
        <v>0.66469026895405925</v>
      </c>
      <c r="BD813" s="167">
        <f>D813-BB819</f>
        <v>21.529999999999973</v>
      </c>
      <c r="BE813" s="164">
        <f>BB821-BB822</f>
        <v>68.800000000000011</v>
      </c>
      <c r="BF813" s="164">
        <f t="shared" si="758"/>
        <v>31.293604651162749</v>
      </c>
      <c r="BG813" s="174">
        <f t="shared" si="759"/>
        <v>20.800554492123368</v>
      </c>
      <c r="BH813" s="129">
        <v>1350</v>
      </c>
      <c r="BI813" s="100">
        <v>103.506856070365</v>
      </c>
      <c r="BJ813" s="167">
        <f>(BI821-BI822)/BI803</f>
        <v>0.8719229182137187</v>
      </c>
      <c r="BK813" s="167">
        <f>I813-BI819</f>
        <v>25.990000000000009</v>
      </c>
      <c r="BL813" s="164">
        <f>BI821-BI822</f>
        <v>90.250000000000014</v>
      </c>
      <c r="BM813" s="164">
        <f t="shared" si="760"/>
        <v>28.797783933518012</v>
      </c>
      <c r="BN813" s="174">
        <f t="shared" si="761"/>
        <v>25.109447805401167</v>
      </c>
      <c r="BO813" s="129">
        <v>1350</v>
      </c>
      <c r="BP813" s="180">
        <v>103.506856070365</v>
      </c>
      <c r="BQ813" s="167">
        <f>(BP821-BP822)/BP803</f>
        <v>1.132775203995108</v>
      </c>
      <c r="BR813" s="167">
        <f>N813-BP819</f>
        <v>31.020000000000039</v>
      </c>
      <c r="BS813" s="164">
        <f>BP821-BP822</f>
        <v>117.25</v>
      </c>
      <c r="BT813" s="164">
        <f t="shared" si="762"/>
        <v>26.456289978678072</v>
      </c>
      <c r="BU813" s="174">
        <f t="shared" si="763"/>
        <v>29.969029277550785</v>
      </c>
      <c r="BV813" s="129">
        <v>1350</v>
      </c>
      <c r="BW813" s="100">
        <v>103.506856070365</v>
      </c>
      <c r="BX813" s="167">
        <f>(BW821-BW822)/BW803</f>
        <v>1.3858019212030557</v>
      </c>
      <c r="BY813" s="167">
        <f>S813-BW819</f>
        <v>28.829999999999984</v>
      </c>
      <c r="BZ813" s="164">
        <f>BW821-BW822</f>
        <v>143.44</v>
      </c>
      <c r="CA813" s="164">
        <f t="shared" si="764"/>
        <v>20.098996095928602</v>
      </c>
      <c r="CB813" s="174">
        <f t="shared" si="765"/>
        <v>27.853227403990573</v>
      </c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</row>
    <row r="814" spans="1:95" ht="15.75">
      <c r="A814" s="64"/>
      <c r="B814" s="95" t="s">
        <v>42</v>
      </c>
      <c r="C814" s="80">
        <v>2500</v>
      </c>
      <c r="D814" s="211">
        <v>373.18</v>
      </c>
      <c r="E814" s="278">
        <v>20.62</v>
      </c>
      <c r="F814" s="211">
        <v>20.260000000000002</v>
      </c>
      <c r="G814" s="236">
        <v>19.77</v>
      </c>
      <c r="H814" s="80">
        <v>2500</v>
      </c>
      <c r="I814" s="80">
        <v>399.88</v>
      </c>
      <c r="J814" s="80">
        <v>11.97</v>
      </c>
      <c r="K814" s="211">
        <v>16.03</v>
      </c>
      <c r="L814" s="98">
        <v>12.2</v>
      </c>
      <c r="M814" s="80">
        <v>2500</v>
      </c>
      <c r="N814" s="211">
        <v>430.87</v>
      </c>
      <c r="O814" s="80">
        <v>6.1</v>
      </c>
      <c r="P814" s="80">
        <v>7.65</v>
      </c>
      <c r="Q814" s="98">
        <v>8.09</v>
      </c>
      <c r="R814" s="80">
        <v>2500</v>
      </c>
      <c r="S814" s="211">
        <v>459.27</v>
      </c>
      <c r="T814" s="211">
        <v>4.7</v>
      </c>
      <c r="U814" s="211">
        <v>4.24</v>
      </c>
      <c r="V814" s="236">
        <v>3.62</v>
      </c>
      <c r="W814" s="64"/>
      <c r="X814" s="129">
        <v>2500</v>
      </c>
      <c r="Y814" s="151">
        <f t="shared" si="766"/>
        <v>2.0216666666666669</v>
      </c>
      <c r="Z814" s="100">
        <v>9.6440000000000001</v>
      </c>
      <c r="AA814" s="100">
        <v>4.5170000000000003</v>
      </c>
      <c r="AB814" s="100">
        <f t="shared" si="746"/>
        <v>3.1053333333333324</v>
      </c>
      <c r="AC814" s="100">
        <f t="shared" si="747"/>
        <v>35.470666666666673</v>
      </c>
      <c r="AD814" s="152">
        <f t="shared" si="748"/>
        <v>962.42027806666636</v>
      </c>
      <c r="AE814" s="129">
        <v>2500</v>
      </c>
      <c r="AF814" s="100">
        <f t="shared" si="767"/>
        <v>1.34</v>
      </c>
      <c r="AG814" s="100">
        <v>9.6440000000000001</v>
      </c>
      <c r="AH814" s="100">
        <v>4.5170000000000003</v>
      </c>
      <c r="AI814" s="100">
        <f t="shared" si="749"/>
        <v>3.7869999999999999</v>
      </c>
      <c r="AJ814" s="100">
        <f t="shared" si="750"/>
        <v>34.789000000000009</v>
      </c>
      <c r="AK814" s="152">
        <f t="shared" si="751"/>
        <v>1151.1301769624999</v>
      </c>
      <c r="AL814" s="129">
        <v>2500</v>
      </c>
      <c r="AM814" s="100">
        <f t="shared" si="770"/>
        <v>0.72799999999999998</v>
      </c>
      <c r="AN814" s="100">
        <v>9.6440000000000001</v>
      </c>
      <c r="AO814" s="100">
        <v>4.5170000000000003</v>
      </c>
      <c r="AP814" s="100">
        <f t="shared" si="752"/>
        <v>4.399</v>
      </c>
      <c r="AQ814" s="100">
        <f t="shared" si="753"/>
        <v>34.177000000000007</v>
      </c>
      <c r="AR814" s="160">
        <f t="shared" si="754"/>
        <v>1313.6361434625003</v>
      </c>
      <c r="AS814" s="129">
        <v>2500</v>
      </c>
      <c r="AT814" s="100">
        <f t="shared" si="769"/>
        <v>0.41866666666666674</v>
      </c>
      <c r="AU814" s="100">
        <v>9.6440000000000001</v>
      </c>
      <c r="AV814" s="100">
        <v>4.5170000000000003</v>
      </c>
      <c r="AW814" s="100">
        <f t="shared" si="755"/>
        <v>4.708333333333333</v>
      </c>
      <c r="AX814" s="100">
        <f t="shared" si="756"/>
        <v>33.867666666666672</v>
      </c>
      <c r="AY814" s="160">
        <f t="shared" si="757"/>
        <v>1393.2840557291668</v>
      </c>
      <c r="AZ814" s="166"/>
      <c r="BA814" s="129">
        <v>2500</v>
      </c>
      <c r="BB814" s="100">
        <v>103.506856070365</v>
      </c>
      <c r="BC814" s="167">
        <f>(BB821-BB822)/BB803</f>
        <v>0.66469026895405925</v>
      </c>
      <c r="BD814" s="167">
        <f>D814-BB819</f>
        <v>16.349999999999966</v>
      </c>
      <c r="BE814" s="164">
        <f>BB821-BB822</f>
        <v>68.800000000000011</v>
      </c>
      <c r="BF814" s="164">
        <f t="shared" si="758"/>
        <v>23.764534883720877</v>
      </c>
      <c r="BG814" s="174">
        <f t="shared" si="759"/>
        <v>15.796055083428554</v>
      </c>
      <c r="BH814" s="129">
        <v>2500</v>
      </c>
      <c r="BI814" s="100">
        <v>103.506856070365</v>
      </c>
      <c r="BJ814" s="167">
        <f>(BI821-BI822)/BI803</f>
        <v>0.8719229182137187</v>
      </c>
      <c r="BK814" s="167">
        <f>I814-BI819</f>
        <v>21.95999999999998</v>
      </c>
      <c r="BL814" s="164">
        <f>BI821-BI822</f>
        <v>90.250000000000014</v>
      </c>
      <c r="BM814" s="164">
        <f t="shared" si="760"/>
        <v>24.332409972299143</v>
      </c>
      <c r="BN814" s="174">
        <f t="shared" si="761"/>
        <v>21.215985910219658</v>
      </c>
      <c r="BO814" s="129">
        <v>2500</v>
      </c>
      <c r="BP814" s="180">
        <v>103.506856070365</v>
      </c>
      <c r="BQ814" s="167">
        <f>(BP821-BP822)/BP803</f>
        <v>1.132775203995108</v>
      </c>
      <c r="BR814" s="167">
        <f>N814-BP819</f>
        <v>26.080000000000041</v>
      </c>
      <c r="BS814" s="164">
        <f>BP821-BP822</f>
        <v>117.25</v>
      </c>
      <c r="BT814" s="164">
        <f t="shared" si="762"/>
        <v>22.243070362473382</v>
      </c>
      <c r="BU814" s="174">
        <f t="shared" si="763"/>
        <v>25.196398567328327</v>
      </c>
      <c r="BV814" s="129">
        <v>2500</v>
      </c>
      <c r="BW814" s="100">
        <v>103.506856070365</v>
      </c>
      <c r="BX814" s="167">
        <f>(BW821-BW822)/BW803</f>
        <v>1.3858019212030557</v>
      </c>
      <c r="BY814" s="167">
        <f>S814-BW819</f>
        <v>28.539999999999964</v>
      </c>
      <c r="BZ814" s="164">
        <f>BW821-BW822</f>
        <v>143.44</v>
      </c>
      <c r="CA814" s="164">
        <f t="shared" si="764"/>
        <v>19.896820970440576</v>
      </c>
      <c r="CB814" s="174">
        <f t="shared" si="765"/>
        <v>27.573052726669797</v>
      </c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</row>
    <row r="815" spans="1:95" ht="15.75">
      <c r="A815" s="64"/>
      <c r="B815" s="95" t="s">
        <v>42</v>
      </c>
      <c r="C815" s="80">
        <v>5000</v>
      </c>
      <c r="D815" s="211">
        <v>370.28</v>
      </c>
      <c r="E815" s="211">
        <v>22.44</v>
      </c>
      <c r="F815" s="211">
        <v>23.6</v>
      </c>
      <c r="G815" s="236">
        <v>22.96</v>
      </c>
      <c r="H815" s="80">
        <v>5000</v>
      </c>
      <c r="I815" s="100">
        <v>395.64</v>
      </c>
      <c r="J815" s="274">
        <v>16.18</v>
      </c>
      <c r="K815" s="274">
        <v>17.71</v>
      </c>
      <c r="L815" s="275">
        <v>15.96</v>
      </c>
      <c r="M815" s="80">
        <v>5000</v>
      </c>
      <c r="N815" s="211">
        <v>425.62</v>
      </c>
      <c r="O815" s="80">
        <v>10.48</v>
      </c>
      <c r="P815" s="80">
        <v>7.75</v>
      </c>
      <c r="Q815" s="98">
        <v>8.92</v>
      </c>
      <c r="R815" s="80">
        <v>5000</v>
      </c>
      <c r="S815" s="211">
        <v>449.31</v>
      </c>
      <c r="T815" s="211">
        <v>4.49</v>
      </c>
      <c r="U815" s="211">
        <v>5.13</v>
      </c>
      <c r="V815" s="236">
        <v>5.28</v>
      </c>
      <c r="W815" s="64"/>
      <c r="X815" s="129">
        <v>5000</v>
      </c>
      <c r="Y815" s="151">
        <f t="shared" si="766"/>
        <v>2.2999999999999998</v>
      </c>
      <c r="Z815" s="100">
        <v>9.6440000000000001</v>
      </c>
      <c r="AA815" s="100">
        <v>4.5170000000000003</v>
      </c>
      <c r="AB815" s="100">
        <f t="shared" si="746"/>
        <v>2.827</v>
      </c>
      <c r="AC815" s="100">
        <f t="shared" si="747"/>
        <v>35.749000000000002</v>
      </c>
      <c r="AD815" s="152">
        <f t="shared" si="748"/>
        <v>3532.1316838499997</v>
      </c>
      <c r="AE815" s="129">
        <v>5000</v>
      </c>
      <c r="AF815" s="100">
        <f t="shared" si="767"/>
        <v>1.6616666666666666</v>
      </c>
      <c r="AG815" s="100">
        <v>9.6440000000000001</v>
      </c>
      <c r="AH815" s="100">
        <v>4.5170000000000003</v>
      </c>
      <c r="AI815" s="100">
        <f t="shared" si="749"/>
        <v>3.4653333333333336</v>
      </c>
      <c r="AJ815" s="100">
        <f t="shared" si="750"/>
        <v>35.110666666666674</v>
      </c>
      <c r="AK815" s="152">
        <f t="shared" si="751"/>
        <v>4252.3722162666672</v>
      </c>
      <c r="AL815" s="129">
        <v>5000</v>
      </c>
      <c r="AM815" s="100">
        <f t="shared" si="770"/>
        <v>0.90499999999999992</v>
      </c>
      <c r="AN815" s="100">
        <v>9.6440000000000001</v>
      </c>
      <c r="AO815" s="100">
        <v>4.5170000000000003</v>
      </c>
      <c r="AP815" s="100">
        <f t="shared" si="752"/>
        <v>4.2219999999999995</v>
      </c>
      <c r="AQ815" s="100">
        <f t="shared" si="753"/>
        <v>34.354000000000006</v>
      </c>
      <c r="AR815" s="160">
        <f t="shared" si="754"/>
        <v>5069.2384505999999</v>
      </c>
      <c r="AS815" s="129">
        <v>5000</v>
      </c>
      <c r="AT815" s="100">
        <f t="shared" si="769"/>
        <v>0.49666666666666676</v>
      </c>
      <c r="AU815" s="100">
        <v>9.6440000000000001</v>
      </c>
      <c r="AV815" s="100">
        <v>4.5170000000000003</v>
      </c>
      <c r="AW815" s="100">
        <f t="shared" si="755"/>
        <v>4.6303333333333327</v>
      </c>
      <c r="AX815" s="100">
        <f t="shared" si="756"/>
        <v>33.945666666666675</v>
      </c>
      <c r="AY815" s="160">
        <f t="shared" si="757"/>
        <v>5493.4323285166665</v>
      </c>
      <c r="AZ815" s="166"/>
      <c r="BA815" s="129">
        <v>5000</v>
      </c>
      <c r="BB815" s="100">
        <v>103.506856070365</v>
      </c>
      <c r="BC815" s="167">
        <f>(BB821-BB822)/BB803</f>
        <v>0.66469026895405925</v>
      </c>
      <c r="BD815" s="167">
        <f>D815-BB819</f>
        <v>13.449999999999932</v>
      </c>
      <c r="BE815" s="164">
        <f>BB821-BB822</f>
        <v>68.800000000000011</v>
      </c>
      <c r="BF815" s="164">
        <f t="shared" si="758"/>
        <v>19.549418604651063</v>
      </c>
      <c r="BG815" s="174">
        <f t="shared" si="759"/>
        <v>12.994308310221005</v>
      </c>
      <c r="BH815" s="129">
        <v>5000</v>
      </c>
      <c r="BI815" s="100">
        <v>103.506856070365</v>
      </c>
      <c r="BJ815" s="167">
        <f>(BI821-BI822)/BI803</f>
        <v>0.8719229182137187</v>
      </c>
      <c r="BK815" s="167">
        <f>I815-BI819</f>
        <v>17.71999999999997</v>
      </c>
      <c r="BL815" s="164">
        <f>BI821-BI822</f>
        <v>90.250000000000014</v>
      </c>
      <c r="BM815" s="164">
        <f t="shared" si="760"/>
        <v>19.634349030470879</v>
      </c>
      <c r="BN815" s="174">
        <f t="shared" si="761"/>
        <v>17.119638903874868</v>
      </c>
      <c r="BO815" s="129">
        <v>5000</v>
      </c>
      <c r="BP815" s="180">
        <v>103.506856070365</v>
      </c>
      <c r="BQ815" s="167">
        <f>(BP821-BP822)/BP803</f>
        <v>1.132775203995108</v>
      </c>
      <c r="BR815" s="167">
        <f>N815-BP819</f>
        <v>20.830000000000041</v>
      </c>
      <c r="BS815" s="164">
        <f>BP821-BP822</f>
        <v>117.25</v>
      </c>
      <c r="BT815" s="164">
        <f t="shared" si="762"/>
        <v>17.765458422174877</v>
      </c>
      <c r="BU815" s="174">
        <f t="shared" si="763"/>
        <v>20.124270788245756</v>
      </c>
      <c r="BV815" s="129">
        <v>5000</v>
      </c>
      <c r="BW815" s="100">
        <v>103.506856070365</v>
      </c>
      <c r="BX815" s="167">
        <f>(BW821-BW822)/BW803</f>
        <v>1.3858019212030557</v>
      </c>
      <c r="BY815" s="167">
        <f>S815-BW819</f>
        <v>18.579999999999984</v>
      </c>
      <c r="BZ815" s="164">
        <f>BW821-BW822</f>
        <v>143.44</v>
      </c>
      <c r="CA815" s="164">
        <f t="shared" si="764"/>
        <v>12.953151143335182</v>
      </c>
      <c r="CB815" s="174">
        <f t="shared" si="765"/>
        <v>17.950501740067452</v>
      </c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</row>
    <row r="816" spans="1:95" ht="15.75">
      <c r="A816" s="64"/>
      <c r="B816" s="95" t="s">
        <v>42</v>
      </c>
      <c r="C816" s="80">
        <v>7000</v>
      </c>
      <c r="D816" s="211">
        <v>369.1</v>
      </c>
      <c r="E816" s="211">
        <v>24.61</v>
      </c>
      <c r="F816" s="211">
        <v>25.53</v>
      </c>
      <c r="G816" s="236">
        <v>24.39</v>
      </c>
      <c r="H816" s="80">
        <v>7000</v>
      </c>
      <c r="I816" s="80">
        <v>393.49</v>
      </c>
      <c r="J816" s="80">
        <v>19.23</v>
      </c>
      <c r="K816" s="80">
        <v>18.940000000000001</v>
      </c>
      <c r="L816" s="211">
        <v>18.579999999999998</v>
      </c>
      <c r="M816" s="80">
        <v>7000</v>
      </c>
      <c r="N816" s="211">
        <v>423.16</v>
      </c>
      <c r="O816" s="80">
        <v>9.41</v>
      </c>
      <c r="P816" s="80">
        <v>10.64</v>
      </c>
      <c r="Q816" s="98">
        <v>12.17</v>
      </c>
      <c r="R816" s="80">
        <v>7000</v>
      </c>
      <c r="S816" s="211">
        <v>447.05</v>
      </c>
      <c r="T816" s="211">
        <v>5.71</v>
      </c>
      <c r="U816" s="211">
        <v>6.65</v>
      </c>
      <c r="V816" s="236">
        <v>6.47</v>
      </c>
      <c r="W816" s="64"/>
      <c r="X816" s="129">
        <v>7000</v>
      </c>
      <c r="Y816" s="151">
        <f t="shared" si="766"/>
        <v>2.4843333333333333</v>
      </c>
      <c r="Z816" s="100">
        <v>9.6440000000000001</v>
      </c>
      <c r="AA816" s="100">
        <v>4.5170000000000003</v>
      </c>
      <c r="AB816" s="100">
        <f t="shared" si="746"/>
        <v>2.6426666666666669</v>
      </c>
      <c r="AC816" s="100">
        <f t="shared" si="747"/>
        <v>35.933333333333337</v>
      </c>
      <c r="AD816" s="152">
        <f t="shared" si="748"/>
        <v>6504.9377418666672</v>
      </c>
      <c r="AE816" s="129">
        <v>7000</v>
      </c>
      <c r="AF816" s="100">
        <f t="shared" si="767"/>
        <v>1.8916666666666668</v>
      </c>
      <c r="AG816" s="100">
        <v>9.6440000000000001</v>
      </c>
      <c r="AH816" s="100">
        <v>4.5170000000000003</v>
      </c>
      <c r="AI816" s="100">
        <f t="shared" si="749"/>
        <v>3.2353333333333332</v>
      </c>
      <c r="AJ816" s="100">
        <f t="shared" si="750"/>
        <v>35.340666666666671</v>
      </c>
      <c r="AK816" s="152">
        <f t="shared" si="751"/>
        <v>7832.439004562666</v>
      </c>
      <c r="AL816" s="129">
        <v>7000</v>
      </c>
      <c r="AM816" s="100">
        <f t="shared" si="770"/>
        <v>1.0740000000000001</v>
      </c>
      <c r="AN816" s="100">
        <v>9.6440000000000001</v>
      </c>
      <c r="AO816" s="100">
        <v>4.5170000000000003</v>
      </c>
      <c r="AP816" s="100">
        <f t="shared" si="752"/>
        <v>4.0529999999999999</v>
      </c>
      <c r="AQ816" s="100">
        <f t="shared" si="753"/>
        <v>34.523000000000003</v>
      </c>
      <c r="AR816" s="160">
        <f t="shared" si="754"/>
        <v>9584.9175949380005</v>
      </c>
      <c r="AS816" s="129">
        <v>7000</v>
      </c>
      <c r="AT816" s="100">
        <f t="shared" si="769"/>
        <v>0.6276666666666666</v>
      </c>
      <c r="AU816" s="100">
        <v>9.6440000000000001</v>
      </c>
      <c r="AV816" s="100">
        <v>4.5170000000000003</v>
      </c>
      <c r="AW816" s="100">
        <f t="shared" si="755"/>
        <v>4.4993333333333334</v>
      </c>
      <c r="AX816" s="100">
        <f t="shared" si="756"/>
        <v>34.076666666666675</v>
      </c>
      <c r="AY816" s="160">
        <f t="shared" si="757"/>
        <v>10502.882976786668</v>
      </c>
      <c r="AZ816" s="166"/>
      <c r="BA816" s="129">
        <v>7000</v>
      </c>
      <c r="BB816" s="100">
        <v>103.506856070365</v>
      </c>
      <c r="BC816" s="167">
        <f>(BB821-BB822)/BB803</f>
        <v>0.66469026895405925</v>
      </c>
      <c r="BD816" s="167">
        <f>D816-BB819</f>
        <v>12.269999999999982</v>
      </c>
      <c r="BE816" s="164">
        <f>BB821-BB822</f>
        <v>68.800000000000011</v>
      </c>
      <c r="BF816" s="164">
        <f t="shared" si="758"/>
        <v>17.834302325581366</v>
      </c>
      <c r="BG816" s="174">
        <f t="shared" si="759"/>
        <v>11.854287209398683</v>
      </c>
      <c r="BH816" s="129">
        <v>7000</v>
      </c>
      <c r="BI816" s="100">
        <v>103.506856070365</v>
      </c>
      <c r="BJ816" s="167">
        <f>(BI821-BI822)/BI803</f>
        <v>0.8719229182137187</v>
      </c>
      <c r="BK816" s="167">
        <f>I816-BI819</f>
        <v>15.569999999999993</v>
      </c>
      <c r="BL816" s="164">
        <f>BI821-BI822</f>
        <v>90.250000000000014</v>
      </c>
      <c r="BM816" s="164">
        <f t="shared" si="760"/>
        <v>17.252077562326861</v>
      </c>
      <c r="BN816" s="174">
        <f t="shared" si="761"/>
        <v>15.042481813393454</v>
      </c>
      <c r="BO816" s="129">
        <v>7000</v>
      </c>
      <c r="BP816" s="180">
        <v>103.506856070365</v>
      </c>
      <c r="BQ816" s="167">
        <f>(BP821-BP822)/BP803</f>
        <v>1.132775203995108</v>
      </c>
      <c r="BR816" s="167">
        <f>N816-BP819</f>
        <v>18.370000000000061</v>
      </c>
      <c r="BS816" s="164">
        <f>BP821-BP822</f>
        <v>117.25</v>
      </c>
      <c r="BT816" s="164">
        <f t="shared" si="762"/>
        <v>15.667377398720737</v>
      </c>
      <c r="BU816" s="174">
        <f t="shared" si="763"/>
        <v>17.747616628904225</v>
      </c>
      <c r="BV816" s="129">
        <v>7000</v>
      </c>
      <c r="BW816" s="100">
        <v>103.506856070365</v>
      </c>
      <c r="BX816" s="167">
        <f>(BW821-BW822)/BW803</f>
        <v>1.3858019212030557</v>
      </c>
      <c r="BY816" s="167">
        <f>S816-BW819</f>
        <v>16.319999999999993</v>
      </c>
      <c r="BZ816" s="164">
        <f>BW821-BW822</f>
        <v>143.44</v>
      </c>
      <c r="CA816" s="164">
        <f t="shared" si="764"/>
        <v>11.37757947573898</v>
      </c>
      <c r="CB816" s="174">
        <f t="shared" si="765"/>
        <v>15.767071496119533</v>
      </c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</row>
    <row r="817" spans="1:95" ht="15.75">
      <c r="A817" s="64"/>
      <c r="B817" s="95" t="s">
        <v>42</v>
      </c>
      <c r="C817" s="80">
        <v>9000</v>
      </c>
      <c r="D817" s="211">
        <v>368.38</v>
      </c>
      <c r="E817" s="211">
        <v>25.42</v>
      </c>
      <c r="F817" s="211">
        <v>26.17</v>
      </c>
      <c r="G817" s="236">
        <v>27.16</v>
      </c>
      <c r="H817" s="80">
        <v>9000</v>
      </c>
      <c r="I817" s="80">
        <v>392.19</v>
      </c>
      <c r="J817" s="80">
        <v>20.69</v>
      </c>
      <c r="K817" s="211">
        <v>20.94</v>
      </c>
      <c r="L817" s="98">
        <v>19.920000000000002</v>
      </c>
      <c r="M817" s="80">
        <v>9000</v>
      </c>
      <c r="N817" s="211">
        <v>421.48</v>
      </c>
      <c r="O817" s="211">
        <v>10.42</v>
      </c>
      <c r="P817" s="80">
        <v>11.79</v>
      </c>
      <c r="Q817" s="98">
        <v>13.28</v>
      </c>
      <c r="R817" s="80">
        <v>9000</v>
      </c>
      <c r="S817" s="211">
        <v>445.67</v>
      </c>
      <c r="T817" s="211">
        <v>6.46</v>
      </c>
      <c r="U817" s="211">
        <v>6.8</v>
      </c>
      <c r="V817" s="236">
        <v>6.59</v>
      </c>
      <c r="W817" s="64"/>
      <c r="X817" s="129">
        <v>9000</v>
      </c>
      <c r="Y817" s="151">
        <f t="shared" si="766"/>
        <v>2.625</v>
      </c>
      <c r="Z817" s="100">
        <v>9.6440000000000001</v>
      </c>
      <c r="AA817" s="100">
        <v>4.5170000000000003</v>
      </c>
      <c r="AB817" s="100">
        <f t="shared" si="746"/>
        <v>2.5019999999999998</v>
      </c>
      <c r="AC817" s="100">
        <f t="shared" si="747"/>
        <v>36.074000000000005</v>
      </c>
      <c r="AD817" s="152">
        <f t="shared" si="748"/>
        <v>10220.538925224</v>
      </c>
      <c r="AE817" s="129">
        <v>9000</v>
      </c>
      <c r="AF817" s="100">
        <f t="shared" si="767"/>
        <v>2.0516666666666667</v>
      </c>
      <c r="AG817" s="100">
        <v>9.6440000000000001</v>
      </c>
      <c r="AH817" s="100">
        <v>4.5170000000000003</v>
      </c>
      <c r="AI817" s="100">
        <f t="shared" si="749"/>
        <v>3.075333333333333</v>
      </c>
      <c r="AJ817" s="100">
        <f t="shared" si="750"/>
        <v>35.500666666666675</v>
      </c>
      <c r="AK817" s="152">
        <f t="shared" si="751"/>
        <v>12362.915321064002</v>
      </c>
      <c r="AL817" s="129">
        <v>9000</v>
      </c>
      <c r="AM817" s="100">
        <f t="shared" si="770"/>
        <v>1.1830000000000001</v>
      </c>
      <c r="AN817" s="100">
        <v>9.6440000000000001</v>
      </c>
      <c r="AO817" s="100">
        <v>4.5170000000000003</v>
      </c>
      <c r="AP817" s="100">
        <f t="shared" si="752"/>
        <v>3.944</v>
      </c>
      <c r="AQ817" s="100">
        <f t="shared" si="753"/>
        <v>34.632000000000005</v>
      </c>
      <c r="AR817" s="160">
        <f t="shared" si="754"/>
        <v>15467.020792703999</v>
      </c>
      <c r="AS817" s="129">
        <v>9000</v>
      </c>
      <c r="AT817" s="100">
        <f t="shared" si="769"/>
        <v>0.66166666666666674</v>
      </c>
      <c r="AU817" s="100">
        <v>9.6440000000000001</v>
      </c>
      <c r="AV817" s="100">
        <v>4.5170000000000003</v>
      </c>
      <c r="AW817" s="100">
        <f t="shared" si="755"/>
        <v>4.4653333333333327</v>
      </c>
      <c r="AX817" s="100">
        <f t="shared" si="756"/>
        <v>34.110666666666674</v>
      </c>
      <c r="AY817" s="160">
        <f t="shared" si="757"/>
        <v>17247.902236703998</v>
      </c>
      <c r="AZ817" s="166"/>
      <c r="BA817" s="129">
        <v>9000</v>
      </c>
      <c r="BB817" s="100">
        <v>103.506856070365</v>
      </c>
      <c r="BC817" s="167">
        <f>(BB821-BB822)/BB803</f>
        <v>0.66469026895405925</v>
      </c>
      <c r="BD817" s="167">
        <f>D817-BB819</f>
        <v>11.549999999999955</v>
      </c>
      <c r="BE817" s="164">
        <f>BB821-BB822</f>
        <v>68.800000000000011</v>
      </c>
      <c r="BF817" s="164">
        <f t="shared" si="758"/>
        <v>16.78779069767435</v>
      </c>
      <c r="BG817" s="174">
        <f t="shared" si="759"/>
        <v>11.158681113981617</v>
      </c>
      <c r="BH817" s="129">
        <v>9000</v>
      </c>
      <c r="BI817" s="100">
        <v>103.506856070365</v>
      </c>
      <c r="BJ817" s="167">
        <f>(BI821-BI822)/BI803</f>
        <v>0.8719229182137187</v>
      </c>
      <c r="BK817" s="167">
        <f>I817-BI819</f>
        <v>14.269999999999982</v>
      </c>
      <c r="BL817" s="164">
        <f>BI821-BI822</f>
        <v>90.250000000000014</v>
      </c>
      <c r="BM817" s="164">
        <f t="shared" si="760"/>
        <v>15.811634349030449</v>
      </c>
      <c r="BN817" s="174">
        <f t="shared" si="761"/>
        <v>13.786526363334902</v>
      </c>
      <c r="BO817" s="129">
        <v>9000</v>
      </c>
      <c r="BP817" s="180">
        <v>103.506856070365</v>
      </c>
      <c r="BQ817" s="167">
        <f>(BP821-BP822)/BP803</f>
        <v>1.132775203995108</v>
      </c>
      <c r="BR817" s="167">
        <f>N817-BP819</f>
        <v>16.690000000000055</v>
      </c>
      <c r="BS817" s="164">
        <f>BP821-BP822</f>
        <v>117.25</v>
      </c>
      <c r="BT817" s="164">
        <f t="shared" si="762"/>
        <v>14.234541577825208</v>
      </c>
      <c r="BU817" s="174">
        <f t="shared" si="763"/>
        <v>16.124535739597796</v>
      </c>
      <c r="BV817" s="129">
        <v>9000</v>
      </c>
      <c r="BW817" s="100">
        <v>103.506856070365</v>
      </c>
      <c r="BX817" s="167">
        <f>(BW821-BW822)/BW803</f>
        <v>1.3858019212030557</v>
      </c>
      <c r="BY817" s="167">
        <f>S817-BW819</f>
        <v>14.939999999999998</v>
      </c>
      <c r="BZ817" s="164">
        <f>BW821-BW822</f>
        <v>143.44</v>
      </c>
      <c r="CA817" s="164">
        <f t="shared" si="764"/>
        <v>10.415504740658113</v>
      </c>
      <c r="CB817" s="174">
        <f t="shared" si="765"/>
        <v>14.433826479903548</v>
      </c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</row>
    <row r="818" spans="1:95" ht="15.75">
      <c r="A818" s="64"/>
      <c r="B818" s="102" t="s">
        <v>42</v>
      </c>
      <c r="C818" s="104">
        <v>10000</v>
      </c>
      <c r="D818" s="234">
        <v>367.88</v>
      </c>
      <c r="E818" s="234">
        <v>27.59</v>
      </c>
      <c r="F818" s="234">
        <v>26.23</v>
      </c>
      <c r="G818" s="248">
        <v>27.24</v>
      </c>
      <c r="H818" s="104">
        <v>10000</v>
      </c>
      <c r="I818" s="80">
        <v>391.44</v>
      </c>
      <c r="J818" s="80">
        <v>21.59</v>
      </c>
      <c r="K818" s="80">
        <v>21.62</v>
      </c>
      <c r="L818" s="211">
        <v>20.68</v>
      </c>
      <c r="M818" s="104">
        <v>10000</v>
      </c>
      <c r="N818" s="211">
        <v>420.27</v>
      </c>
      <c r="O818" s="211">
        <v>11.47</v>
      </c>
      <c r="P818" s="80">
        <v>12.49</v>
      </c>
      <c r="Q818" s="98">
        <v>13.93</v>
      </c>
      <c r="R818" s="104">
        <v>10000</v>
      </c>
      <c r="S818" s="234">
        <v>444.67</v>
      </c>
      <c r="T818" s="234">
        <v>7.54</v>
      </c>
      <c r="U818" s="234">
        <v>7.67</v>
      </c>
      <c r="V818" s="248">
        <v>6.95</v>
      </c>
      <c r="W818" s="64"/>
      <c r="X818" s="137">
        <v>10000</v>
      </c>
      <c r="Y818" s="151">
        <f t="shared" si="766"/>
        <v>2.702</v>
      </c>
      <c r="Z818" s="105">
        <v>9.6440000000000001</v>
      </c>
      <c r="AA818" s="105">
        <v>4.5170000000000003</v>
      </c>
      <c r="AB818" s="105">
        <f t="shared" si="746"/>
        <v>2.4249999999999998</v>
      </c>
      <c r="AC818" s="105">
        <f t="shared" si="747"/>
        <v>36.151000000000003</v>
      </c>
      <c r="AD818" s="154">
        <f t="shared" si="748"/>
        <v>12255.731264999999</v>
      </c>
      <c r="AE818" s="137">
        <v>10000</v>
      </c>
      <c r="AF818" s="100">
        <f t="shared" si="767"/>
        <v>2.1296666666666666</v>
      </c>
      <c r="AG818" s="105">
        <v>9.6440000000000001</v>
      </c>
      <c r="AH818" s="105">
        <v>4.5170000000000003</v>
      </c>
      <c r="AI818" s="105">
        <f t="shared" si="749"/>
        <v>2.9973333333333336</v>
      </c>
      <c r="AJ818" s="105">
        <f t="shared" si="750"/>
        <v>35.57866666666667</v>
      </c>
      <c r="AK818" s="154">
        <f t="shared" si="751"/>
        <v>14908.429073066667</v>
      </c>
      <c r="AL818" s="137">
        <v>10000</v>
      </c>
      <c r="AM818" s="105">
        <f t="shared" si="770"/>
        <v>1.2630000000000001</v>
      </c>
      <c r="AN818" s="105">
        <v>9.6440000000000001</v>
      </c>
      <c r="AO818" s="105">
        <v>4.5170000000000003</v>
      </c>
      <c r="AP818" s="105">
        <f t="shared" si="752"/>
        <v>3.8639999999999999</v>
      </c>
      <c r="AQ818" s="105">
        <f t="shared" si="753"/>
        <v>34.712000000000003</v>
      </c>
      <c r="AR818" s="161">
        <f t="shared" si="754"/>
        <v>18750.978086400002</v>
      </c>
      <c r="AS818" s="137">
        <v>10000</v>
      </c>
      <c r="AT818" s="105">
        <f t="shared" si="769"/>
        <v>0.73866666666666669</v>
      </c>
      <c r="AU818" s="105">
        <v>9.6440000000000001</v>
      </c>
      <c r="AV818" s="105">
        <v>4.5170000000000003</v>
      </c>
      <c r="AW818" s="105">
        <f t="shared" si="755"/>
        <v>4.3883333333333328</v>
      </c>
      <c r="AX818" s="105">
        <f t="shared" si="756"/>
        <v>34.187666666666672</v>
      </c>
      <c r="AY818" s="161">
        <f t="shared" si="757"/>
        <v>20973.757435666663</v>
      </c>
      <c r="AZ818" s="166"/>
      <c r="BA818" s="137">
        <v>10000</v>
      </c>
      <c r="BB818" s="105">
        <v>103.506856070365</v>
      </c>
      <c r="BC818" s="167">
        <f>(BB821-BB822)/BB803</f>
        <v>0.66469026895405925</v>
      </c>
      <c r="BD818" s="167">
        <f>D818-BB819</f>
        <v>11.049999999999955</v>
      </c>
      <c r="BE818" s="165">
        <f>BB821-BB822</f>
        <v>68.800000000000011</v>
      </c>
      <c r="BF818" s="165">
        <f t="shared" si="758"/>
        <v>16.06104651162784</v>
      </c>
      <c r="BG818" s="175">
        <f t="shared" si="759"/>
        <v>10.675621325497564</v>
      </c>
      <c r="BH818" s="137">
        <v>10000</v>
      </c>
      <c r="BI818" s="105">
        <v>103.506856070365</v>
      </c>
      <c r="BJ818" s="167">
        <f>(BI821-BI822)/BI803</f>
        <v>0.8719229182137187</v>
      </c>
      <c r="BK818" s="167">
        <f>I818-BI819</f>
        <v>13.519999999999982</v>
      </c>
      <c r="BL818" s="165">
        <f>BI821-BI822</f>
        <v>90.250000000000014</v>
      </c>
      <c r="BM818" s="165">
        <f t="shared" si="760"/>
        <v>14.980609418282526</v>
      </c>
      <c r="BN818" s="175">
        <f t="shared" si="761"/>
        <v>13.061936680608818</v>
      </c>
      <c r="BO818" s="137">
        <v>10000</v>
      </c>
      <c r="BP818" s="181">
        <v>103.506856070365</v>
      </c>
      <c r="BQ818" s="167">
        <f>(BP821-BP822)/BP803</f>
        <v>1.132775203995108</v>
      </c>
      <c r="BR818" s="167">
        <f>N818-BP819</f>
        <v>15.480000000000018</v>
      </c>
      <c r="BS818" s="165">
        <f>BP821-BP822</f>
        <v>117.25</v>
      </c>
      <c r="BT818" s="165">
        <f t="shared" si="762"/>
        <v>13.202558635394471</v>
      </c>
      <c r="BU818" s="175">
        <f t="shared" si="763"/>
        <v>14.955531051466346</v>
      </c>
      <c r="BV818" s="137">
        <v>10000</v>
      </c>
      <c r="BW818" s="105">
        <v>103.506856070365</v>
      </c>
      <c r="BX818" s="167">
        <f>(BW821-BW822)/BW803</f>
        <v>1.3858019212030557</v>
      </c>
      <c r="BY818" s="167">
        <f>S818-BW819</f>
        <v>13.939999999999998</v>
      </c>
      <c r="BZ818" s="165">
        <f>BW821-BW822</f>
        <v>143.44</v>
      </c>
      <c r="CA818" s="165">
        <f t="shared" si="764"/>
        <v>9.7183491355270473</v>
      </c>
      <c r="CB818" s="175">
        <f t="shared" si="765"/>
        <v>13.467706902935438</v>
      </c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</row>
    <row r="819" spans="1:95" ht="30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328" t="s">
        <v>46</v>
      </c>
      <c r="BA819" s="108" t="s">
        <v>47</v>
      </c>
      <c r="BB819" s="82">
        <f>BB820+BB821</f>
        <v>356.83000000000004</v>
      </c>
      <c r="BC819" s="80"/>
      <c r="BD819" s="80"/>
      <c r="BE819" s="80"/>
      <c r="BF819" s="80"/>
      <c r="BH819" s="108" t="s">
        <v>47</v>
      </c>
      <c r="BI819" s="238">
        <f>BI820+BI821</f>
        <v>377.92</v>
      </c>
      <c r="BJ819" s="80"/>
      <c r="BK819" s="86"/>
      <c r="BL819" s="86"/>
      <c r="BM819" s="86"/>
      <c r="BN819" s="86"/>
      <c r="BO819" s="108" t="s">
        <v>47</v>
      </c>
      <c r="BP819" s="162">
        <f>BP820+BP821</f>
        <v>404.78999999999996</v>
      </c>
      <c r="BQ819" s="81"/>
      <c r="BR819" s="80"/>
      <c r="BS819" s="80"/>
      <c r="BT819" s="80"/>
      <c r="BU819" s="80"/>
      <c r="BV819" s="108" t="s">
        <v>47</v>
      </c>
      <c r="BW819" s="162">
        <f>BW820+BW821</f>
        <v>430.73</v>
      </c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</row>
    <row r="820" spans="1:95" ht="1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328"/>
      <c r="BA820" s="80" t="s">
        <v>48</v>
      </c>
      <c r="BB820" s="63">
        <v>215</v>
      </c>
      <c r="BC820" s="80"/>
      <c r="BD820" s="80"/>
      <c r="BE820" s="80"/>
      <c r="BF820" s="80"/>
      <c r="BG820" s="80"/>
      <c r="BH820" s="80" t="s">
        <v>48</v>
      </c>
      <c r="BI820" s="237">
        <v>214.9</v>
      </c>
      <c r="BJ820" s="80"/>
      <c r="BK820" s="86"/>
      <c r="BL820" s="86"/>
      <c r="BM820" s="86"/>
      <c r="BN820" s="86"/>
      <c r="BO820" s="80" t="s">
        <v>48</v>
      </c>
      <c r="BP820" s="183">
        <v>214.79</v>
      </c>
      <c r="BQ820" s="81"/>
      <c r="BR820" s="80"/>
      <c r="BS820" s="80"/>
      <c r="BT820" s="100"/>
      <c r="BU820" s="100"/>
      <c r="BV820" s="80" t="s">
        <v>48</v>
      </c>
      <c r="BW820" s="183">
        <v>214.55</v>
      </c>
      <c r="BX820" s="60" t="s">
        <v>191</v>
      </c>
      <c r="BY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</row>
    <row r="821" spans="1:95" ht="1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328"/>
      <c r="BA821" s="80" t="s">
        <v>50</v>
      </c>
      <c r="BB821" s="86">
        <v>141.83000000000001</v>
      </c>
      <c r="BC821" s="80"/>
      <c r="BD821" s="80"/>
      <c r="BE821" s="80"/>
      <c r="BF821" s="80"/>
      <c r="BG821" s="80"/>
      <c r="BH821" s="80" t="s">
        <v>50</v>
      </c>
      <c r="BI821" s="86">
        <v>163.02000000000001</v>
      </c>
      <c r="BJ821" s="80"/>
      <c r="BK821" s="86"/>
      <c r="BL821" s="86"/>
      <c r="BM821" s="86"/>
      <c r="BN821" s="86"/>
      <c r="BO821" s="80" t="s">
        <v>50</v>
      </c>
      <c r="BP821" s="80">
        <v>190</v>
      </c>
      <c r="BQ821" s="81"/>
      <c r="BR821" s="80"/>
      <c r="BS821" s="80"/>
      <c r="BT821" s="100"/>
      <c r="BU821" s="100"/>
      <c r="BV821" s="80" t="s">
        <v>50</v>
      </c>
      <c r="BW821" s="80">
        <v>216.18</v>
      </c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</row>
    <row r="822" spans="1:95" ht="1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328"/>
      <c r="BA822" s="80" t="s">
        <v>52</v>
      </c>
      <c r="BB822" s="86">
        <v>73.03</v>
      </c>
      <c r="BC822" s="80"/>
      <c r="BD822" s="81"/>
      <c r="BE822" s="81"/>
      <c r="BF822" s="81"/>
      <c r="BG822" s="81"/>
      <c r="BH822" s="80" t="s">
        <v>52</v>
      </c>
      <c r="BI822" s="86">
        <v>72.77</v>
      </c>
      <c r="BJ822" s="80"/>
      <c r="BK822" s="81"/>
      <c r="BL822" s="81"/>
      <c r="BM822" s="81"/>
      <c r="BN822" s="81"/>
      <c r="BO822" s="80" t="s">
        <v>52</v>
      </c>
      <c r="BP822" s="80">
        <v>72.75</v>
      </c>
      <c r="BQ822" s="81"/>
      <c r="BR822" s="81"/>
      <c r="BS822" s="81"/>
      <c r="BT822" s="81"/>
      <c r="BU822" s="81"/>
      <c r="BV822" s="80" t="s">
        <v>52</v>
      </c>
      <c r="BW822" s="80">
        <v>72.739999999999995</v>
      </c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</row>
    <row r="823" spans="1:95" ht="18.75">
      <c r="A823" s="61" t="s">
        <v>201</v>
      </c>
      <c r="B823" s="270"/>
      <c r="C823" s="211"/>
      <c r="D823" s="211"/>
      <c r="E823" s="80"/>
      <c r="F823" s="211"/>
      <c r="G823" s="81"/>
      <c r="H823" s="81"/>
      <c r="I823" s="81"/>
      <c r="J823" s="81"/>
      <c r="K823" s="81"/>
      <c r="L823" s="81"/>
      <c r="M823" s="81"/>
      <c r="N823" s="81"/>
      <c r="O823" s="80"/>
      <c r="P823" s="80"/>
      <c r="Q823" s="80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0"/>
      <c r="AF823" s="80"/>
      <c r="AG823" s="80"/>
      <c r="AH823" s="80"/>
      <c r="AI823" s="80"/>
      <c r="AJ823" s="80"/>
      <c r="AK823" s="80"/>
      <c r="AL823" s="81"/>
      <c r="AM823" s="81"/>
      <c r="AN823" s="80"/>
      <c r="AO823" s="80"/>
      <c r="AP823" s="81"/>
      <c r="AQ823" s="81"/>
      <c r="AR823" s="81"/>
      <c r="AS823" s="81"/>
      <c r="AT823" s="81"/>
      <c r="AU823" s="81"/>
      <c r="AV823" s="81"/>
      <c r="AW823" s="81"/>
      <c r="AX823" s="81"/>
      <c r="AY823" s="81"/>
      <c r="BA823" s="81"/>
      <c r="BB823" s="81"/>
      <c r="BC823" s="80"/>
      <c r="BD823" s="81"/>
      <c r="BE823" s="81"/>
      <c r="BF823" s="81"/>
      <c r="BG823" s="81"/>
      <c r="BH823" s="81"/>
      <c r="BI823" s="81"/>
      <c r="BJ823" s="80"/>
      <c r="BK823" s="81"/>
      <c r="BL823" s="81"/>
      <c r="BM823" s="81"/>
      <c r="BN823" s="81"/>
      <c r="BO823" s="81"/>
      <c r="BP823" s="81"/>
      <c r="BQ823" s="81"/>
      <c r="BR823" s="81"/>
      <c r="BS823" s="81"/>
      <c r="BT823" s="81"/>
      <c r="BU823" s="81"/>
      <c r="BV823" s="81"/>
      <c r="BW823" s="81"/>
      <c r="BX823" s="81"/>
      <c r="BY823" s="81"/>
      <c r="BZ823" s="81"/>
      <c r="CA823" s="81"/>
      <c r="CB823" s="81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</row>
    <row r="824" spans="1:95" ht="18.75">
      <c r="A824" s="318" t="s">
        <v>198</v>
      </c>
      <c r="B824" s="318"/>
      <c r="C824" s="318"/>
      <c r="D824" s="318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34"/>
      <c r="P824" s="134"/>
      <c r="Q824" s="134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34"/>
      <c r="AF824" s="134"/>
      <c r="AG824" s="134"/>
      <c r="AH824" s="134"/>
      <c r="AI824" s="134"/>
      <c r="AJ824" s="134"/>
      <c r="AK824" s="134"/>
      <c r="AL824" s="113"/>
      <c r="AM824" s="113"/>
      <c r="AN824" s="134"/>
      <c r="AO824" s="134"/>
      <c r="AP824" s="113"/>
      <c r="AQ824" s="113"/>
      <c r="AR824" s="113"/>
      <c r="AS824" s="113"/>
      <c r="AT824" s="113"/>
      <c r="AU824" s="113"/>
      <c r="AV824" s="113"/>
      <c r="AW824" s="113"/>
      <c r="AX824" s="113"/>
      <c r="AY824" s="113"/>
      <c r="AZ824" s="112"/>
      <c r="BA824" s="113"/>
      <c r="BB824" s="113"/>
      <c r="BC824" s="134"/>
      <c r="BD824" s="113"/>
      <c r="BE824" s="113"/>
      <c r="BF824" s="113"/>
      <c r="BG824" s="113"/>
      <c r="BH824" s="113"/>
      <c r="BI824" s="113"/>
      <c r="BJ824" s="134"/>
      <c r="BK824" s="113"/>
      <c r="BL824" s="113"/>
      <c r="BM824" s="113"/>
      <c r="BN824" s="113"/>
      <c r="BO824" s="113"/>
      <c r="BP824" s="113"/>
      <c r="BQ824" s="113"/>
      <c r="BR824" s="113"/>
      <c r="BS824" s="113"/>
      <c r="BT824" s="113"/>
      <c r="BU824" s="113"/>
      <c r="BV824" s="113"/>
      <c r="BW824" s="113"/>
      <c r="BX824" s="113"/>
      <c r="BY824" s="113"/>
      <c r="BZ824" s="113"/>
      <c r="CA824" s="113"/>
      <c r="CB824" s="113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</row>
    <row r="825" spans="1:95" ht="15">
      <c r="A825" s="81"/>
      <c r="B825" s="81"/>
      <c r="C825" s="80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0"/>
      <c r="P825" s="80"/>
      <c r="Q825" s="80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0"/>
      <c r="AF825" s="80"/>
      <c r="AG825" s="80"/>
      <c r="AH825" s="80"/>
      <c r="AI825" s="80"/>
      <c r="AJ825" s="80"/>
      <c r="AK825" s="80"/>
      <c r="AL825" s="81"/>
      <c r="AM825" s="81"/>
      <c r="AN825" s="80"/>
      <c r="AO825" s="80"/>
      <c r="AP825" s="81"/>
      <c r="AQ825" s="81"/>
      <c r="AR825" s="81"/>
      <c r="AS825" s="81"/>
      <c r="AT825" s="81"/>
      <c r="AU825" s="81"/>
      <c r="AV825" s="81"/>
      <c r="AW825" s="81"/>
      <c r="AX825" s="81"/>
      <c r="AY825" s="81"/>
      <c r="BA825" s="81"/>
      <c r="BB825" s="81"/>
      <c r="BC825" s="80"/>
      <c r="BD825" s="81"/>
      <c r="BE825" s="81"/>
      <c r="BF825" s="81"/>
      <c r="BG825" s="81"/>
      <c r="BH825" s="81"/>
      <c r="BI825" s="81"/>
      <c r="BJ825" s="80"/>
      <c r="BK825" s="81"/>
      <c r="BL825" s="81"/>
      <c r="BM825" s="81"/>
      <c r="BN825" s="81"/>
      <c r="BO825" s="81"/>
      <c r="BP825" s="81"/>
      <c r="BQ825" s="81"/>
      <c r="BR825" s="81"/>
      <c r="BS825" s="81"/>
      <c r="BT825" s="81"/>
      <c r="BU825" s="81"/>
      <c r="BV825" s="81"/>
      <c r="BW825" s="81"/>
      <c r="BX825" s="81"/>
      <c r="BY825" s="81"/>
      <c r="BZ825" s="81"/>
      <c r="CA825" s="81"/>
      <c r="CB825" s="81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</row>
    <row r="826" spans="1:95" ht="15">
      <c r="A826" s="82" t="s">
        <v>10</v>
      </c>
      <c r="B826" s="83" t="s">
        <v>11</v>
      </c>
      <c r="C826" s="84" t="s">
        <v>12</v>
      </c>
      <c r="D826" s="85" t="s">
        <v>13</v>
      </c>
      <c r="E826" s="335" t="s">
        <v>144</v>
      </c>
      <c r="F826" s="86"/>
      <c r="G826" s="87"/>
      <c r="H826" s="83" t="s">
        <v>11</v>
      </c>
      <c r="I826" s="85" t="s">
        <v>12</v>
      </c>
      <c r="J826" s="85" t="s">
        <v>13</v>
      </c>
      <c r="K826" s="335" t="s">
        <v>144</v>
      </c>
      <c r="L826" s="86"/>
      <c r="M826" s="130" t="s">
        <v>11</v>
      </c>
      <c r="N826" s="85" t="s">
        <v>12</v>
      </c>
      <c r="O826" s="84" t="s">
        <v>13</v>
      </c>
      <c r="P826" s="335" t="s">
        <v>144</v>
      </c>
      <c r="Q826" s="80"/>
      <c r="R826" s="130" t="s">
        <v>11</v>
      </c>
      <c r="S826" s="85" t="s">
        <v>12</v>
      </c>
      <c r="T826" s="85" t="s">
        <v>13</v>
      </c>
      <c r="U826" s="335" t="s">
        <v>144</v>
      </c>
      <c r="V826" s="86"/>
      <c r="W826" s="82" t="s">
        <v>15</v>
      </c>
      <c r="X826" s="83" t="s">
        <v>11</v>
      </c>
      <c r="Y826" s="84" t="s">
        <v>12</v>
      </c>
      <c r="Z826" s="85" t="s">
        <v>13</v>
      </c>
      <c r="AA826" s="86"/>
      <c r="AB826" s="86"/>
      <c r="AC826" s="86"/>
      <c r="AD826" s="87"/>
      <c r="AE826" s="83" t="s">
        <v>11</v>
      </c>
      <c r="AF826" s="85" t="s">
        <v>12</v>
      </c>
      <c r="AG826" s="85" t="s">
        <v>13</v>
      </c>
      <c r="AH826" s="86"/>
      <c r="AI826" s="86"/>
      <c r="AJ826" s="86"/>
      <c r="AK826" s="87"/>
      <c r="AL826" s="130" t="s">
        <v>11</v>
      </c>
      <c r="AM826" s="85" t="s">
        <v>12</v>
      </c>
      <c r="AN826" s="84" t="s">
        <v>13</v>
      </c>
      <c r="AO826" s="86"/>
      <c r="AP826" s="86"/>
      <c r="AQ826" s="86"/>
      <c r="AR826" s="157"/>
      <c r="AS826" s="130" t="s">
        <v>11</v>
      </c>
      <c r="AT826" s="85" t="s">
        <v>12</v>
      </c>
      <c r="AU826" s="85" t="s">
        <v>13</v>
      </c>
      <c r="AV826" s="86"/>
      <c r="AW826" s="86"/>
      <c r="AX826" s="86"/>
      <c r="AY826" s="157"/>
      <c r="AZ826" s="73" t="s">
        <v>16</v>
      </c>
      <c r="BA826" s="83" t="s">
        <v>11</v>
      </c>
      <c r="BB826" s="84" t="s">
        <v>12</v>
      </c>
      <c r="BC826" s="85" t="s">
        <v>13</v>
      </c>
      <c r="BD826" s="86"/>
      <c r="BE826" s="86"/>
      <c r="BF826" s="86"/>
      <c r="BG826" s="86"/>
      <c r="BH826" s="83" t="s">
        <v>11</v>
      </c>
      <c r="BI826" s="85" t="s">
        <v>12</v>
      </c>
      <c r="BJ826" s="85" t="s">
        <v>13</v>
      </c>
      <c r="BK826" s="86"/>
      <c r="BL826" s="86"/>
      <c r="BM826" s="86"/>
      <c r="BN826" s="86"/>
      <c r="BO826" s="130" t="s">
        <v>11</v>
      </c>
      <c r="BP826" s="85" t="s">
        <v>12</v>
      </c>
      <c r="BQ826" s="84" t="s">
        <v>13</v>
      </c>
      <c r="BR826" s="81"/>
      <c r="BS826" s="86"/>
      <c r="BT826" s="86"/>
      <c r="BU826" s="86"/>
      <c r="BV826" s="130" t="s">
        <v>11</v>
      </c>
      <c r="BW826" s="85" t="s">
        <v>12</v>
      </c>
      <c r="BX826" s="85" t="s">
        <v>13</v>
      </c>
      <c r="BY826" s="80"/>
      <c r="BZ826" s="80"/>
      <c r="CA826" s="80"/>
      <c r="CB826" s="87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</row>
    <row r="827" spans="1:95" ht="15">
      <c r="A827" s="82"/>
      <c r="B827" s="88"/>
      <c r="C827" s="89" t="s">
        <v>202</v>
      </c>
      <c r="D827" s="90" t="s">
        <v>19</v>
      </c>
      <c r="E827" s="336"/>
      <c r="F827" s="282">
        <v>206.3</v>
      </c>
      <c r="G827" s="87"/>
      <c r="H827" s="88"/>
      <c r="I827" s="89" t="s">
        <v>202</v>
      </c>
      <c r="J827" s="90" t="s">
        <v>20</v>
      </c>
      <c r="K827" s="336"/>
      <c r="L827" s="250">
        <v>225.37</v>
      </c>
      <c r="M827" s="88"/>
      <c r="N827" s="89" t="s">
        <v>203</v>
      </c>
      <c r="O827" s="135" t="s">
        <v>20</v>
      </c>
      <c r="P827" s="336"/>
      <c r="Q827" s="250">
        <v>162.06</v>
      </c>
      <c r="R827" s="88"/>
      <c r="S827" s="89" t="s">
        <v>204</v>
      </c>
      <c r="T827" s="90" t="s">
        <v>19</v>
      </c>
      <c r="U827" s="336"/>
      <c r="V827" s="250">
        <v>157.18</v>
      </c>
      <c r="W827" s="249"/>
      <c r="X827" s="88"/>
      <c r="Y827" s="89" t="s">
        <v>202</v>
      </c>
      <c r="Z827" s="90" t="s">
        <v>19</v>
      </c>
      <c r="AA827" s="86"/>
      <c r="AB827" s="86"/>
      <c r="AC827" s="86"/>
      <c r="AD827" s="87"/>
      <c r="AE827" s="88"/>
      <c r="AF827" s="89" t="s">
        <v>202</v>
      </c>
      <c r="AG827" s="90" t="s">
        <v>20</v>
      </c>
      <c r="AH827" s="86"/>
      <c r="AI827" s="86"/>
      <c r="AJ827" s="86"/>
      <c r="AK827" s="87"/>
      <c r="AL827" s="88"/>
      <c r="AM827" s="89" t="s">
        <v>203</v>
      </c>
      <c r="AN827" s="135" t="s">
        <v>20</v>
      </c>
      <c r="AO827" s="86"/>
      <c r="AP827" s="86"/>
      <c r="AQ827" s="86"/>
      <c r="AR827" s="157"/>
      <c r="AS827" s="88"/>
      <c r="AT827" s="89" t="s">
        <v>204</v>
      </c>
      <c r="AU827" s="90" t="s">
        <v>19</v>
      </c>
      <c r="AV827" s="331"/>
      <c r="AW827" s="331"/>
      <c r="AX827" s="86"/>
      <c r="AY827" s="157"/>
      <c r="AZ827" s="73"/>
      <c r="BA827" s="88"/>
      <c r="BB827" s="89" t="s">
        <v>202</v>
      </c>
      <c r="BC827" s="90" t="s">
        <v>19</v>
      </c>
      <c r="BD827" s="86"/>
      <c r="BE827" s="86"/>
      <c r="BF827" s="86"/>
      <c r="BG827" s="87"/>
      <c r="BH827" s="88"/>
      <c r="BI827" s="89" t="s">
        <v>202</v>
      </c>
      <c r="BJ827" s="90" t="s">
        <v>20</v>
      </c>
      <c r="BK827" s="86"/>
      <c r="BL827" s="86"/>
      <c r="BM827" s="86"/>
      <c r="BN827" s="87"/>
      <c r="BO827" s="88"/>
      <c r="BP827" s="89" t="s">
        <v>203</v>
      </c>
      <c r="BQ827" s="135" t="s">
        <v>20</v>
      </c>
      <c r="BR827" s="86"/>
      <c r="BS827" s="86"/>
      <c r="BT827" s="86"/>
      <c r="BU827" s="157"/>
      <c r="BV827" s="88"/>
      <c r="BW827" s="89" t="s">
        <v>204</v>
      </c>
      <c r="BX827" s="90" t="s">
        <v>19</v>
      </c>
      <c r="BY827" s="331"/>
      <c r="BZ827" s="331"/>
      <c r="CA827" s="86"/>
      <c r="CB827" s="157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</row>
    <row r="828" spans="1:95" ht="47.25">
      <c r="A828" s="64"/>
      <c r="B828" s="91" t="s">
        <v>26</v>
      </c>
      <c r="C828" s="94" t="s">
        <v>27</v>
      </c>
      <c r="D828" s="93" t="s">
        <v>56</v>
      </c>
      <c r="E828" s="321" t="s">
        <v>29</v>
      </c>
      <c r="F828" s="321"/>
      <c r="G828" s="322"/>
      <c r="H828" s="94" t="s">
        <v>27</v>
      </c>
      <c r="I828" s="93" t="s">
        <v>56</v>
      </c>
      <c r="J828" s="321" t="s">
        <v>29</v>
      </c>
      <c r="K828" s="321"/>
      <c r="L828" s="322"/>
      <c r="M828" s="94" t="s">
        <v>27</v>
      </c>
      <c r="N828" s="93" t="s">
        <v>56</v>
      </c>
      <c r="O828" s="333" t="s">
        <v>29</v>
      </c>
      <c r="P828" s="333"/>
      <c r="Q828" s="334"/>
      <c r="R828" s="94" t="s">
        <v>27</v>
      </c>
      <c r="S828" s="93" t="s">
        <v>56</v>
      </c>
      <c r="T828" s="333" t="s">
        <v>29</v>
      </c>
      <c r="U828" s="333"/>
      <c r="V828" s="334"/>
      <c r="W828" s="64"/>
      <c r="X828" s="94" t="s">
        <v>27</v>
      </c>
      <c r="Y828" s="148" t="s">
        <v>30</v>
      </c>
      <c r="Z828" s="149" t="s">
        <v>31</v>
      </c>
      <c r="AA828" s="149" t="s">
        <v>32</v>
      </c>
      <c r="AB828" s="149" t="s">
        <v>33</v>
      </c>
      <c r="AC828" s="149" t="s">
        <v>34</v>
      </c>
      <c r="AD828" s="150" t="s">
        <v>35</v>
      </c>
      <c r="AE828" s="94" t="s">
        <v>27</v>
      </c>
      <c r="AF828" s="149" t="s">
        <v>30</v>
      </c>
      <c r="AG828" s="149" t="s">
        <v>31</v>
      </c>
      <c r="AH828" s="149" t="s">
        <v>32</v>
      </c>
      <c r="AI828" s="149" t="s">
        <v>33</v>
      </c>
      <c r="AJ828" s="149" t="s">
        <v>34</v>
      </c>
      <c r="AK828" s="150" t="s">
        <v>35</v>
      </c>
      <c r="AL828" s="94" t="s">
        <v>27</v>
      </c>
      <c r="AM828" s="149" t="s">
        <v>30</v>
      </c>
      <c r="AN828" s="149" t="s">
        <v>31</v>
      </c>
      <c r="AO828" s="149" t="s">
        <v>32</v>
      </c>
      <c r="AP828" s="149" t="s">
        <v>33</v>
      </c>
      <c r="AQ828" s="149" t="s">
        <v>34</v>
      </c>
      <c r="AR828" s="158" t="s">
        <v>35</v>
      </c>
      <c r="AS828" s="94" t="s">
        <v>27</v>
      </c>
      <c r="AT828" s="149" t="s">
        <v>30</v>
      </c>
      <c r="AU828" s="159" t="s">
        <v>31</v>
      </c>
      <c r="AV828" s="159" t="s">
        <v>32</v>
      </c>
      <c r="AW828" s="149" t="s">
        <v>33</v>
      </c>
      <c r="AX828" s="149" t="s">
        <v>34</v>
      </c>
      <c r="AY828" s="158" t="s">
        <v>35</v>
      </c>
      <c r="AZ828" s="166"/>
      <c r="BA828" s="163" t="s">
        <v>27</v>
      </c>
      <c r="BB828" s="149" t="s">
        <v>24</v>
      </c>
      <c r="BC828" s="149" t="s">
        <v>36</v>
      </c>
      <c r="BD828" s="149" t="s">
        <v>37</v>
      </c>
      <c r="BE828" s="149" t="s">
        <v>38</v>
      </c>
      <c r="BF828" s="173" t="s">
        <v>39</v>
      </c>
      <c r="BG828" s="173" t="s">
        <v>40</v>
      </c>
      <c r="BH828" s="163" t="s">
        <v>27</v>
      </c>
      <c r="BI828" s="149" t="s">
        <v>24</v>
      </c>
      <c r="BJ828" s="149" t="s">
        <v>36</v>
      </c>
      <c r="BK828" s="149" t="s">
        <v>37</v>
      </c>
      <c r="BL828" s="149" t="s">
        <v>38</v>
      </c>
      <c r="BM828" s="173" t="s">
        <v>39</v>
      </c>
      <c r="BN828" s="173" t="s">
        <v>40</v>
      </c>
      <c r="BO828" s="163" t="s">
        <v>27</v>
      </c>
      <c r="BP828" s="149" t="s">
        <v>24</v>
      </c>
      <c r="BQ828" s="149" t="s">
        <v>36</v>
      </c>
      <c r="BR828" s="149" t="s">
        <v>37</v>
      </c>
      <c r="BS828" s="149" t="s">
        <v>38</v>
      </c>
      <c r="BT828" s="173" t="s">
        <v>39</v>
      </c>
      <c r="BU828" s="173" t="s">
        <v>40</v>
      </c>
      <c r="BV828" s="163" t="s">
        <v>27</v>
      </c>
      <c r="BW828" s="149" t="s">
        <v>24</v>
      </c>
      <c r="BX828" s="149" t="s">
        <v>36</v>
      </c>
      <c r="BY828" s="149" t="s">
        <v>37</v>
      </c>
      <c r="BZ828" s="149" t="s">
        <v>38</v>
      </c>
      <c r="CA828" s="173" t="s">
        <v>39</v>
      </c>
      <c r="CB828" s="173" t="s">
        <v>40</v>
      </c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</row>
    <row r="829" spans="1:95" ht="15.75">
      <c r="A829" s="64"/>
      <c r="B829" s="95" t="s">
        <v>41</v>
      </c>
      <c r="C829" s="80">
        <v>0</v>
      </c>
      <c r="D829" s="278">
        <f>236.68+215.07</f>
        <v>451.75</v>
      </c>
      <c r="E829" s="278">
        <v>2.4500000000000002</v>
      </c>
      <c r="F829" s="278">
        <v>0</v>
      </c>
      <c r="G829" s="278">
        <v>3.97</v>
      </c>
      <c r="H829" s="80">
        <v>0</v>
      </c>
      <c r="I829" s="279">
        <f>256.86+214.95</f>
        <v>471.81</v>
      </c>
      <c r="J829" s="210">
        <v>0</v>
      </c>
      <c r="K829" s="210">
        <v>0</v>
      </c>
      <c r="L829" s="227">
        <v>0</v>
      </c>
      <c r="M829" s="80">
        <v>0</v>
      </c>
      <c r="N829" s="114">
        <f>208.93+214.84</f>
        <v>423.77</v>
      </c>
      <c r="O829" s="189">
        <v>1.92</v>
      </c>
      <c r="P829" s="189">
        <v>1.64</v>
      </c>
      <c r="Q829" s="190">
        <v>0</v>
      </c>
      <c r="R829" s="80">
        <v>0</v>
      </c>
      <c r="S829" s="211">
        <f>204.73+214.62</f>
        <v>419.35</v>
      </c>
      <c r="T829" s="210">
        <v>0</v>
      </c>
      <c r="U829" s="210">
        <v>0</v>
      </c>
      <c r="V829" s="227">
        <v>0</v>
      </c>
      <c r="W829" s="64"/>
      <c r="X829" s="129">
        <v>0</v>
      </c>
      <c r="Y829" s="151">
        <f>AVERAGE(E829:G829)/10</f>
        <v>0.21400000000000002</v>
      </c>
      <c r="Z829" s="100">
        <v>9.6440000000000001</v>
      </c>
      <c r="AA829" s="100">
        <v>4.5170000000000003</v>
      </c>
      <c r="AB829" s="100">
        <f t="shared" ref="AB829:AB844" si="771">Z829-(AA829+Y829)</f>
        <v>4.9129999999999994</v>
      </c>
      <c r="AC829" s="100">
        <f t="shared" ref="AC829:AC844" si="772">3*Z829+AA829+Y829</f>
        <v>33.663000000000004</v>
      </c>
      <c r="AD829" s="152">
        <f t="shared" ref="AD829:AD844" si="773">1.398*(10^-6)*(X829^2)*AB829*AC829</f>
        <v>0</v>
      </c>
      <c r="AE829" s="129">
        <v>0</v>
      </c>
      <c r="AF829" s="100">
        <f>AVERAGE(J829:L829)/10</f>
        <v>0</v>
      </c>
      <c r="AG829" s="100">
        <v>9.6440000000000001</v>
      </c>
      <c r="AH829" s="100">
        <v>4.5170000000000003</v>
      </c>
      <c r="AI829" s="100">
        <f t="shared" ref="AI829:AI844" si="774">AG829-(AH829+AF829)</f>
        <v>5.1269999999999998</v>
      </c>
      <c r="AJ829" s="100">
        <f t="shared" ref="AJ829:AJ844" si="775">3*AG829+AH829+AF829</f>
        <v>33.449000000000005</v>
      </c>
      <c r="AK829" s="152">
        <f t="shared" ref="AK829:AK844" si="776">1.398*(10^-6)*(AE829^2)*AI829*AJ829</f>
        <v>0</v>
      </c>
      <c r="AL829" s="129">
        <v>0</v>
      </c>
      <c r="AM829" s="100">
        <f>AVERAGE(O829:Q829)/10</f>
        <v>0.11866666666666666</v>
      </c>
      <c r="AN829" s="100">
        <v>9.6440000000000001</v>
      </c>
      <c r="AO829" s="100">
        <v>4.5170000000000003</v>
      </c>
      <c r="AP829" s="100">
        <f t="shared" ref="AP829:AP844" si="777">AN829-(AO829+AM829)</f>
        <v>5.0083333333333329</v>
      </c>
      <c r="AQ829" s="100">
        <f t="shared" ref="AQ829:AQ844" si="778">3*AN829+AO829+AM829</f>
        <v>33.567666666666675</v>
      </c>
      <c r="AR829" s="160">
        <f t="shared" ref="AR829:AR844" si="779">1.398*(10^-6)*(AL829^2)*AP829*AQ829</f>
        <v>0</v>
      </c>
      <c r="AS829" s="129">
        <v>0</v>
      </c>
      <c r="AT829" s="100">
        <f>AVERAGE(T829:V829)/10</f>
        <v>0</v>
      </c>
      <c r="AU829" s="100">
        <v>9.6440000000000001</v>
      </c>
      <c r="AV829" s="100">
        <v>4.5170000000000003</v>
      </c>
      <c r="AW829" s="100">
        <f t="shared" ref="AW829:AW844" si="780">AU829-(AV829+AT829)</f>
        <v>5.1269999999999998</v>
      </c>
      <c r="AX829" s="100">
        <f t="shared" ref="AX829:AX844" si="781">3*AU829+AV829+AT829</f>
        <v>33.449000000000005</v>
      </c>
      <c r="AY829" s="160">
        <f t="shared" ref="AY829:AY844" si="782">1.398*(10^-6)*(AS829^2)*AW829*AX829</f>
        <v>0</v>
      </c>
      <c r="AZ829" s="166"/>
      <c r="BA829" s="129">
        <v>0</v>
      </c>
      <c r="BB829" s="100">
        <v>103.506856070365</v>
      </c>
      <c r="BC829" s="167">
        <f>(BB847-BB848)/BB829</f>
        <v>1.1926746177671308</v>
      </c>
      <c r="BD829" s="167">
        <f>D829-BB845</f>
        <v>40.370000000000005</v>
      </c>
      <c r="BE829" s="164">
        <f>BB847-BB848</f>
        <v>123.45</v>
      </c>
      <c r="BF829" s="164">
        <f t="shared" ref="BF829:BF844" si="783">BD829/BE829*100</f>
        <v>32.701498582422033</v>
      </c>
      <c r="BG829" s="174">
        <f t="shared" ref="BG829:BG844" si="784">BF829*BC829</f>
        <v>39.002247322202571</v>
      </c>
      <c r="BH829" s="129">
        <v>0</v>
      </c>
      <c r="BI829" s="100">
        <v>103.506856070365</v>
      </c>
      <c r="BJ829" s="167">
        <f>(BI847-BI848)/BI829</f>
        <v>1.4079260595156258</v>
      </c>
      <c r="BK829" s="167">
        <f>I829-BI845</f>
        <v>38.180000000000007</v>
      </c>
      <c r="BL829" s="164">
        <f>BI847-BI848</f>
        <v>145.73000000000002</v>
      </c>
      <c r="BM829" s="164">
        <f t="shared" ref="BM829:BM844" si="785">BK829/BL829*100</f>
        <v>26.19913538736019</v>
      </c>
      <c r="BN829" s="174">
        <f t="shared" ref="BN829:BN844" si="786">BM829*BJ829</f>
        <v>36.886445448642419</v>
      </c>
      <c r="BO829" s="129">
        <v>0</v>
      </c>
      <c r="BP829" s="180">
        <v>103.506856070365</v>
      </c>
      <c r="BQ829" s="167">
        <f>(BP847-BP848)/BP829</f>
        <v>0.77936866274017369</v>
      </c>
      <c r="BR829" s="167">
        <f>N829-BP845</f>
        <v>55.549999999999955</v>
      </c>
      <c r="BS829" s="164">
        <f>BP847-BP848</f>
        <v>80.67</v>
      </c>
      <c r="BT829" s="164">
        <f t="shared" ref="BT829:BT844" si="787">BR829/BS829*100</f>
        <v>68.860790876410007</v>
      </c>
      <c r="BU829" s="174">
        <f t="shared" ref="BU829:BU844" si="788">BT829*BQ829</f>
        <v>53.66794250057842</v>
      </c>
      <c r="BV829" s="129">
        <v>0</v>
      </c>
      <c r="BW829" s="100">
        <v>103.506856070365</v>
      </c>
      <c r="BX829" s="167">
        <f>(BW847-BW848)/BW829</f>
        <v>0.78439248454040778</v>
      </c>
      <c r="BY829" s="167">
        <f>S829-BW845</f>
        <v>51.04000000000002</v>
      </c>
      <c r="BZ829" s="164">
        <f>BW847-BW848</f>
        <v>81.19</v>
      </c>
      <c r="CA829" s="164">
        <f t="shared" ref="CA829:CA844" si="789">BY829/BZ829*100</f>
        <v>62.864884838034264</v>
      </c>
      <c r="CB829" s="174">
        <f t="shared" ref="CB829:CB844" si="790">CA829*BX829</f>
        <v>49.310743208452308</v>
      </c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</row>
    <row r="830" spans="1:95" ht="15.75">
      <c r="A830" s="64"/>
      <c r="B830" s="95" t="s">
        <v>42</v>
      </c>
      <c r="C830" s="80">
        <v>300</v>
      </c>
      <c r="D830" s="278">
        <v>449.01</v>
      </c>
      <c r="E830" s="278">
        <v>1.29</v>
      </c>
      <c r="F830" s="278">
        <v>5.31</v>
      </c>
      <c r="G830" s="278">
        <v>2.99</v>
      </c>
      <c r="H830" s="80">
        <v>300</v>
      </c>
      <c r="I830" s="264">
        <v>471.7</v>
      </c>
      <c r="J830" s="210">
        <v>0</v>
      </c>
      <c r="K830" s="210">
        <v>0</v>
      </c>
      <c r="L830" s="227">
        <v>0</v>
      </c>
      <c r="M830" s="80">
        <v>300</v>
      </c>
      <c r="N830" s="114">
        <v>412.38</v>
      </c>
      <c r="O830" s="189">
        <v>3.21</v>
      </c>
      <c r="P830" s="189">
        <v>2.4</v>
      </c>
      <c r="Q830" s="190">
        <v>1.73</v>
      </c>
      <c r="R830" s="80">
        <v>300</v>
      </c>
      <c r="S830" s="211">
        <v>410.19</v>
      </c>
      <c r="T830" s="210">
        <v>4.5</v>
      </c>
      <c r="U830" s="210">
        <v>3.9</v>
      </c>
      <c r="V830" s="227">
        <v>6.75</v>
      </c>
      <c r="W830" s="64"/>
      <c r="X830" s="129">
        <v>300</v>
      </c>
      <c r="Y830" s="151">
        <f t="shared" ref="Y830:Y844" si="791">AVERAGE(E830:G830)/10</f>
        <v>0.31966666666666665</v>
      </c>
      <c r="Z830" s="100">
        <v>9.6440000000000001</v>
      </c>
      <c r="AA830" s="100">
        <v>4.5170000000000003</v>
      </c>
      <c r="AB830" s="100">
        <f t="shared" si="771"/>
        <v>4.8073333333333332</v>
      </c>
      <c r="AC830" s="100">
        <f t="shared" si="772"/>
        <v>33.768666666666675</v>
      </c>
      <c r="AD830" s="152">
        <f t="shared" si="773"/>
        <v>20.425271145360004</v>
      </c>
      <c r="AE830" s="129">
        <v>300</v>
      </c>
      <c r="AF830" s="100">
        <f t="shared" ref="AF830:AF844" si="792">AVERAGE(J830:L830)/10</f>
        <v>0</v>
      </c>
      <c r="AG830" s="100">
        <v>9.6440000000000001</v>
      </c>
      <c r="AH830" s="100">
        <v>4.5170000000000003</v>
      </c>
      <c r="AI830" s="100">
        <f t="shared" si="774"/>
        <v>5.1269999999999998</v>
      </c>
      <c r="AJ830" s="100">
        <f t="shared" si="775"/>
        <v>33.449000000000005</v>
      </c>
      <c r="AK830" s="152">
        <f t="shared" si="776"/>
        <v>21.577252153859998</v>
      </c>
      <c r="AL830" s="129">
        <v>300</v>
      </c>
      <c r="AM830" s="100">
        <f t="shared" ref="AM830:AM837" si="793">AVERAGE(O830:Q830)/10</f>
        <v>0.24466666666666667</v>
      </c>
      <c r="AN830" s="100">
        <v>9.6440000000000001</v>
      </c>
      <c r="AO830" s="100">
        <v>4.5170000000000003</v>
      </c>
      <c r="AP830" s="100">
        <f t="shared" si="777"/>
        <v>4.8823333333333334</v>
      </c>
      <c r="AQ830" s="100">
        <f t="shared" si="778"/>
        <v>33.693666666666672</v>
      </c>
      <c r="AR830" s="160">
        <f t="shared" si="779"/>
        <v>20.697857029860003</v>
      </c>
      <c r="AS830" s="129">
        <v>300</v>
      </c>
      <c r="AT830" s="100">
        <f>AVERAGE(T830:V830)/10</f>
        <v>0.505</v>
      </c>
      <c r="AU830" s="100">
        <v>9.6440000000000001</v>
      </c>
      <c r="AV830" s="100">
        <v>4.5170000000000003</v>
      </c>
      <c r="AW830" s="100">
        <f t="shared" si="780"/>
        <v>4.6219999999999999</v>
      </c>
      <c r="AX830" s="100">
        <f t="shared" si="781"/>
        <v>33.954000000000008</v>
      </c>
      <c r="AY830" s="160">
        <f t="shared" si="782"/>
        <v>19.745610518160003</v>
      </c>
      <c r="AZ830" s="166"/>
      <c r="BA830" s="129">
        <v>300</v>
      </c>
      <c r="BB830" s="100">
        <v>103.506856070365</v>
      </c>
      <c r="BC830" s="167">
        <f>(BB847-BB848)/BB829</f>
        <v>1.1926746177671308</v>
      </c>
      <c r="BD830" s="167">
        <f>D830-BB845</f>
        <v>37.629999999999995</v>
      </c>
      <c r="BE830" s="164">
        <f>BB847-BB848</f>
        <v>123.45</v>
      </c>
      <c r="BF830" s="164">
        <f t="shared" si="783"/>
        <v>30.481976508707977</v>
      </c>
      <c r="BG830" s="174">
        <f t="shared" si="784"/>
        <v>36.355079681309945</v>
      </c>
      <c r="BH830" s="129">
        <v>300</v>
      </c>
      <c r="BI830" s="100">
        <v>103.506856070365</v>
      </c>
      <c r="BJ830" s="167">
        <f>(BI847-BI848)/BI829</f>
        <v>1.4079260595156258</v>
      </c>
      <c r="BK830" s="167">
        <f>I830-BI845</f>
        <v>38.069999999999993</v>
      </c>
      <c r="BL830" s="164">
        <f>BI847-BI848</f>
        <v>145.73000000000002</v>
      </c>
      <c r="BM830" s="164">
        <f t="shared" si="785"/>
        <v>26.123653331503455</v>
      </c>
      <c r="BN830" s="174">
        <f t="shared" si="786"/>
        <v>36.780172295175909</v>
      </c>
      <c r="BO830" s="129">
        <v>300</v>
      </c>
      <c r="BP830" s="180">
        <v>103.506856070365</v>
      </c>
      <c r="BQ830" s="167">
        <f>(BP847-BP848)/BP829</f>
        <v>0.77936866274017369</v>
      </c>
      <c r="BR830" s="167">
        <f>N830-BP845</f>
        <v>44.159999999999968</v>
      </c>
      <c r="BS830" s="164">
        <f>BP847-BP848</f>
        <v>80.67</v>
      </c>
      <c r="BT830" s="164">
        <f t="shared" si="787"/>
        <v>54.741539605801371</v>
      </c>
      <c r="BU830" s="174">
        <f t="shared" si="788"/>
        <v>42.66384051891167</v>
      </c>
      <c r="BV830" s="129">
        <v>300</v>
      </c>
      <c r="BW830" s="100">
        <v>103.506856070365</v>
      </c>
      <c r="BX830" s="167">
        <f>(BW847-BW848)/BW829</f>
        <v>0.78439248454040778</v>
      </c>
      <c r="BY830" s="167">
        <f>S830-BW845</f>
        <v>41.879999999999995</v>
      </c>
      <c r="BZ830" s="164">
        <f>BW847-BW848</f>
        <v>81.19</v>
      </c>
      <c r="CA830" s="164">
        <f t="shared" si="789"/>
        <v>51.58270722995443</v>
      </c>
      <c r="CB830" s="174">
        <f t="shared" si="790"/>
        <v>40.461087883424412</v>
      </c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</row>
    <row r="831" spans="1:95" ht="15.75">
      <c r="A831" s="64"/>
      <c r="B831" s="95" t="s">
        <v>42</v>
      </c>
      <c r="C831" s="80">
        <v>350</v>
      </c>
      <c r="D831" s="278">
        <v>448.75</v>
      </c>
      <c r="E831" s="278">
        <v>3.29</v>
      </c>
      <c r="F831" s="278">
        <v>6.15</v>
      </c>
      <c r="G831" s="278">
        <v>1.3</v>
      </c>
      <c r="H831" s="80">
        <v>350</v>
      </c>
      <c r="I831" s="264">
        <v>471.69</v>
      </c>
      <c r="J831" s="210">
        <v>0</v>
      </c>
      <c r="K831" s="210">
        <v>0</v>
      </c>
      <c r="L831" s="227">
        <v>0</v>
      </c>
      <c r="M831" s="80">
        <v>350</v>
      </c>
      <c r="N831" s="80">
        <v>410.68</v>
      </c>
      <c r="O831" s="189">
        <v>3.71</v>
      </c>
      <c r="P831" s="189">
        <v>3.05</v>
      </c>
      <c r="Q831" s="190">
        <v>3.96</v>
      </c>
      <c r="R831" s="80">
        <v>350</v>
      </c>
      <c r="S831" s="211">
        <v>409.02</v>
      </c>
      <c r="T831" s="210">
        <v>5.45</v>
      </c>
      <c r="U831" s="210">
        <v>4.45</v>
      </c>
      <c r="V831" s="227">
        <v>7.49</v>
      </c>
      <c r="W831" s="64"/>
      <c r="X831" s="129">
        <v>350</v>
      </c>
      <c r="Y831" s="151">
        <f t="shared" si="791"/>
        <v>0.35800000000000004</v>
      </c>
      <c r="Z831" s="100">
        <v>9.6440000000000001</v>
      </c>
      <c r="AA831" s="100">
        <v>4.5170000000000003</v>
      </c>
      <c r="AB831" s="100">
        <f t="shared" si="771"/>
        <v>4.7690000000000001</v>
      </c>
      <c r="AC831" s="100">
        <f t="shared" si="772"/>
        <v>33.807000000000002</v>
      </c>
      <c r="AD831" s="152">
        <f t="shared" si="773"/>
        <v>27.610687216664996</v>
      </c>
      <c r="AE831" s="129">
        <v>350</v>
      </c>
      <c r="AF831" s="100">
        <f t="shared" si="792"/>
        <v>0</v>
      </c>
      <c r="AG831" s="100">
        <v>9.6440000000000001</v>
      </c>
      <c r="AH831" s="100">
        <v>4.5170000000000003</v>
      </c>
      <c r="AI831" s="100">
        <f t="shared" si="774"/>
        <v>5.1269999999999998</v>
      </c>
      <c r="AJ831" s="100">
        <f t="shared" si="775"/>
        <v>33.449000000000005</v>
      </c>
      <c r="AK831" s="152">
        <f t="shared" si="776"/>
        <v>29.369037653864996</v>
      </c>
      <c r="AL831" s="129">
        <v>350</v>
      </c>
      <c r="AM831" s="100">
        <f t="shared" si="793"/>
        <v>0.35733333333333328</v>
      </c>
      <c r="AN831" s="100">
        <v>9.6440000000000001</v>
      </c>
      <c r="AO831" s="100">
        <v>4.5170000000000003</v>
      </c>
      <c r="AP831" s="100">
        <f t="shared" si="777"/>
        <v>4.7696666666666667</v>
      </c>
      <c r="AQ831" s="100">
        <f t="shared" si="778"/>
        <v>33.806333333333342</v>
      </c>
      <c r="AR831" s="160">
        <f t="shared" si="779"/>
        <v>27.614002409011668</v>
      </c>
      <c r="AS831" s="129">
        <v>350</v>
      </c>
      <c r="AT831" s="100">
        <f>AVERAGE(T831:V831)/10</f>
        <v>0.57966666666666666</v>
      </c>
      <c r="AU831" s="100">
        <v>9.6440000000000001</v>
      </c>
      <c r="AV831" s="100">
        <v>4.5170000000000003</v>
      </c>
      <c r="AW831" s="100">
        <f t="shared" si="780"/>
        <v>4.5473333333333334</v>
      </c>
      <c r="AX831" s="100">
        <f t="shared" si="781"/>
        <v>34.028666666666673</v>
      </c>
      <c r="AY831" s="160">
        <f t="shared" si="782"/>
        <v>26.499945649006669</v>
      </c>
      <c r="AZ831" s="166"/>
      <c r="BA831" s="129">
        <v>350</v>
      </c>
      <c r="BB831" s="100">
        <v>103.506856070365</v>
      </c>
      <c r="BC831" s="167">
        <f>(BB847-BB848)/BB829</f>
        <v>1.1926746177671308</v>
      </c>
      <c r="BD831" s="167">
        <f>D831-BB845</f>
        <v>37.370000000000005</v>
      </c>
      <c r="BE831" s="164">
        <f>BB847-BB848</f>
        <v>123.45</v>
      </c>
      <c r="BF831" s="164">
        <f t="shared" si="783"/>
        <v>30.271364925070881</v>
      </c>
      <c r="BG831" s="174">
        <f t="shared" si="784"/>
        <v>36.103888591298244</v>
      </c>
      <c r="BH831" s="129">
        <v>350</v>
      </c>
      <c r="BI831" s="100">
        <v>103.506856070365</v>
      </c>
      <c r="BJ831" s="167">
        <f>(BI847-BI848)/BI829</f>
        <v>1.4079260595156258</v>
      </c>
      <c r="BK831" s="167">
        <f>I831-BI845</f>
        <v>38.06</v>
      </c>
      <c r="BL831" s="164">
        <f>BI847-BI848</f>
        <v>145.73000000000002</v>
      </c>
      <c r="BM831" s="164">
        <f t="shared" si="785"/>
        <v>26.116791326425581</v>
      </c>
      <c r="BN831" s="174">
        <f t="shared" si="786"/>
        <v>36.770511099406242</v>
      </c>
      <c r="BO831" s="129">
        <v>350</v>
      </c>
      <c r="BP831" s="180">
        <v>103.506856070365</v>
      </c>
      <c r="BQ831" s="167">
        <f>(BP847-BP848)/BP829</f>
        <v>0.77936866274017369</v>
      </c>
      <c r="BR831" s="167">
        <f>N831-BP845</f>
        <v>42.45999999999998</v>
      </c>
      <c r="BS831" s="164">
        <f>BP847-BP848</f>
        <v>80.67</v>
      </c>
      <c r="BT831" s="164">
        <f t="shared" si="787"/>
        <v>52.634188669889646</v>
      </c>
      <c r="BU831" s="174">
        <f t="shared" si="788"/>
        <v>41.021437238065893</v>
      </c>
      <c r="BV831" s="129">
        <v>350</v>
      </c>
      <c r="BW831" s="100">
        <v>103.506856070365</v>
      </c>
      <c r="BX831" s="167">
        <f>(BW847-BW848)/BW829</f>
        <v>0.78439248454040778</v>
      </c>
      <c r="BY831" s="167">
        <f>S831-BW845</f>
        <v>40.70999999999998</v>
      </c>
      <c r="BZ831" s="164">
        <f>BW847-BW848</f>
        <v>81.19</v>
      </c>
      <c r="CA831" s="164">
        <f t="shared" si="789"/>
        <v>50.141643059490058</v>
      </c>
      <c r="CB831" s="174">
        <f t="shared" si="790"/>
        <v>39.330727978371698</v>
      </c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</row>
    <row r="832" spans="1:95" ht="15.75">
      <c r="A832" s="64"/>
      <c r="B832" s="95" t="s">
        <v>42</v>
      </c>
      <c r="C832" s="80">
        <v>450</v>
      </c>
      <c r="D832" s="278">
        <v>447.6</v>
      </c>
      <c r="E832" s="278">
        <v>3.15</v>
      </c>
      <c r="F832" s="278">
        <v>1.1100000000000001</v>
      </c>
      <c r="G832" s="278">
        <v>5.05</v>
      </c>
      <c r="H832" s="80">
        <v>450</v>
      </c>
      <c r="I832" s="100">
        <v>471.55</v>
      </c>
      <c r="J832" s="210">
        <v>0</v>
      </c>
      <c r="K832" s="210">
        <v>0</v>
      </c>
      <c r="L832" s="227">
        <v>0</v>
      </c>
      <c r="M832" s="80">
        <v>450</v>
      </c>
      <c r="N832" s="80">
        <v>407.42</v>
      </c>
      <c r="O832" s="189">
        <v>4.09</v>
      </c>
      <c r="P832" s="189">
        <v>2.6</v>
      </c>
      <c r="Q832" s="227">
        <v>2.76</v>
      </c>
      <c r="R832" s="80">
        <v>450</v>
      </c>
      <c r="S832" s="211">
        <v>405.65</v>
      </c>
      <c r="T832" s="210">
        <v>5.19</v>
      </c>
      <c r="U832" s="210">
        <v>3.32</v>
      </c>
      <c r="V832" s="227">
        <v>7.59</v>
      </c>
      <c r="W832" s="64"/>
      <c r="X832" s="129">
        <v>450</v>
      </c>
      <c r="Y832" s="151">
        <f t="shared" si="791"/>
        <v>0.31033333333333329</v>
      </c>
      <c r="Z832" s="100">
        <v>9.6440000000000001</v>
      </c>
      <c r="AA832" s="100">
        <v>4.5170000000000003</v>
      </c>
      <c r="AB832" s="100">
        <f t="shared" si="771"/>
        <v>4.8166666666666664</v>
      </c>
      <c r="AC832" s="100">
        <f t="shared" si="772"/>
        <v>33.759333333333338</v>
      </c>
      <c r="AD832" s="152">
        <f t="shared" si="773"/>
        <v>46.033357630499992</v>
      </c>
      <c r="AE832" s="129">
        <v>450</v>
      </c>
      <c r="AF832" s="100">
        <f t="shared" si="792"/>
        <v>0</v>
      </c>
      <c r="AG832" s="100">
        <v>9.6440000000000001</v>
      </c>
      <c r="AH832" s="100">
        <v>4.5170000000000003</v>
      </c>
      <c r="AI832" s="100">
        <f t="shared" si="774"/>
        <v>5.1269999999999998</v>
      </c>
      <c r="AJ832" s="100">
        <f t="shared" si="775"/>
        <v>33.449000000000005</v>
      </c>
      <c r="AK832" s="152">
        <f t="shared" si="776"/>
        <v>48.54881734618499</v>
      </c>
      <c r="AL832" s="129">
        <v>450</v>
      </c>
      <c r="AM832" s="100">
        <f t="shared" si="793"/>
        <v>0.315</v>
      </c>
      <c r="AN832" s="100">
        <v>9.6440000000000001</v>
      </c>
      <c r="AO832" s="100">
        <v>4.5170000000000003</v>
      </c>
      <c r="AP832" s="100">
        <f t="shared" si="777"/>
        <v>4.8119999999999994</v>
      </c>
      <c r="AQ832" s="100">
        <f t="shared" si="778"/>
        <v>33.764000000000003</v>
      </c>
      <c r="AR832" s="160">
        <f t="shared" si="779"/>
        <v>45.995115018959986</v>
      </c>
      <c r="AS832" s="129">
        <v>450</v>
      </c>
      <c r="AT832" s="100">
        <f>AVERAGE(T832:V832)/10</f>
        <v>0.53666666666666674</v>
      </c>
      <c r="AU832" s="100">
        <v>9.6440000000000001</v>
      </c>
      <c r="AV832" s="100">
        <v>4.5170000000000003</v>
      </c>
      <c r="AW832" s="100">
        <f t="shared" si="780"/>
        <v>4.5903333333333327</v>
      </c>
      <c r="AX832" s="100">
        <f t="shared" si="781"/>
        <v>33.985666666666674</v>
      </c>
      <c r="AY832" s="160">
        <f t="shared" si="782"/>
        <v>44.164387937384994</v>
      </c>
      <c r="AZ832" s="166"/>
      <c r="BA832" s="129">
        <v>450</v>
      </c>
      <c r="BB832" s="100">
        <v>103.506856070365</v>
      </c>
      <c r="BC832" s="167">
        <f>(BB847-BB848)/BB829</f>
        <v>1.1926746177671308</v>
      </c>
      <c r="BD832" s="167">
        <f>D832-BB845</f>
        <v>36.220000000000027</v>
      </c>
      <c r="BE832" s="164">
        <f>BB847-BB848</f>
        <v>123.45</v>
      </c>
      <c r="BF832" s="164">
        <f t="shared" si="783"/>
        <v>29.339813689752958</v>
      </c>
      <c r="BG832" s="174">
        <f t="shared" si="784"/>
        <v>34.992851077784941</v>
      </c>
      <c r="BH832" s="129">
        <v>450</v>
      </c>
      <c r="BI832" s="100">
        <v>103.506856070365</v>
      </c>
      <c r="BJ832" s="167">
        <f>(BI847-BI848)/BI829</f>
        <v>1.4079260595156258</v>
      </c>
      <c r="BK832" s="167">
        <f>I832-BI845</f>
        <v>37.920000000000016</v>
      </c>
      <c r="BL832" s="164">
        <f>BI847-BI848</f>
        <v>145.73000000000002</v>
      </c>
      <c r="BM832" s="164">
        <f t="shared" si="785"/>
        <v>26.020723255335216</v>
      </c>
      <c r="BN832" s="174">
        <f t="shared" si="786"/>
        <v>36.635254358630718</v>
      </c>
      <c r="BO832" s="129">
        <v>450</v>
      </c>
      <c r="BP832" s="180">
        <v>103.506856070365</v>
      </c>
      <c r="BQ832" s="167">
        <f>(BP847-BP848)/BP829</f>
        <v>0.77936866274017369</v>
      </c>
      <c r="BR832" s="167">
        <f>N832-BP845</f>
        <v>39.199999999999989</v>
      </c>
      <c r="BS832" s="164">
        <f>BP847-BP848</f>
        <v>80.67</v>
      </c>
      <c r="BT832" s="164">
        <f t="shared" si="787"/>
        <v>48.593033345729502</v>
      </c>
      <c r="BU832" s="174">
        <f t="shared" si="788"/>
        <v>37.871887417149871</v>
      </c>
      <c r="BV832" s="129">
        <v>450</v>
      </c>
      <c r="BW832" s="100">
        <v>103.506856070365</v>
      </c>
      <c r="BX832" s="167">
        <f>(BW847-BW848)/BW829</f>
        <v>0.78439248454040778</v>
      </c>
      <c r="BY832" s="167">
        <f>S832-BW845</f>
        <v>37.339999999999975</v>
      </c>
      <c r="BZ832" s="164">
        <f>BW847-BW848</f>
        <v>81.19</v>
      </c>
      <c r="CA832" s="164">
        <f t="shared" si="789"/>
        <v>45.990885577041482</v>
      </c>
      <c r="CB832" s="174">
        <f t="shared" si="790"/>
        <v>36.074905003989173</v>
      </c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</row>
    <row r="833" spans="1:95" ht="15.75">
      <c r="A833" s="64"/>
      <c r="B833" s="95" t="s">
        <v>42</v>
      </c>
      <c r="C833" s="80">
        <v>550</v>
      </c>
      <c r="D833" s="278">
        <v>446.49</v>
      </c>
      <c r="E833" s="278">
        <v>3.89</v>
      </c>
      <c r="F833" s="278">
        <v>1.88</v>
      </c>
      <c r="G833" s="278">
        <v>6.68</v>
      </c>
      <c r="H833" s="80">
        <v>550</v>
      </c>
      <c r="I833" s="100">
        <v>471.25</v>
      </c>
      <c r="J833" s="210">
        <v>0</v>
      </c>
      <c r="K833" s="210">
        <v>0</v>
      </c>
      <c r="L833" s="227">
        <v>0</v>
      </c>
      <c r="M833" s="80">
        <v>550</v>
      </c>
      <c r="N833" s="80">
        <v>404.94</v>
      </c>
      <c r="O833" s="208">
        <v>4.03</v>
      </c>
      <c r="P833" s="208">
        <v>4.13</v>
      </c>
      <c r="Q833" s="152">
        <v>3.6</v>
      </c>
      <c r="R833" s="80">
        <v>550</v>
      </c>
      <c r="S833" s="211">
        <v>402.59</v>
      </c>
      <c r="T833" s="210">
        <v>6.54</v>
      </c>
      <c r="U833" s="210">
        <v>5.98</v>
      </c>
      <c r="V833" s="210">
        <v>8.68</v>
      </c>
      <c r="W833" s="64"/>
      <c r="X833" s="129">
        <v>550</v>
      </c>
      <c r="Y833" s="151">
        <f t="shared" si="791"/>
        <v>0.41499999999999992</v>
      </c>
      <c r="Z833" s="100">
        <v>9.6440000000000001</v>
      </c>
      <c r="AA833" s="100">
        <v>4.5170000000000003</v>
      </c>
      <c r="AB833" s="100">
        <f t="shared" si="771"/>
        <v>4.7119999999999997</v>
      </c>
      <c r="AC833" s="100">
        <f t="shared" si="772"/>
        <v>33.864000000000004</v>
      </c>
      <c r="AD833" s="152">
        <f t="shared" si="773"/>
        <v>67.480157511359991</v>
      </c>
      <c r="AE833" s="129">
        <v>550</v>
      </c>
      <c r="AF833" s="100">
        <f t="shared" si="792"/>
        <v>0</v>
      </c>
      <c r="AG833" s="100">
        <v>9.6440000000000001</v>
      </c>
      <c r="AH833" s="100">
        <v>4.5170000000000003</v>
      </c>
      <c r="AI833" s="100">
        <f t="shared" si="774"/>
        <v>5.1269999999999998</v>
      </c>
      <c r="AJ833" s="100">
        <f t="shared" si="775"/>
        <v>33.449000000000005</v>
      </c>
      <c r="AK833" s="152">
        <f t="shared" si="776"/>
        <v>72.523541961584996</v>
      </c>
      <c r="AL833" s="129">
        <v>550</v>
      </c>
      <c r="AM833" s="100">
        <f t="shared" si="793"/>
        <v>0.39200000000000002</v>
      </c>
      <c r="AN833" s="100">
        <v>9.6440000000000001</v>
      </c>
      <c r="AO833" s="100">
        <v>4.5170000000000003</v>
      </c>
      <c r="AP833" s="100">
        <f t="shared" si="777"/>
        <v>4.7349999999999994</v>
      </c>
      <c r="AQ833" s="100">
        <f t="shared" si="778"/>
        <v>33.841000000000008</v>
      </c>
      <c r="AR833" s="160">
        <f t="shared" si="779"/>
        <v>67.763483205824997</v>
      </c>
      <c r="AS833" s="129">
        <v>550</v>
      </c>
      <c r="AT833" s="100">
        <f t="shared" ref="AT833:AT844" si="794">AVERAGE(T833:V833)/10</f>
        <v>0.70666666666666667</v>
      </c>
      <c r="AU833" s="100">
        <v>9.6440000000000001</v>
      </c>
      <c r="AV833" s="100">
        <v>4.5170000000000003</v>
      </c>
      <c r="AW833" s="100">
        <f t="shared" si="780"/>
        <v>4.4203333333333328</v>
      </c>
      <c r="AX833" s="100">
        <f t="shared" si="781"/>
        <v>34.155666666666669</v>
      </c>
      <c r="AY833" s="160">
        <f t="shared" si="782"/>
        <v>63.848446848651648</v>
      </c>
      <c r="AZ833" s="166"/>
      <c r="BA833" s="129">
        <v>550</v>
      </c>
      <c r="BB833" s="100">
        <v>103.506856070365</v>
      </c>
      <c r="BC833" s="167">
        <f>(BB847-BB848)/BB829</f>
        <v>1.1926746177671308</v>
      </c>
      <c r="BD833" s="167">
        <f>D833-BB845</f>
        <v>35.110000000000014</v>
      </c>
      <c r="BE833" s="164">
        <f>BB847-BB848</f>
        <v>123.45</v>
      </c>
      <c r="BF833" s="164">
        <f t="shared" si="783"/>
        <v>28.440664236533021</v>
      </c>
      <c r="BG833" s="174">
        <f t="shared" si="784"/>
        <v>33.920458347350326</v>
      </c>
      <c r="BH833" s="129">
        <v>550</v>
      </c>
      <c r="BI833" s="100">
        <v>103.506856070365</v>
      </c>
      <c r="BJ833" s="167">
        <f>(BI847-BI848)/BI829</f>
        <v>1.4079260595156258</v>
      </c>
      <c r="BK833" s="167">
        <f>I833-BI845</f>
        <v>37.620000000000005</v>
      </c>
      <c r="BL833" s="164">
        <f>BI847-BI848</f>
        <v>145.73000000000002</v>
      </c>
      <c r="BM833" s="164">
        <f t="shared" si="785"/>
        <v>25.814863102998697</v>
      </c>
      <c r="BN833" s="174">
        <f t="shared" si="786"/>
        <v>36.345418485540272</v>
      </c>
      <c r="BO833" s="129">
        <v>550</v>
      </c>
      <c r="BP833" s="180">
        <v>103.506856070365</v>
      </c>
      <c r="BQ833" s="167">
        <f>(BP847-BP848)/BP829</f>
        <v>0.77936866274017369</v>
      </c>
      <c r="BR833" s="167">
        <f>N833-BP845</f>
        <v>36.71999999999997</v>
      </c>
      <c r="BS833" s="164">
        <f>BP847-BP848</f>
        <v>80.67</v>
      </c>
      <c r="BT833" s="164">
        <f t="shared" si="787"/>
        <v>45.518780215693525</v>
      </c>
      <c r="BU833" s="174">
        <f t="shared" si="788"/>
        <v>35.47591086626894</v>
      </c>
      <c r="BV833" s="129">
        <v>550</v>
      </c>
      <c r="BW833" s="100">
        <v>103.506856070365</v>
      </c>
      <c r="BX833" s="167">
        <f>(BW847-BW848)/BW829</f>
        <v>0.78439248454040778</v>
      </c>
      <c r="BY833" s="167">
        <f>S833-BW845</f>
        <v>34.279999999999973</v>
      </c>
      <c r="BZ833" s="164">
        <f>BW847-BW848</f>
        <v>81.19</v>
      </c>
      <c r="CA833" s="164">
        <f t="shared" si="789"/>
        <v>42.221948515827037</v>
      </c>
      <c r="CB833" s="174">
        <f t="shared" si="790"/>
        <v>33.118579098466753</v>
      </c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</row>
    <row r="834" spans="1:95" ht="15.75">
      <c r="A834" s="64"/>
      <c r="B834" s="95" t="s">
        <v>42</v>
      </c>
      <c r="C834" s="80">
        <v>650</v>
      </c>
      <c r="D834" s="278">
        <v>445.55</v>
      </c>
      <c r="E834" s="278">
        <v>4.7</v>
      </c>
      <c r="F834" s="278">
        <v>2.82</v>
      </c>
      <c r="G834" s="278">
        <v>7.17</v>
      </c>
      <c r="H834" s="80">
        <v>650</v>
      </c>
      <c r="I834" s="100">
        <v>470.45</v>
      </c>
      <c r="J834" s="210">
        <v>0</v>
      </c>
      <c r="K834" s="210">
        <v>0</v>
      </c>
      <c r="L834" s="227">
        <v>0</v>
      </c>
      <c r="M834" s="80">
        <v>650</v>
      </c>
      <c r="N834" s="80">
        <v>403.28</v>
      </c>
      <c r="O834" s="208">
        <v>4.9000000000000004</v>
      </c>
      <c r="P834" s="208">
        <v>4.59</v>
      </c>
      <c r="Q834" s="152">
        <v>4.46</v>
      </c>
      <c r="R834" s="80">
        <v>650</v>
      </c>
      <c r="S834" s="211">
        <v>400.12</v>
      </c>
      <c r="T834" s="211">
        <v>7.75</v>
      </c>
      <c r="U834" s="211">
        <v>6.09</v>
      </c>
      <c r="V834" s="236">
        <v>9.59</v>
      </c>
      <c r="W834" s="64"/>
      <c r="X834" s="129">
        <v>650</v>
      </c>
      <c r="Y834" s="151">
        <f t="shared" si="791"/>
        <v>0.48966666666666664</v>
      </c>
      <c r="Z834" s="100">
        <v>9.6440000000000001</v>
      </c>
      <c r="AA834" s="100">
        <v>4.5170000000000003</v>
      </c>
      <c r="AB834" s="100">
        <f t="shared" si="771"/>
        <v>4.6373333333333333</v>
      </c>
      <c r="AC834" s="100">
        <f t="shared" si="772"/>
        <v>33.93866666666667</v>
      </c>
      <c r="AD834" s="152">
        <f t="shared" si="773"/>
        <v>92.960184147306663</v>
      </c>
      <c r="AE834" s="129">
        <v>650</v>
      </c>
      <c r="AF834" s="100">
        <f t="shared" si="792"/>
        <v>0</v>
      </c>
      <c r="AG834" s="100">
        <v>9.6440000000000001</v>
      </c>
      <c r="AH834" s="100">
        <v>4.5170000000000003</v>
      </c>
      <c r="AI834" s="100">
        <f t="shared" si="774"/>
        <v>5.1269999999999998</v>
      </c>
      <c r="AJ834" s="100">
        <f t="shared" si="775"/>
        <v>33.449000000000005</v>
      </c>
      <c r="AK834" s="152">
        <f t="shared" si="776"/>
        <v>101.293211500065</v>
      </c>
      <c r="AL834" s="129">
        <v>650</v>
      </c>
      <c r="AM834" s="100">
        <f t="shared" si="793"/>
        <v>0.46499999999999997</v>
      </c>
      <c r="AN834" s="100">
        <v>9.6440000000000001</v>
      </c>
      <c r="AO834" s="100">
        <v>4.5170000000000003</v>
      </c>
      <c r="AP834" s="100">
        <f t="shared" si="777"/>
        <v>4.6619999999999999</v>
      </c>
      <c r="AQ834" s="100">
        <f t="shared" si="778"/>
        <v>33.914000000000009</v>
      </c>
      <c r="AR834" s="160">
        <f t="shared" si="779"/>
        <v>93.386730249540008</v>
      </c>
      <c r="AS834" s="129">
        <v>650</v>
      </c>
      <c r="AT834" s="100">
        <f t="shared" si="794"/>
        <v>0.78099999999999992</v>
      </c>
      <c r="AU834" s="100">
        <v>9.6440000000000001</v>
      </c>
      <c r="AV834" s="100">
        <v>4.5170000000000003</v>
      </c>
      <c r="AW834" s="100">
        <f t="shared" si="780"/>
        <v>4.3460000000000001</v>
      </c>
      <c r="AX834" s="100">
        <f t="shared" si="781"/>
        <v>34.230000000000004</v>
      </c>
      <c r="AY834" s="160">
        <f t="shared" si="782"/>
        <v>87.867952344900004</v>
      </c>
      <c r="AZ834" s="166"/>
      <c r="BA834" s="129">
        <v>650</v>
      </c>
      <c r="BB834" s="100">
        <v>103.506856070365</v>
      </c>
      <c r="BC834" s="167">
        <f>(BB847-BB848)/BB829</f>
        <v>1.1926746177671308</v>
      </c>
      <c r="BD834" s="167">
        <f>D834-BB845</f>
        <v>34.170000000000016</v>
      </c>
      <c r="BE834" s="164">
        <f>BB847-BB848</f>
        <v>123.45</v>
      </c>
      <c r="BF834" s="164">
        <f t="shared" si="783"/>
        <v>27.679222357229662</v>
      </c>
      <c r="BG834" s="174">
        <f t="shared" si="784"/>
        <v>33.012305945000307</v>
      </c>
      <c r="BH834" s="129">
        <v>650</v>
      </c>
      <c r="BI834" s="100">
        <v>103.506856070365</v>
      </c>
      <c r="BJ834" s="167">
        <f>(BI847-BI848)/BI829</f>
        <v>1.4079260595156258</v>
      </c>
      <c r="BK834" s="167">
        <f>I834-BI845</f>
        <v>36.819999999999993</v>
      </c>
      <c r="BL834" s="164">
        <f>BI847-BI848</f>
        <v>145.73000000000002</v>
      </c>
      <c r="BM834" s="164">
        <f t="shared" si="785"/>
        <v>25.265902696767988</v>
      </c>
      <c r="BN834" s="174">
        <f t="shared" si="786"/>
        <v>35.572522823965777</v>
      </c>
      <c r="BO834" s="129">
        <v>650</v>
      </c>
      <c r="BP834" s="180">
        <v>103.506856070365</v>
      </c>
      <c r="BQ834" s="167">
        <f>(BP847-BP848)/BP829</f>
        <v>0.77936866274017369</v>
      </c>
      <c r="BR834" s="167">
        <f>N834-BP845</f>
        <v>35.059999999999945</v>
      </c>
      <c r="BS834" s="164">
        <f>BP847-BP848</f>
        <v>80.67</v>
      </c>
      <c r="BT834" s="164">
        <f t="shared" si="787"/>
        <v>43.46101400768557</v>
      </c>
      <c r="BU834" s="174">
        <f t="shared" si="788"/>
        <v>33.872152368501858</v>
      </c>
      <c r="BV834" s="129">
        <v>650</v>
      </c>
      <c r="BW834" s="100">
        <v>103.506856070365</v>
      </c>
      <c r="BX834" s="167">
        <f>(BW847-BW848)/BW829</f>
        <v>0.78439248454040778</v>
      </c>
      <c r="BY834" s="167">
        <f>S834-BW845</f>
        <v>31.810000000000002</v>
      </c>
      <c r="BZ834" s="164">
        <f>BW847-BW848</f>
        <v>81.19</v>
      </c>
      <c r="CA834" s="164">
        <f t="shared" si="789"/>
        <v>39.179701933735686</v>
      </c>
      <c r="CB834" s="174">
        <f t="shared" si="790"/>
        <v>30.732263743355553</v>
      </c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</row>
    <row r="835" spans="1:95" ht="15.75">
      <c r="A835" s="64"/>
      <c r="B835" s="95" t="s">
        <v>42</v>
      </c>
      <c r="C835" s="80">
        <v>750</v>
      </c>
      <c r="D835" s="278">
        <v>444.79</v>
      </c>
      <c r="E835" s="278">
        <v>5.65</v>
      </c>
      <c r="F835" s="278">
        <v>3.36</v>
      </c>
      <c r="G835" s="278">
        <v>8.6999999999999993</v>
      </c>
      <c r="H835" s="80">
        <v>750</v>
      </c>
      <c r="I835" s="100">
        <v>469.62</v>
      </c>
      <c r="J835" s="210">
        <v>0</v>
      </c>
      <c r="K835" s="210">
        <v>0</v>
      </c>
      <c r="L835" s="227">
        <v>0</v>
      </c>
      <c r="M835" s="80">
        <v>750</v>
      </c>
      <c r="N835" s="80">
        <v>402.04</v>
      </c>
      <c r="O835" s="208">
        <v>4.8</v>
      </c>
      <c r="P835" s="208">
        <v>5.39</v>
      </c>
      <c r="Q835" s="152">
        <v>6.08</v>
      </c>
      <c r="R835" s="80">
        <v>750</v>
      </c>
      <c r="S835" s="211">
        <v>398.23</v>
      </c>
      <c r="T835" s="211">
        <v>8.58</v>
      </c>
      <c r="U835" s="211">
        <v>6.66</v>
      </c>
      <c r="V835" s="236">
        <v>11.02</v>
      </c>
      <c r="W835" s="64"/>
      <c r="X835" s="129">
        <v>750</v>
      </c>
      <c r="Y835" s="151">
        <f t="shared" si="791"/>
        <v>0.59033333333333338</v>
      </c>
      <c r="Z835" s="100">
        <v>9.6440000000000001</v>
      </c>
      <c r="AA835" s="100">
        <v>4.5170000000000003</v>
      </c>
      <c r="AB835" s="100">
        <f t="shared" si="771"/>
        <v>4.5366666666666662</v>
      </c>
      <c r="AC835" s="100">
        <f t="shared" si="772"/>
        <v>34.039333333333339</v>
      </c>
      <c r="AD835" s="152">
        <f t="shared" si="773"/>
        <v>121.43604500250001</v>
      </c>
      <c r="AE835" s="129">
        <v>750</v>
      </c>
      <c r="AF835" s="100">
        <f t="shared" si="792"/>
        <v>0</v>
      </c>
      <c r="AG835" s="100">
        <v>9.6440000000000001</v>
      </c>
      <c r="AH835" s="100">
        <v>4.5170000000000003</v>
      </c>
      <c r="AI835" s="100">
        <f t="shared" si="774"/>
        <v>5.1269999999999998</v>
      </c>
      <c r="AJ835" s="100">
        <f t="shared" si="775"/>
        <v>33.449000000000005</v>
      </c>
      <c r="AK835" s="152">
        <f t="shared" si="776"/>
        <v>134.857825961625</v>
      </c>
      <c r="AL835" s="129">
        <v>750</v>
      </c>
      <c r="AM835" s="100">
        <f t="shared" si="793"/>
        <v>0.54233333333333333</v>
      </c>
      <c r="AN835" s="100">
        <v>9.6440000000000001</v>
      </c>
      <c r="AO835" s="100">
        <v>4.5170000000000003</v>
      </c>
      <c r="AP835" s="100">
        <f t="shared" si="777"/>
        <v>4.5846666666666662</v>
      </c>
      <c r="AQ835" s="100">
        <f t="shared" si="778"/>
        <v>33.991333333333337</v>
      </c>
      <c r="AR835" s="160">
        <f t="shared" si="779"/>
        <v>122.54784085049999</v>
      </c>
      <c r="AS835" s="129">
        <v>750</v>
      </c>
      <c r="AT835" s="100">
        <f t="shared" si="794"/>
        <v>0.87533333333333319</v>
      </c>
      <c r="AU835" s="100">
        <v>9.6440000000000001</v>
      </c>
      <c r="AV835" s="100">
        <v>4.5170000000000003</v>
      </c>
      <c r="AW835" s="100">
        <f t="shared" si="780"/>
        <v>4.2516666666666669</v>
      </c>
      <c r="AX835" s="100">
        <f t="shared" si="781"/>
        <v>34.324333333333335</v>
      </c>
      <c r="AY835" s="160">
        <f t="shared" si="782"/>
        <v>114.76012623562501</v>
      </c>
      <c r="AZ835" s="166"/>
      <c r="BA835" s="129">
        <v>750</v>
      </c>
      <c r="BB835" s="100">
        <v>103.506856070365</v>
      </c>
      <c r="BC835" s="167">
        <f>(BB847-BB848)/BB829</f>
        <v>1.1926746177671308</v>
      </c>
      <c r="BD835" s="167">
        <f>D835-BB845</f>
        <v>33.410000000000025</v>
      </c>
      <c r="BE835" s="164">
        <f>BB847-BB848</f>
        <v>123.45</v>
      </c>
      <c r="BF835" s="164">
        <f t="shared" si="783"/>
        <v>27.063588497367373</v>
      </c>
      <c r="BG835" s="174">
        <f t="shared" si="784"/>
        <v>32.27805506650455</v>
      </c>
      <c r="BH835" s="129">
        <v>750</v>
      </c>
      <c r="BI835" s="100">
        <v>103.506856070365</v>
      </c>
      <c r="BJ835" s="167">
        <f>(BI847-BI848)/BI829</f>
        <v>1.4079260595156258</v>
      </c>
      <c r="BK835" s="167">
        <f>I835-BI845</f>
        <v>35.990000000000009</v>
      </c>
      <c r="BL835" s="164">
        <f>BI847-BI848</f>
        <v>145.73000000000002</v>
      </c>
      <c r="BM835" s="164">
        <f t="shared" si="785"/>
        <v>24.696356275303646</v>
      </c>
      <c r="BN835" s="174">
        <f t="shared" si="786"/>
        <v>34.770643575082261</v>
      </c>
      <c r="BO835" s="129">
        <v>750</v>
      </c>
      <c r="BP835" s="180">
        <v>103.506856070365</v>
      </c>
      <c r="BQ835" s="167">
        <f>(BP847-BP848)/BP829</f>
        <v>0.77936866274017369</v>
      </c>
      <c r="BR835" s="167">
        <f>N835-BP845</f>
        <v>33.819999999999993</v>
      </c>
      <c r="BS835" s="164">
        <f>BP847-BP848</f>
        <v>80.67</v>
      </c>
      <c r="BT835" s="164">
        <f t="shared" si="787"/>
        <v>41.923887442667649</v>
      </c>
      <c r="BU835" s="174">
        <f t="shared" si="788"/>
        <v>32.674164093061442</v>
      </c>
      <c r="BV835" s="129">
        <v>750</v>
      </c>
      <c r="BW835" s="100">
        <v>103.506856070365</v>
      </c>
      <c r="BX835" s="167">
        <f>(BW847-BW848)/BW829</f>
        <v>0.78439248454040778</v>
      </c>
      <c r="BY835" s="167">
        <f>S835-BW845</f>
        <v>29.920000000000016</v>
      </c>
      <c r="BZ835" s="164">
        <f>BW847-BW848</f>
        <v>81.19</v>
      </c>
      <c r="CA835" s="164">
        <f t="shared" si="789"/>
        <v>36.851829042985614</v>
      </c>
      <c r="CB835" s="174">
        <f t="shared" si="790"/>
        <v>28.906297742885844</v>
      </c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</row>
    <row r="836" spans="1:95" ht="15.75">
      <c r="A836" s="64"/>
      <c r="B836" s="95" t="s">
        <v>42</v>
      </c>
      <c r="C836" s="80">
        <v>850</v>
      </c>
      <c r="D836" s="278">
        <v>444.23</v>
      </c>
      <c r="E836" s="278">
        <v>5.65</v>
      </c>
      <c r="F836" s="278">
        <v>8.77</v>
      </c>
      <c r="G836" s="278">
        <v>3.54</v>
      </c>
      <c r="H836" s="80">
        <v>850</v>
      </c>
      <c r="I836" s="100">
        <v>469.13</v>
      </c>
      <c r="J836" s="210">
        <v>0</v>
      </c>
      <c r="K836" s="210">
        <v>0</v>
      </c>
      <c r="L836" s="227">
        <v>0</v>
      </c>
      <c r="M836" s="80">
        <v>850</v>
      </c>
      <c r="N836" s="80">
        <v>400.96</v>
      </c>
      <c r="O836" s="208">
        <v>5.93</v>
      </c>
      <c r="P836" s="208">
        <v>5.59</v>
      </c>
      <c r="Q836" s="152">
        <v>6.09</v>
      </c>
      <c r="R836" s="80">
        <v>850</v>
      </c>
      <c r="S836" s="211">
        <v>396.54</v>
      </c>
      <c r="T836" s="211">
        <v>9.34</v>
      </c>
      <c r="U836" s="211">
        <v>7.4</v>
      </c>
      <c r="V836" s="236">
        <v>11.55</v>
      </c>
      <c r="W836" s="64"/>
      <c r="X836" s="129">
        <v>850</v>
      </c>
      <c r="Y836" s="151">
        <f t="shared" si="791"/>
        <v>0.59866666666666668</v>
      </c>
      <c r="Z836" s="100">
        <v>9.6440000000000001</v>
      </c>
      <c r="AA836" s="100">
        <v>4.5170000000000003</v>
      </c>
      <c r="AB836" s="100">
        <f t="shared" si="771"/>
        <v>4.5283333333333333</v>
      </c>
      <c r="AC836" s="100">
        <f t="shared" si="772"/>
        <v>34.047666666666672</v>
      </c>
      <c r="AD836" s="152">
        <f t="shared" si="773"/>
        <v>155.72945558289166</v>
      </c>
      <c r="AE836" s="129">
        <v>850</v>
      </c>
      <c r="AF836" s="100">
        <f t="shared" si="792"/>
        <v>0</v>
      </c>
      <c r="AG836" s="100">
        <v>9.6440000000000001</v>
      </c>
      <c r="AH836" s="100">
        <v>4.5170000000000003</v>
      </c>
      <c r="AI836" s="100">
        <f t="shared" si="774"/>
        <v>5.1269999999999998</v>
      </c>
      <c r="AJ836" s="100">
        <f t="shared" si="775"/>
        <v>33.449000000000005</v>
      </c>
      <c r="AK836" s="152">
        <f t="shared" si="776"/>
        <v>173.21738534626502</v>
      </c>
      <c r="AL836" s="129">
        <v>850</v>
      </c>
      <c r="AM836" s="100">
        <f t="shared" si="793"/>
        <v>0.58699999999999997</v>
      </c>
      <c r="AN836" s="100">
        <v>9.6440000000000001</v>
      </c>
      <c r="AO836" s="100">
        <v>4.5170000000000003</v>
      </c>
      <c r="AP836" s="100">
        <f t="shared" si="777"/>
        <v>4.54</v>
      </c>
      <c r="AQ836" s="100">
        <f t="shared" si="778"/>
        <v>34.036000000000008</v>
      </c>
      <c r="AR836" s="160">
        <f t="shared" si="779"/>
        <v>156.07717318920001</v>
      </c>
      <c r="AS836" s="129">
        <v>850</v>
      </c>
      <c r="AT836" s="100">
        <f t="shared" si="794"/>
        <v>0.94300000000000017</v>
      </c>
      <c r="AU836" s="100">
        <v>9.6440000000000001</v>
      </c>
      <c r="AV836" s="100">
        <v>4.5170000000000003</v>
      </c>
      <c r="AW836" s="100">
        <f t="shared" si="780"/>
        <v>4.1839999999999993</v>
      </c>
      <c r="AX836" s="100">
        <f t="shared" si="781"/>
        <v>34.392000000000003</v>
      </c>
      <c r="AY836" s="160">
        <f t="shared" si="782"/>
        <v>145.34300356704</v>
      </c>
      <c r="AZ836" s="166"/>
      <c r="BA836" s="129">
        <v>850</v>
      </c>
      <c r="BB836" s="100">
        <v>103.506856070365</v>
      </c>
      <c r="BC836" s="167">
        <f>(BB847-BB848)/BB829</f>
        <v>1.1926746177671308</v>
      </c>
      <c r="BD836" s="167">
        <f>D836-BB845</f>
        <v>32.850000000000023</v>
      </c>
      <c r="BE836" s="164">
        <f>BB847-BB848</f>
        <v>123.45</v>
      </c>
      <c r="BF836" s="164">
        <f t="shared" si="783"/>
        <v>26.609963547995157</v>
      </c>
      <c r="BG836" s="174">
        <f t="shared" si="784"/>
        <v>31.737028103402409</v>
      </c>
      <c r="BH836" s="129">
        <v>850</v>
      </c>
      <c r="BI836" s="100">
        <v>103.506856070365</v>
      </c>
      <c r="BJ836" s="167">
        <f>(BI847-BI848)/BI829</f>
        <v>1.4079260595156258</v>
      </c>
      <c r="BK836" s="167">
        <f>I836-BI845</f>
        <v>35.5</v>
      </c>
      <c r="BL836" s="164">
        <f>BI847-BI848</f>
        <v>145.73000000000002</v>
      </c>
      <c r="BM836" s="164">
        <f t="shared" si="785"/>
        <v>24.360118026487338</v>
      </c>
      <c r="BN836" s="174">
        <f t="shared" si="786"/>
        <v>34.297244982367879</v>
      </c>
      <c r="BO836" s="129">
        <v>850</v>
      </c>
      <c r="BP836" s="180">
        <v>103.506856070365</v>
      </c>
      <c r="BQ836" s="167">
        <f>(BP847-BP848)/BP829</f>
        <v>0.77936866274017369</v>
      </c>
      <c r="BR836" s="167">
        <f>N836-BP845</f>
        <v>32.739999999999952</v>
      </c>
      <c r="BS836" s="164">
        <f>BP847-BP848</f>
        <v>80.67</v>
      </c>
      <c r="BT836" s="164">
        <f t="shared" si="787"/>
        <v>40.585099789264845</v>
      </c>
      <c r="BU836" s="174">
        <f t="shared" si="788"/>
        <v>31.630754949935849</v>
      </c>
      <c r="BV836" s="129">
        <v>850</v>
      </c>
      <c r="BW836" s="100">
        <v>103.506856070365</v>
      </c>
      <c r="BX836" s="167">
        <f>(BW847-BW848)/BW829</f>
        <v>0.78439248454040778</v>
      </c>
      <c r="BY836" s="167">
        <f>S836-BW845</f>
        <v>28.230000000000018</v>
      </c>
      <c r="BZ836" s="164">
        <f>BW847-BW848</f>
        <v>81.19</v>
      </c>
      <c r="CA836" s="164">
        <f t="shared" si="789"/>
        <v>34.770291907870451</v>
      </c>
      <c r="CB836" s="174">
        <f t="shared" si="790"/>
        <v>27.273555657809737</v>
      </c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</row>
    <row r="837" spans="1:95" ht="15.75">
      <c r="A837" s="64"/>
      <c r="B837" s="95" t="s">
        <v>42</v>
      </c>
      <c r="C837" s="80">
        <v>950</v>
      </c>
      <c r="D837" s="278">
        <v>443.18</v>
      </c>
      <c r="E837" s="278">
        <v>4.45</v>
      </c>
      <c r="F837" s="278">
        <v>8.09</v>
      </c>
      <c r="G837" s="278">
        <v>5.71</v>
      </c>
      <c r="H837" s="80">
        <v>950</v>
      </c>
      <c r="I837" s="100">
        <v>468.29</v>
      </c>
      <c r="J837" s="210">
        <v>1.23</v>
      </c>
      <c r="K837" s="210">
        <v>0.17</v>
      </c>
      <c r="L837" s="227">
        <v>0.62</v>
      </c>
      <c r="M837" s="80">
        <v>950</v>
      </c>
      <c r="N837" s="80">
        <v>400.16</v>
      </c>
      <c r="O837" s="208">
        <v>4.83</v>
      </c>
      <c r="P837" s="208">
        <v>5.75</v>
      </c>
      <c r="Q837" s="152">
        <v>4.8899999999999997</v>
      </c>
      <c r="R837" s="80">
        <v>950</v>
      </c>
      <c r="S837" s="211">
        <v>395.46</v>
      </c>
      <c r="T837" s="211">
        <v>8.27</v>
      </c>
      <c r="U837" s="211">
        <v>7.41</v>
      </c>
      <c r="V837" s="236">
        <v>11.32</v>
      </c>
      <c r="W837" s="64"/>
      <c r="X837" s="129">
        <v>950</v>
      </c>
      <c r="Y837" s="151">
        <f t="shared" si="791"/>
        <v>0.60833333333333328</v>
      </c>
      <c r="Z837" s="100">
        <v>9.6440000000000001</v>
      </c>
      <c r="AA837" s="100">
        <v>4.5170000000000003</v>
      </c>
      <c r="AB837" s="100">
        <f t="shared" si="771"/>
        <v>4.5186666666666664</v>
      </c>
      <c r="AC837" s="100">
        <f t="shared" si="772"/>
        <v>34.057333333333339</v>
      </c>
      <c r="AD837" s="152">
        <f t="shared" si="773"/>
        <v>194.16695836402667</v>
      </c>
      <c r="AE837" s="129">
        <v>950</v>
      </c>
      <c r="AF837" s="100">
        <f t="shared" si="792"/>
        <v>6.7333333333333328E-2</v>
      </c>
      <c r="AG837" s="100">
        <v>9.6440000000000001</v>
      </c>
      <c r="AH837" s="100">
        <v>4.5170000000000003</v>
      </c>
      <c r="AI837" s="100">
        <f t="shared" si="774"/>
        <v>5.0596666666666668</v>
      </c>
      <c r="AJ837" s="100">
        <f t="shared" si="775"/>
        <v>33.516333333333336</v>
      </c>
      <c r="AK837" s="152">
        <f t="shared" si="776"/>
        <v>213.96009853937164</v>
      </c>
      <c r="AL837" s="129">
        <v>950</v>
      </c>
      <c r="AM837" s="100">
        <f t="shared" si="793"/>
        <v>0.51566666666666661</v>
      </c>
      <c r="AN837" s="100">
        <v>9.6440000000000001</v>
      </c>
      <c r="AO837" s="100">
        <v>4.5170000000000003</v>
      </c>
      <c r="AP837" s="100">
        <f t="shared" si="777"/>
        <v>4.6113333333333335</v>
      </c>
      <c r="AQ837" s="100">
        <f t="shared" si="778"/>
        <v>33.964666666666673</v>
      </c>
      <c r="AR837" s="160">
        <f t="shared" si="779"/>
        <v>197.60969840724667</v>
      </c>
      <c r="AS837" s="129">
        <v>950</v>
      </c>
      <c r="AT837" s="100">
        <f t="shared" si="794"/>
        <v>0.9</v>
      </c>
      <c r="AU837" s="100">
        <v>9.6440000000000001</v>
      </c>
      <c r="AV837" s="100">
        <v>4.5170000000000003</v>
      </c>
      <c r="AW837" s="100">
        <f t="shared" si="780"/>
        <v>4.2269999999999994</v>
      </c>
      <c r="AX837" s="100">
        <f t="shared" si="781"/>
        <v>34.349000000000004</v>
      </c>
      <c r="AY837" s="160">
        <f t="shared" si="782"/>
        <v>183.18956349298497</v>
      </c>
      <c r="AZ837" s="166"/>
      <c r="BA837" s="129">
        <v>950</v>
      </c>
      <c r="BB837" s="100">
        <v>103.506856070365</v>
      </c>
      <c r="BC837" s="167">
        <f>(BB847-BB848)/BB829</f>
        <v>1.1926746177671308</v>
      </c>
      <c r="BD837" s="167">
        <f>D837-BB845</f>
        <v>31.800000000000011</v>
      </c>
      <c r="BE837" s="164">
        <f>BB847-BB848</f>
        <v>123.45</v>
      </c>
      <c r="BF837" s="164">
        <f t="shared" si="783"/>
        <v>25.759416767922243</v>
      </c>
      <c r="BG837" s="174">
        <f t="shared" si="784"/>
        <v>30.722602547585883</v>
      </c>
      <c r="BH837" s="129">
        <v>950</v>
      </c>
      <c r="BI837" s="100">
        <v>103.506856070365</v>
      </c>
      <c r="BJ837" s="167">
        <f>(BI847-BI848)/BI829</f>
        <v>1.4079260595156258</v>
      </c>
      <c r="BK837" s="167">
        <f>I837-BI845</f>
        <v>34.660000000000025</v>
      </c>
      <c r="BL837" s="164">
        <f>BI847-BI848</f>
        <v>145.73000000000002</v>
      </c>
      <c r="BM837" s="164">
        <f t="shared" si="785"/>
        <v>23.783709599945119</v>
      </c>
      <c r="BN837" s="174">
        <f t="shared" si="786"/>
        <v>33.485704537714689</v>
      </c>
      <c r="BO837" s="129">
        <v>950</v>
      </c>
      <c r="BP837" s="180">
        <v>103.506856070365</v>
      </c>
      <c r="BQ837" s="167">
        <f>(BP847-BP848)/BP829</f>
        <v>0.77936866274017369</v>
      </c>
      <c r="BR837" s="167">
        <f>N837-BP845</f>
        <v>31.939999999999998</v>
      </c>
      <c r="BS837" s="164">
        <f>BP847-BP848</f>
        <v>80.67</v>
      </c>
      <c r="BT837" s="164">
        <f t="shared" si="787"/>
        <v>39.59340523118879</v>
      </c>
      <c r="BU837" s="174">
        <f t="shared" si="788"/>
        <v>30.857859288361404</v>
      </c>
      <c r="BV837" s="129">
        <v>950</v>
      </c>
      <c r="BW837" s="100">
        <v>103.506856070365</v>
      </c>
      <c r="BX837" s="167">
        <f>(BW847-BW848)/BW829</f>
        <v>0.78439248454040778</v>
      </c>
      <c r="BY837" s="167">
        <f>S837-BW845</f>
        <v>27.149999999999977</v>
      </c>
      <c r="BZ837" s="164">
        <f>BW847-BW848</f>
        <v>81.19</v>
      </c>
      <c r="CA837" s="164">
        <f t="shared" si="789"/>
        <v>33.440078827441781</v>
      </c>
      <c r="CB837" s="174">
        <f t="shared" si="790"/>
        <v>26.230146514684144</v>
      </c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</row>
    <row r="838" spans="1:95" ht="15.75">
      <c r="A838" s="64"/>
      <c r="B838" s="95" t="s">
        <v>42</v>
      </c>
      <c r="C838" s="80">
        <v>1000</v>
      </c>
      <c r="D838" s="278">
        <v>442.78</v>
      </c>
      <c r="E838" s="278">
        <v>6.04</v>
      </c>
      <c r="F838" s="278">
        <v>4.24</v>
      </c>
      <c r="G838" s="278">
        <v>8.14</v>
      </c>
      <c r="H838" s="80">
        <v>1000</v>
      </c>
      <c r="I838" s="100">
        <v>467.63</v>
      </c>
      <c r="J838" s="210">
        <v>1.57</v>
      </c>
      <c r="K838" s="210">
        <v>0.53</v>
      </c>
      <c r="L838" s="227">
        <v>0.72</v>
      </c>
      <c r="M838" s="80">
        <v>1000</v>
      </c>
      <c r="N838" s="80">
        <v>399.65</v>
      </c>
      <c r="O838" s="208">
        <v>5.33</v>
      </c>
      <c r="P838" s="208">
        <v>6.32</v>
      </c>
      <c r="Q838" s="152">
        <v>6.19</v>
      </c>
      <c r="R838" s="80">
        <v>1000</v>
      </c>
      <c r="S838" s="211">
        <v>394.83</v>
      </c>
      <c r="T838" s="211">
        <v>9.98</v>
      </c>
      <c r="U838" s="211">
        <v>7.54</v>
      </c>
      <c r="V838" s="236">
        <v>10.37</v>
      </c>
      <c r="W838" s="64"/>
      <c r="X838" s="129">
        <v>1000</v>
      </c>
      <c r="Y838" s="151">
        <f t="shared" si="791"/>
        <v>0.6140000000000001</v>
      </c>
      <c r="Z838" s="100">
        <v>9.6440000000000001</v>
      </c>
      <c r="AA838" s="100">
        <v>4.5170000000000003</v>
      </c>
      <c r="AB838" s="100">
        <f t="shared" si="771"/>
        <v>4.5129999999999999</v>
      </c>
      <c r="AC838" s="100">
        <f t="shared" si="772"/>
        <v>34.063000000000002</v>
      </c>
      <c r="AD838" s="152">
        <f t="shared" si="773"/>
        <v>214.90939396199997</v>
      </c>
      <c r="AE838" s="129">
        <v>1000</v>
      </c>
      <c r="AF838" s="100">
        <f t="shared" si="792"/>
        <v>9.4E-2</v>
      </c>
      <c r="AG838" s="100">
        <v>9.6440000000000001</v>
      </c>
      <c r="AH838" s="100">
        <v>4.5170000000000003</v>
      </c>
      <c r="AI838" s="100">
        <f t="shared" si="774"/>
        <v>5.0329999999999995</v>
      </c>
      <c r="AJ838" s="100">
        <f t="shared" si="775"/>
        <v>33.543000000000006</v>
      </c>
      <c r="AK838" s="152">
        <f t="shared" si="776"/>
        <v>236.01304276199997</v>
      </c>
      <c r="AL838" s="129">
        <v>1000</v>
      </c>
      <c r="AM838" s="100">
        <f>AVERAGE(P838:Q838)/10</f>
        <v>0.62550000000000006</v>
      </c>
      <c r="AN838" s="100">
        <v>9.6440000000000001</v>
      </c>
      <c r="AO838" s="100">
        <v>4.5170000000000003</v>
      </c>
      <c r="AP838" s="100">
        <f t="shared" si="777"/>
        <v>4.5015000000000001</v>
      </c>
      <c r="AQ838" s="100">
        <f t="shared" si="778"/>
        <v>34.074500000000008</v>
      </c>
      <c r="AR838" s="160">
        <f t="shared" si="779"/>
        <v>214.43413372649999</v>
      </c>
      <c r="AS838" s="129">
        <v>1000</v>
      </c>
      <c r="AT838" s="100">
        <f t="shared" si="794"/>
        <v>0.92966666666666664</v>
      </c>
      <c r="AU838" s="100">
        <v>9.6440000000000001</v>
      </c>
      <c r="AV838" s="100">
        <v>4.5170000000000003</v>
      </c>
      <c r="AW838" s="100">
        <f t="shared" si="780"/>
        <v>4.1973333333333329</v>
      </c>
      <c r="AX838" s="100">
        <f t="shared" si="781"/>
        <v>34.378666666666675</v>
      </c>
      <c r="AY838" s="160">
        <f t="shared" si="782"/>
        <v>201.72961553066665</v>
      </c>
      <c r="AZ838" s="166"/>
      <c r="BA838" s="129">
        <v>1000</v>
      </c>
      <c r="BB838" s="100">
        <v>103.506856070365</v>
      </c>
      <c r="BC838" s="167">
        <f>(BB847-BB848)/BB829</f>
        <v>1.1926746177671308</v>
      </c>
      <c r="BD838" s="167">
        <f>D838-BB845</f>
        <v>31.399999999999977</v>
      </c>
      <c r="BE838" s="164">
        <f>BB847-BB848</f>
        <v>123.45</v>
      </c>
      <c r="BF838" s="164">
        <f t="shared" si="783"/>
        <v>25.435398946942062</v>
      </c>
      <c r="BG838" s="174">
        <f t="shared" si="784"/>
        <v>30.336154716798603</v>
      </c>
      <c r="BH838" s="129">
        <v>1000</v>
      </c>
      <c r="BI838" s="100">
        <v>103.506856070365</v>
      </c>
      <c r="BJ838" s="167">
        <f>(BI847-BI848)/BI829</f>
        <v>1.4079260595156258</v>
      </c>
      <c r="BK838" s="167">
        <f>I838-BI845</f>
        <v>34</v>
      </c>
      <c r="BL838" s="164">
        <f>BI847-BI848</f>
        <v>145.73000000000002</v>
      </c>
      <c r="BM838" s="164">
        <f t="shared" si="785"/>
        <v>23.330817264804775</v>
      </c>
      <c r="BN838" s="174">
        <f t="shared" si="786"/>
        <v>32.848065616915719</v>
      </c>
      <c r="BO838" s="129">
        <v>1000</v>
      </c>
      <c r="BP838" s="180">
        <v>103.506856070365</v>
      </c>
      <c r="BQ838" s="167">
        <f>(BP847-BP848)/BP829</f>
        <v>0.77936866274017369</v>
      </c>
      <c r="BR838" s="167">
        <f>N838-BP845</f>
        <v>31.42999999999995</v>
      </c>
      <c r="BS838" s="164">
        <f>BP847-BP848</f>
        <v>80.67</v>
      </c>
      <c r="BT838" s="164">
        <f t="shared" si="787"/>
        <v>38.961199950415207</v>
      </c>
      <c r="BU838" s="174">
        <f t="shared" si="788"/>
        <v>30.365138304107621</v>
      </c>
      <c r="BV838" s="129">
        <v>1000</v>
      </c>
      <c r="BW838" s="100">
        <v>103.506856070365</v>
      </c>
      <c r="BX838" s="167">
        <f>(BW847-BW848)/BW829</f>
        <v>0.78439248454040778</v>
      </c>
      <c r="BY838" s="167">
        <f>S838-BW845</f>
        <v>26.519999999999982</v>
      </c>
      <c r="BZ838" s="164">
        <f>BW847-BW848</f>
        <v>81.19</v>
      </c>
      <c r="CA838" s="164">
        <f t="shared" si="789"/>
        <v>32.664121197191754</v>
      </c>
      <c r="CB838" s="174">
        <f t="shared" si="790"/>
        <v>25.621491181194241</v>
      </c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</row>
    <row r="839" spans="1:95" ht="15.75">
      <c r="A839" s="64"/>
      <c r="B839" s="95" t="s">
        <v>42</v>
      </c>
      <c r="C839" s="80">
        <v>1350</v>
      </c>
      <c r="D839" s="278">
        <v>441.46</v>
      </c>
      <c r="E839" s="278">
        <v>7.3</v>
      </c>
      <c r="F839" s="278">
        <v>5.29</v>
      </c>
      <c r="G839" s="278">
        <v>7.87</v>
      </c>
      <c r="H839" s="80">
        <v>1350</v>
      </c>
      <c r="I839" s="100">
        <v>465</v>
      </c>
      <c r="J839" s="100">
        <v>1.02</v>
      </c>
      <c r="K839" s="211">
        <v>1.43</v>
      </c>
      <c r="L839" s="258">
        <v>1.82</v>
      </c>
      <c r="M839" s="80">
        <v>1350</v>
      </c>
      <c r="N839" s="100">
        <v>398.18</v>
      </c>
      <c r="O839" s="208">
        <v>7.35</v>
      </c>
      <c r="P839" s="208">
        <v>7.23</v>
      </c>
      <c r="Q839" s="152">
        <v>7.89</v>
      </c>
      <c r="R839" s="80">
        <v>1350</v>
      </c>
      <c r="S839" s="211">
        <v>392.74</v>
      </c>
      <c r="T839" s="211">
        <v>11.39</v>
      </c>
      <c r="U839" s="211">
        <v>11.53</v>
      </c>
      <c r="V839" s="236">
        <v>8.33</v>
      </c>
      <c r="W839" s="64"/>
      <c r="X839" s="129">
        <v>1350</v>
      </c>
      <c r="Y839" s="151">
        <f t="shared" si="791"/>
        <v>0.68200000000000005</v>
      </c>
      <c r="Z839" s="100">
        <v>9.6440000000000001</v>
      </c>
      <c r="AA839" s="100">
        <v>4.5170000000000003</v>
      </c>
      <c r="AB839" s="100">
        <f t="shared" si="771"/>
        <v>4.4449999999999994</v>
      </c>
      <c r="AC839" s="100">
        <f t="shared" si="772"/>
        <v>34.131000000000007</v>
      </c>
      <c r="AD839" s="152">
        <f t="shared" si="773"/>
        <v>386.54092937722498</v>
      </c>
      <c r="AE839" s="129">
        <v>1350</v>
      </c>
      <c r="AF839" s="100">
        <f t="shared" si="792"/>
        <v>0.14233333333333337</v>
      </c>
      <c r="AG839" s="100">
        <v>9.6440000000000001</v>
      </c>
      <c r="AH839" s="100">
        <v>4.5170000000000003</v>
      </c>
      <c r="AI839" s="100">
        <f t="shared" si="774"/>
        <v>4.9846666666666666</v>
      </c>
      <c r="AJ839" s="100">
        <f t="shared" si="775"/>
        <v>33.591333333333338</v>
      </c>
      <c r="AK839" s="152">
        <f t="shared" si="776"/>
        <v>426.61691663561999</v>
      </c>
      <c r="AL839" s="129">
        <v>1350</v>
      </c>
      <c r="AM839" s="100">
        <f t="shared" ref="AM839:AM844" si="795">AVERAGE(O839:Q839)/10</f>
        <v>0.74899999999999989</v>
      </c>
      <c r="AN839" s="100">
        <v>9.6440000000000001</v>
      </c>
      <c r="AO839" s="100">
        <v>4.5170000000000003</v>
      </c>
      <c r="AP839" s="100">
        <f t="shared" si="777"/>
        <v>4.3780000000000001</v>
      </c>
      <c r="AQ839" s="100">
        <f t="shared" si="778"/>
        <v>34.198000000000008</v>
      </c>
      <c r="AR839" s="160">
        <f t="shared" si="779"/>
        <v>381.46190527962005</v>
      </c>
      <c r="AS839" s="129">
        <v>1350</v>
      </c>
      <c r="AT839" s="100">
        <f t="shared" si="794"/>
        <v>1.0416666666666665</v>
      </c>
      <c r="AU839" s="100">
        <v>9.6440000000000001</v>
      </c>
      <c r="AV839" s="100">
        <v>4.5170000000000003</v>
      </c>
      <c r="AW839" s="100">
        <f t="shared" si="780"/>
        <v>4.0853333333333328</v>
      </c>
      <c r="AX839" s="100">
        <f t="shared" si="781"/>
        <v>34.490666666666669</v>
      </c>
      <c r="AY839" s="160">
        <f t="shared" si="782"/>
        <v>359.00772597503999</v>
      </c>
      <c r="AZ839" s="166"/>
      <c r="BA839" s="129">
        <v>1350</v>
      </c>
      <c r="BB839" s="100">
        <v>103.506856070365</v>
      </c>
      <c r="BC839" s="167">
        <f>(BB847-BB848)/BB829</f>
        <v>1.1926746177671308</v>
      </c>
      <c r="BD839" s="167">
        <f>D839-BB845</f>
        <v>30.079999999999984</v>
      </c>
      <c r="BE839" s="164">
        <f>BB847-BB848</f>
        <v>123.45</v>
      </c>
      <c r="BF839" s="164">
        <f t="shared" si="783"/>
        <v>24.366140137707561</v>
      </c>
      <c r="BG839" s="174">
        <f t="shared" si="784"/>
        <v>29.060876875200709</v>
      </c>
      <c r="BH839" s="129">
        <v>1350</v>
      </c>
      <c r="BI839" s="100">
        <v>103.506856070365</v>
      </c>
      <c r="BJ839" s="167">
        <f>(BI847-BI848)/BI829</f>
        <v>1.4079260595156258</v>
      </c>
      <c r="BK839" s="167">
        <f>I839-BI845</f>
        <v>31.370000000000005</v>
      </c>
      <c r="BL839" s="164">
        <f>BI847-BI848</f>
        <v>145.73000000000002</v>
      </c>
      <c r="BM839" s="164">
        <f t="shared" si="785"/>
        <v>21.52610992932135</v>
      </c>
      <c r="BN839" s="174">
        <f t="shared" si="786"/>
        <v>30.307171129489596</v>
      </c>
      <c r="BO839" s="129">
        <v>1350</v>
      </c>
      <c r="BP839" s="180">
        <v>103.506856070365</v>
      </c>
      <c r="BQ839" s="167">
        <f>(BP847-BP848)/BP829</f>
        <v>0.77936866274017369</v>
      </c>
      <c r="BR839" s="167">
        <f>N839-BP845</f>
        <v>29.95999999999998</v>
      </c>
      <c r="BS839" s="164">
        <f>BP847-BP848</f>
        <v>80.67</v>
      </c>
      <c r="BT839" s="164">
        <f t="shared" si="787"/>
        <v>37.138961199950387</v>
      </c>
      <c r="BU839" s="174">
        <f t="shared" si="788"/>
        <v>28.944942525964528</v>
      </c>
      <c r="BV839" s="129">
        <v>1350</v>
      </c>
      <c r="BW839" s="100">
        <v>103.506856070365</v>
      </c>
      <c r="BX839" s="167">
        <f>(BW847-BW848)/BW829</f>
        <v>0.78439248454040778</v>
      </c>
      <c r="BY839" s="167">
        <f>S839-BW845</f>
        <v>24.430000000000007</v>
      </c>
      <c r="BZ839" s="164">
        <f>BW847-BW848</f>
        <v>81.19</v>
      </c>
      <c r="CA839" s="164">
        <f t="shared" si="789"/>
        <v>30.089912550806758</v>
      </c>
      <c r="CB839" s="174">
        <f t="shared" si="790"/>
        <v>23.602301265330912</v>
      </c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</row>
    <row r="840" spans="1:95" ht="15.75">
      <c r="A840" s="64"/>
      <c r="B840" s="95" t="s">
        <v>42</v>
      </c>
      <c r="C840" s="80">
        <v>2500</v>
      </c>
      <c r="D840" s="211">
        <v>438.36</v>
      </c>
      <c r="E840" s="278">
        <v>9.6199999999999992</v>
      </c>
      <c r="F840" s="211">
        <v>8.7100000000000009</v>
      </c>
      <c r="G840" s="236">
        <v>12.26</v>
      </c>
      <c r="H840" s="80">
        <v>2500</v>
      </c>
      <c r="I840" s="80">
        <v>458.54</v>
      </c>
      <c r="J840" s="80">
        <v>2.82</v>
      </c>
      <c r="K840" s="211">
        <v>2.62</v>
      </c>
      <c r="L840" s="98">
        <v>2.1</v>
      </c>
      <c r="M840" s="80">
        <v>2500</v>
      </c>
      <c r="N840" s="211">
        <v>395.05</v>
      </c>
      <c r="O840" s="80">
        <v>11.78</v>
      </c>
      <c r="P840" s="80">
        <v>11.48</v>
      </c>
      <c r="Q840" s="98">
        <v>12.18</v>
      </c>
      <c r="R840" s="80">
        <v>2500</v>
      </c>
      <c r="S840" s="211">
        <v>389</v>
      </c>
      <c r="T840" s="211">
        <v>15.99</v>
      </c>
      <c r="U840" s="211">
        <v>15.36</v>
      </c>
      <c r="V840" s="236">
        <v>13.02</v>
      </c>
      <c r="W840" s="64"/>
      <c r="X840" s="129">
        <v>2500</v>
      </c>
      <c r="Y840" s="151">
        <f t="shared" si="791"/>
        <v>1.0196666666666665</v>
      </c>
      <c r="Z840" s="100">
        <v>9.6440000000000001</v>
      </c>
      <c r="AA840" s="100">
        <v>4.5170000000000003</v>
      </c>
      <c r="AB840" s="100">
        <f t="shared" si="771"/>
        <v>4.1073333333333331</v>
      </c>
      <c r="AC840" s="100">
        <f t="shared" si="772"/>
        <v>34.468666666666671</v>
      </c>
      <c r="AD840" s="152">
        <f t="shared" si="773"/>
        <v>1237.0054773166667</v>
      </c>
      <c r="AE840" s="129">
        <v>2500</v>
      </c>
      <c r="AF840" s="100">
        <f t="shared" si="792"/>
        <v>0.2513333333333333</v>
      </c>
      <c r="AG840" s="100">
        <v>9.6440000000000001</v>
      </c>
      <c r="AH840" s="100">
        <v>4.5170000000000003</v>
      </c>
      <c r="AI840" s="100">
        <f t="shared" si="774"/>
        <v>4.8756666666666666</v>
      </c>
      <c r="AJ840" s="100">
        <f t="shared" si="775"/>
        <v>33.70033333333334</v>
      </c>
      <c r="AK840" s="152">
        <f t="shared" si="776"/>
        <v>1435.6725341291667</v>
      </c>
      <c r="AL840" s="129">
        <v>2500</v>
      </c>
      <c r="AM840" s="100">
        <f t="shared" si="795"/>
        <v>1.1813333333333333</v>
      </c>
      <c r="AN840" s="100">
        <v>9.6440000000000001</v>
      </c>
      <c r="AO840" s="100">
        <v>4.5170000000000003</v>
      </c>
      <c r="AP840" s="100">
        <f t="shared" si="777"/>
        <v>3.945666666666666</v>
      </c>
      <c r="AQ840" s="100">
        <f t="shared" si="778"/>
        <v>34.63033333333334</v>
      </c>
      <c r="AR840" s="160">
        <f t="shared" si="779"/>
        <v>1193.8898321291667</v>
      </c>
      <c r="AS840" s="129">
        <v>2500</v>
      </c>
      <c r="AT840" s="100">
        <f t="shared" si="794"/>
        <v>1.4790000000000001</v>
      </c>
      <c r="AU840" s="100">
        <v>9.6440000000000001</v>
      </c>
      <c r="AV840" s="100">
        <v>4.5170000000000003</v>
      </c>
      <c r="AW840" s="100">
        <f t="shared" si="780"/>
        <v>3.6479999999999997</v>
      </c>
      <c r="AX840" s="100">
        <f t="shared" si="781"/>
        <v>34.928000000000004</v>
      </c>
      <c r="AY840" s="160">
        <f t="shared" si="782"/>
        <v>1113.3090431999999</v>
      </c>
      <c r="AZ840" s="166"/>
      <c r="BA840" s="129">
        <v>2500</v>
      </c>
      <c r="BB840" s="100">
        <v>103.506856070365</v>
      </c>
      <c r="BC840" s="167">
        <f>(BB847-BB848)/BB829</f>
        <v>1.1926746177671308</v>
      </c>
      <c r="BD840" s="167">
        <f>D840-BB845</f>
        <v>26.980000000000018</v>
      </c>
      <c r="BE840" s="164">
        <f>BB847-BB848</f>
        <v>123.45</v>
      </c>
      <c r="BF840" s="164">
        <f t="shared" si="783"/>
        <v>21.855002025111396</v>
      </c>
      <c r="BG840" s="174">
        <f t="shared" si="784"/>
        <v>26.065906186599605</v>
      </c>
      <c r="BH840" s="129">
        <v>2500</v>
      </c>
      <c r="BI840" s="100">
        <v>103.506856070365</v>
      </c>
      <c r="BJ840" s="167">
        <f>(BI847-BI848)/BI829</f>
        <v>1.4079260595156258</v>
      </c>
      <c r="BK840" s="167">
        <f>I840-BI845</f>
        <v>24.910000000000025</v>
      </c>
      <c r="BL840" s="164">
        <f>BI847-BI848</f>
        <v>145.73000000000002</v>
      </c>
      <c r="BM840" s="164">
        <f t="shared" si="785"/>
        <v>17.093254649008454</v>
      </c>
      <c r="BN840" s="174">
        <f t="shared" si="786"/>
        <v>24.066038662275623</v>
      </c>
      <c r="BO840" s="129">
        <v>2500</v>
      </c>
      <c r="BP840" s="180">
        <v>103.506856070365</v>
      </c>
      <c r="BQ840" s="167">
        <f>(BP847-BP848)/BP829</f>
        <v>0.77936866274017369</v>
      </c>
      <c r="BR840" s="167">
        <f>N840-BP845</f>
        <v>26.829999999999984</v>
      </c>
      <c r="BS840" s="164">
        <f>BP847-BP848</f>
        <v>80.67</v>
      </c>
      <c r="BT840" s="164">
        <f t="shared" si="787"/>
        <v>33.258956241477605</v>
      </c>
      <c r="BU840" s="174">
        <f t="shared" si="788"/>
        <v>25.920988250054354</v>
      </c>
      <c r="BV840" s="129">
        <v>2500</v>
      </c>
      <c r="BW840" s="100">
        <v>103.506856070365</v>
      </c>
      <c r="BX840" s="167">
        <f>(BW847-BW848)/BW829</f>
        <v>0.78439248454040778</v>
      </c>
      <c r="BY840" s="167">
        <f>S840-BW845</f>
        <v>20.689999999999998</v>
      </c>
      <c r="BZ840" s="164">
        <f>BW847-BW848</f>
        <v>81.19</v>
      </c>
      <c r="CA840" s="164">
        <f t="shared" si="789"/>
        <v>25.483433920433551</v>
      </c>
      <c r="CB840" s="174">
        <f t="shared" si="790"/>
        <v>19.989014047470178</v>
      </c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</row>
    <row r="841" spans="1:95" ht="15.75">
      <c r="A841" s="64"/>
      <c r="B841" s="95" t="s">
        <v>42</v>
      </c>
      <c r="C841" s="80">
        <v>5000</v>
      </c>
      <c r="D841" s="211">
        <v>434.23</v>
      </c>
      <c r="E841" s="211">
        <v>14.78</v>
      </c>
      <c r="F841" s="211">
        <v>11.12</v>
      </c>
      <c r="G841" s="236">
        <v>10.94</v>
      </c>
      <c r="H841" s="80">
        <v>5000</v>
      </c>
      <c r="I841" s="100">
        <v>453.69</v>
      </c>
      <c r="J841" s="274">
        <v>3.6</v>
      </c>
      <c r="K841" s="274">
        <v>3.53</v>
      </c>
      <c r="L841" s="275">
        <v>3.88</v>
      </c>
      <c r="M841" s="80">
        <v>5000</v>
      </c>
      <c r="N841" s="211">
        <v>391.69</v>
      </c>
      <c r="O841" s="80">
        <v>15.55</v>
      </c>
      <c r="P841" s="80">
        <v>16.78</v>
      </c>
      <c r="Q841" s="98">
        <v>15.24</v>
      </c>
      <c r="R841" s="80">
        <v>5000</v>
      </c>
      <c r="S841" s="211">
        <v>385.75</v>
      </c>
      <c r="T841" s="211">
        <v>18.079999999999998</v>
      </c>
      <c r="U841" s="211">
        <v>19.61</v>
      </c>
      <c r="V841" s="236">
        <v>21.42</v>
      </c>
      <c r="W841" s="64"/>
      <c r="X841" s="129">
        <v>5000</v>
      </c>
      <c r="Y841" s="151">
        <f t="shared" si="791"/>
        <v>1.228</v>
      </c>
      <c r="Z841" s="100">
        <v>9.6440000000000001</v>
      </c>
      <c r="AA841" s="100">
        <v>4.5170000000000003</v>
      </c>
      <c r="AB841" s="100">
        <f t="shared" si="771"/>
        <v>3.899</v>
      </c>
      <c r="AC841" s="100">
        <f t="shared" si="772"/>
        <v>34.677000000000007</v>
      </c>
      <c r="AD841" s="152">
        <f t="shared" si="773"/>
        <v>4725.4365238500004</v>
      </c>
      <c r="AE841" s="129">
        <v>5000</v>
      </c>
      <c r="AF841" s="100">
        <f t="shared" si="792"/>
        <v>0.36699999999999999</v>
      </c>
      <c r="AG841" s="100">
        <v>9.6440000000000001</v>
      </c>
      <c r="AH841" s="100">
        <v>4.5170000000000003</v>
      </c>
      <c r="AI841" s="100">
        <f t="shared" si="774"/>
        <v>4.76</v>
      </c>
      <c r="AJ841" s="100">
        <f t="shared" si="775"/>
        <v>33.816000000000003</v>
      </c>
      <c r="AK841" s="152">
        <f t="shared" si="776"/>
        <v>5625.6973919999991</v>
      </c>
      <c r="AL841" s="129">
        <v>5000</v>
      </c>
      <c r="AM841" s="100">
        <f t="shared" si="795"/>
        <v>1.5856666666666668</v>
      </c>
      <c r="AN841" s="100">
        <v>9.6440000000000001</v>
      </c>
      <c r="AO841" s="100">
        <v>4.5170000000000003</v>
      </c>
      <c r="AP841" s="100">
        <f t="shared" si="777"/>
        <v>3.5413333333333332</v>
      </c>
      <c r="AQ841" s="100">
        <f t="shared" si="778"/>
        <v>35.034666666666674</v>
      </c>
      <c r="AR841" s="160">
        <f t="shared" si="779"/>
        <v>4336.2266794666666</v>
      </c>
      <c r="AS841" s="129">
        <v>5000</v>
      </c>
      <c r="AT841" s="100">
        <f t="shared" si="794"/>
        <v>1.9703333333333333</v>
      </c>
      <c r="AU841" s="100">
        <v>9.6440000000000001</v>
      </c>
      <c r="AV841" s="100">
        <v>4.5170000000000003</v>
      </c>
      <c r="AW841" s="100">
        <f t="shared" si="780"/>
        <v>3.1566666666666663</v>
      </c>
      <c r="AX841" s="100">
        <f t="shared" si="781"/>
        <v>35.419333333333341</v>
      </c>
      <c r="AY841" s="160">
        <f t="shared" si="782"/>
        <v>3907.6556596666669</v>
      </c>
      <c r="AZ841" s="166"/>
      <c r="BA841" s="129">
        <v>5000</v>
      </c>
      <c r="BB841" s="100">
        <v>103.506856070365</v>
      </c>
      <c r="BC841" s="167">
        <f>(BB847-BB848)/BB829</f>
        <v>1.1926746177671308</v>
      </c>
      <c r="BD841" s="167">
        <f>D841-BB845</f>
        <v>22.850000000000023</v>
      </c>
      <c r="BE841" s="164">
        <f>BB847-BB848</f>
        <v>123.45</v>
      </c>
      <c r="BF841" s="164">
        <f t="shared" si="783"/>
        <v>18.50951802349131</v>
      </c>
      <c r="BG841" s="174">
        <f t="shared" si="784"/>
        <v>22.075832333721316</v>
      </c>
      <c r="BH841" s="129">
        <v>5000</v>
      </c>
      <c r="BI841" s="100">
        <v>103.506856070365</v>
      </c>
      <c r="BJ841" s="167">
        <f>(BI847-BI848)/BI829</f>
        <v>1.4079260595156258</v>
      </c>
      <c r="BK841" s="167">
        <f>I841-BI845</f>
        <v>20.060000000000002</v>
      </c>
      <c r="BL841" s="164">
        <f>BI847-BI848</f>
        <v>145.73000000000002</v>
      </c>
      <c r="BM841" s="164">
        <f t="shared" si="785"/>
        <v>13.765182186234817</v>
      </c>
      <c r="BN841" s="174">
        <f t="shared" si="786"/>
        <v>19.380358713980272</v>
      </c>
      <c r="BO841" s="129">
        <v>5000</v>
      </c>
      <c r="BP841" s="180">
        <v>103.506856070365</v>
      </c>
      <c r="BQ841" s="167">
        <f>(BP847-BP848)/BP829</f>
        <v>0.77936866274017369</v>
      </c>
      <c r="BR841" s="167">
        <f>N841-BP845</f>
        <v>23.46999999999997</v>
      </c>
      <c r="BS841" s="164">
        <f>BP847-BP848</f>
        <v>80.67</v>
      </c>
      <c r="BT841" s="164">
        <f t="shared" si="787"/>
        <v>29.093839097557918</v>
      </c>
      <c r="BU841" s="174">
        <f t="shared" si="788"/>
        <v>22.674826471441495</v>
      </c>
      <c r="BV841" s="129">
        <v>5000</v>
      </c>
      <c r="BW841" s="100">
        <v>103.506856070365</v>
      </c>
      <c r="BX841" s="167">
        <f>(BW847-BW848)/BW829</f>
        <v>0.78439248454040778</v>
      </c>
      <c r="BY841" s="167">
        <f>S841-BW845</f>
        <v>17.439999999999998</v>
      </c>
      <c r="BZ841" s="164">
        <f>BW847-BW848</f>
        <v>81.19</v>
      </c>
      <c r="CA841" s="164">
        <f t="shared" si="789"/>
        <v>21.480477891365929</v>
      </c>
      <c r="CB841" s="174">
        <f t="shared" si="790"/>
        <v>16.849125422323819</v>
      </c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</row>
    <row r="842" spans="1:95" ht="15.75">
      <c r="A842" s="64"/>
      <c r="B842" s="95" t="s">
        <v>42</v>
      </c>
      <c r="C842" s="80">
        <v>7000</v>
      </c>
      <c r="D842" s="211">
        <v>431.95</v>
      </c>
      <c r="E842" s="211">
        <v>15.98</v>
      </c>
      <c r="F842" s="211">
        <v>11.87</v>
      </c>
      <c r="G842" s="236">
        <v>12.16</v>
      </c>
      <c r="H842" s="80">
        <v>7000</v>
      </c>
      <c r="I842" s="80">
        <v>451.41</v>
      </c>
      <c r="J842" s="80">
        <v>4.2300000000000004</v>
      </c>
      <c r="K842" s="80">
        <v>4.34</v>
      </c>
      <c r="L842" s="211">
        <v>4.8</v>
      </c>
      <c r="M842" s="80">
        <v>7000</v>
      </c>
      <c r="N842" s="211">
        <v>390.2</v>
      </c>
      <c r="O842" s="80">
        <v>18.739999999999998</v>
      </c>
      <c r="P842" s="80">
        <v>18.329999999999998</v>
      </c>
      <c r="Q842" s="98">
        <v>15.88</v>
      </c>
      <c r="R842" s="80">
        <v>7000</v>
      </c>
      <c r="S842" s="211">
        <v>384.27</v>
      </c>
      <c r="T842" s="211">
        <v>19.75</v>
      </c>
      <c r="U842" s="211">
        <v>21.01</v>
      </c>
      <c r="V842" s="236">
        <v>22.54</v>
      </c>
      <c r="W842" s="64"/>
      <c r="X842" s="129">
        <v>7000</v>
      </c>
      <c r="Y842" s="151">
        <f t="shared" si="791"/>
        <v>1.3336666666666668</v>
      </c>
      <c r="Z842" s="100">
        <v>9.6440000000000001</v>
      </c>
      <c r="AA842" s="100">
        <v>4.5170000000000003</v>
      </c>
      <c r="AB842" s="100">
        <f t="shared" si="771"/>
        <v>3.793333333333333</v>
      </c>
      <c r="AC842" s="100">
        <f t="shared" si="772"/>
        <v>34.782666666666671</v>
      </c>
      <c r="AD842" s="152">
        <f t="shared" si="773"/>
        <v>9038.3079333866663</v>
      </c>
      <c r="AE842" s="129">
        <v>7000</v>
      </c>
      <c r="AF842" s="100">
        <f t="shared" si="792"/>
        <v>0.44566666666666671</v>
      </c>
      <c r="AG842" s="100">
        <v>9.6440000000000001</v>
      </c>
      <c r="AH842" s="100">
        <v>4.5170000000000003</v>
      </c>
      <c r="AI842" s="100">
        <f t="shared" si="774"/>
        <v>4.6813333333333329</v>
      </c>
      <c r="AJ842" s="100">
        <f t="shared" si="775"/>
        <v>33.894666666666673</v>
      </c>
      <c r="AK842" s="152">
        <f t="shared" si="776"/>
        <v>10869.365297354667</v>
      </c>
      <c r="AL842" s="129">
        <v>7000</v>
      </c>
      <c r="AM842" s="100">
        <f t="shared" si="795"/>
        <v>1.7649999999999999</v>
      </c>
      <c r="AN842" s="100">
        <v>9.6440000000000001</v>
      </c>
      <c r="AO842" s="100">
        <v>4.5170000000000003</v>
      </c>
      <c r="AP842" s="100">
        <f t="shared" si="777"/>
        <v>3.3620000000000001</v>
      </c>
      <c r="AQ842" s="100">
        <f t="shared" si="778"/>
        <v>35.214000000000006</v>
      </c>
      <c r="AR842" s="160">
        <f t="shared" si="779"/>
        <v>8109.915336936001</v>
      </c>
      <c r="AS842" s="129">
        <v>7000</v>
      </c>
      <c r="AT842" s="100">
        <f t="shared" si="794"/>
        <v>2.1100000000000003</v>
      </c>
      <c r="AU842" s="100">
        <v>9.6440000000000001</v>
      </c>
      <c r="AV842" s="100">
        <v>4.5170000000000003</v>
      </c>
      <c r="AW842" s="100">
        <f t="shared" si="780"/>
        <v>3.0169999999999995</v>
      </c>
      <c r="AX842" s="100">
        <f t="shared" si="781"/>
        <v>35.559000000000005</v>
      </c>
      <c r="AY842" s="160">
        <f t="shared" si="782"/>
        <v>7348.9975185059993</v>
      </c>
      <c r="AZ842" s="166"/>
      <c r="BA842" s="129">
        <v>7000</v>
      </c>
      <c r="BB842" s="100">
        <v>103.506856070365</v>
      </c>
      <c r="BC842" s="167">
        <f>(BB847-BB848)/BB829</f>
        <v>1.1926746177671308</v>
      </c>
      <c r="BD842" s="167">
        <f>D842-BB845</f>
        <v>20.569999999999993</v>
      </c>
      <c r="BE842" s="164">
        <f>BB847-BB848</f>
        <v>123.45</v>
      </c>
      <c r="BF842" s="164">
        <f t="shared" si="783"/>
        <v>16.662616443904412</v>
      </c>
      <c r="BG842" s="174">
        <f t="shared" si="784"/>
        <v>19.873079698234001</v>
      </c>
      <c r="BH842" s="129">
        <v>7000</v>
      </c>
      <c r="BI842" s="100">
        <v>103.506856070365</v>
      </c>
      <c r="BJ842" s="167">
        <f>(BI847-BI848)/BI829</f>
        <v>1.4079260595156258</v>
      </c>
      <c r="BK842" s="167">
        <f>I842-BI845</f>
        <v>17.78000000000003</v>
      </c>
      <c r="BL842" s="164">
        <f>BI847-BI848</f>
        <v>145.73000000000002</v>
      </c>
      <c r="BM842" s="164">
        <f t="shared" si="785"/>
        <v>12.200645028477339</v>
      </c>
      <c r="BN842" s="174">
        <f t="shared" si="786"/>
        <v>17.17760607849301</v>
      </c>
      <c r="BO842" s="129">
        <v>7000</v>
      </c>
      <c r="BP842" s="180">
        <v>103.506856070365</v>
      </c>
      <c r="BQ842" s="167">
        <f>(BP847-BP848)/BP829</f>
        <v>0.77936866274017369</v>
      </c>
      <c r="BR842" s="167">
        <f>N842-BP845</f>
        <v>21.979999999999961</v>
      </c>
      <c r="BS842" s="164">
        <f>BP847-BP848</f>
        <v>80.67</v>
      </c>
      <c r="BT842" s="164">
        <f t="shared" si="787"/>
        <v>27.246807983141142</v>
      </c>
      <c r="BU842" s="174">
        <f t="shared" si="788"/>
        <v>21.235308301759002</v>
      </c>
      <c r="BV842" s="129">
        <v>7000</v>
      </c>
      <c r="BW842" s="100">
        <v>103.506856070365</v>
      </c>
      <c r="BX842" s="167">
        <f>(BW847-BW848)/BW829</f>
        <v>0.78439248454040778</v>
      </c>
      <c r="BY842" s="167">
        <f>S842-BW845</f>
        <v>15.95999999999998</v>
      </c>
      <c r="BZ842" s="164">
        <f>BW847-BW848</f>
        <v>81.19</v>
      </c>
      <c r="CA842" s="164">
        <f t="shared" si="789"/>
        <v>19.657593299667422</v>
      </c>
      <c r="CB842" s="174">
        <f t="shared" si="790"/>
        <v>15.419268448411001</v>
      </c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</row>
    <row r="843" spans="1:95" ht="15.75">
      <c r="A843" s="64"/>
      <c r="B843" s="95" t="s">
        <v>42</v>
      </c>
      <c r="C843" s="80">
        <v>9000</v>
      </c>
      <c r="D843" s="211">
        <v>430.25</v>
      </c>
      <c r="E843" s="211">
        <v>13.53</v>
      </c>
      <c r="F843" s="211">
        <v>18.899999999999999</v>
      </c>
      <c r="G843" s="236">
        <v>17.47</v>
      </c>
      <c r="H843" s="80">
        <v>9000</v>
      </c>
      <c r="I843" s="80">
        <v>449.98</v>
      </c>
      <c r="J843" s="80">
        <v>5.38</v>
      </c>
      <c r="K843" s="211">
        <v>5.51</v>
      </c>
      <c r="L843" s="98">
        <v>6.08</v>
      </c>
      <c r="M843" s="80">
        <v>9000</v>
      </c>
      <c r="N843" s="211">
        <v>389.36</v>
      </c>
      <c r="O843" s="211">
        <v>21.13</v>
      </c>
      <c r="P843" s="80">
        <v>20.11</v>
      </c>
      <c r="Q843" s="98">
        <v>20.68</v>
      </c>
      <c r="R843" s="80">
        <v>9000</v>
      </c>
      <c r="S843" s="211">
        <v>383.14</v>
      </c>
      <c r="T843" s="211">
        <v>22.91</v>
      </c>
      <c r="U843" s="211">
        <v>22.97</v>
      </c>
      <c r="V843" s="236">
        <v>24.76</v>
      </c>
      <c r="W843" s="64"/>
      <c r="X843" s="129">
        <v>9000</v>
      </c>
      <c r="Y843" s="151">
        <f t="shared" si="791"/>
        <v>1.6633333333333333</v>
      </c>
      <c r="Z843" s="100">
        <v>9.6440000000000001</v>
      </c>
      <c r="AA843" s="100">
        <v>4.5170000000000003</v>
      </c>
      <c r="AB843" s="100">
        <f t="shared" si="771"/>
        <v>3.4636666666666667</v>
      </c>
      <c r="AC843" s="100">
        <f t="shared" si="772"/>
        <v>35.112333333333339</v>
      </c>
      <c r="AD843" s="152">
        <f t="shared" si="773"/>
        <v>13771.713242394</v>
      </c>
      <c r="AE843" s="129">
        <v>9000</v>
      </c>
      <c r="AF843" s="100">
        <f t="shared" si="792"/>
        <v>0.56566666666666665</v>
      </c>
      <c r="AG843" s="100">
        <v>9.6440000000000001</v>
      </c>
      <c r="AH843" s="100">
        <v>4.5170000000000003</v>
      </c>
      <c r="AI843" s="100">
        <f t="shared" si="774"/>
        <v>4.5613333333333328</v>
      </c>
      <c r="AJ843" s="100">
        <f t="shared" si="775"/>
        <v>34.01466666666667</v>
      </c>
      <c r="AK843" s="152">
        <f t="shared" si="776"/>
        <v>17569.128547871998</v>
      </c>
      <c r="AL843" s="129">
        <v>9000</v>
      </c>
      <c r="AM843" s="100">
        <f t="shared" si="795"/>
        <v>2.0639999999999996</v>
      </c>
      <c r="AN843" s="100">
        <v>9.6440000000000001</v>
      </c>
      <c r="AO843" s="100">
        <v>4.5170000000000003</v>
      </c>
      <c r="AP843" s="100">
        <f t="shared" si="777"/>
        <v>3.0630000000000006</v>
      </c>
      <c r="AQ843" s="100">
        <f t="shared" si="778"/>
        <v>35.513000000000005</v>
      </c>
      <c r="AR843" s="160">
        <f t="shared" si="779"/>
        <v>12317.612810922003</v>
      </c>
      <c r="AS843" s="129">
        <v>9000</v>
      </c>
      <c r="AT843" s="100">
        <f t="shared" si="794"/>
        <v>2.3546666666666667</v>
      </c>
      <c r="AU843" s="100">
        <v>9.6440000000000001</v>
      </c>
      <c r="AV843" s="100">
        <v>4.5170000000000003</v>
      </c>
      <c r="AW843" s="100">
        <f t="shared" si="780"/>
        <v>2.7723333333333331</v>
      </c>
      <c r="AX843" s="100">
        <f t="shared" si="781"/>
        <v>35.803666666666672</v>
      </c>
      <c r="AY843" s="160">
        <f t="shared" si="782"/>
        <v>11239.969745033999</v>
      </c>
      <c r="AZ843" s="166"/>
      <c r="BA843" s="129">
        <v>9000</v>
      </c>
      <c r="BB843" s="100">
        <v>103.506856070365</v>
      </c>
      <c r="BC843" s="167">
        <f>(BB847-BB848)/BB829</f>
        <v>1.1926746177671308</v>
      </c>
      <c r="BD843" s="167">
        <f>D843-BB845</f>
        <v>18.870000000000005</v>
      </c>
      <c r="BE843" s="164">
        <f>BB847-BB848</f>
        <v>123.45</v>
      </c>
      <c r="BF843" s="164">
        <f t="shared" si="783"/>
        <v>15.285540704738764</v>
      </c>
      <c r="BG843" s="174">
        <f t="shared" si="784"/>
        <v>18.230676417388224</v>
      </c>
      <c r="BH843" s="129">
        <v>9000</v>
      </c>
      <c r="BI843" s="100">
        <v>103.506856070365</v>
      </c>
      <c r="BJ843" s="167">
        <f>(BI847-BI848)/BI829</f>
        <v>1.4079260595156258</v>
      </c>
      <c r="BK843" s="167">
        <f>I843-BI845</f>
        <v>16.350000000000023</v>
      </c>
      <c r="BL843" s="164">
        <f>BI847-BI848</f>
        <v>145.73000000000002</v>
      </c>
      <c r="BM843" s="164">
        <f t="shared" si="785"/>
        <v>11.219378302339958</v>
      </c>
      <c r="BN843" s="174">
        <f t="shared" si="786"/>
        <v>15.796055083428609</v>
      </c>
      <c r="BO843" s="129">
        <v>9000</v>
      </c>
      <c r="BP843" s="180">
        <v>103.506856070365</v>
      </c>
      <c r="BQ843" s="167">
        <f>(BP847-BP848)/BP829</f>
        <v>0.77936866274017369</v>
      </c>
      <c r="BR843" s="167">
        <f>N843-BP845</f>
        <v>21.139999999999986</v>
      </c>
      <c r="BS843" s="164">
        <f>BP847-BP848</f>
        <v>80.67</v>
      </c>
      <c r="BT843" s="164">
        <f t="shared" si="787"/>
        <v>26.205528697161256</v>
      </c>
      <c r="BU843" s="174">
        <f t="shared" si="788"/>
        <v>20.423767857105815</v>
      </c>
      <c r="BV843" s="129">
        <v>9000</v>
      </c>
      <c r="BW843" s="100">
        <v>103.506856070365</v>
      </c>
      <c r="BX843" s="167">
        <f>(BW847-BW848)/BW829</f>
        <v>0.78439248454040778</v>
      </c>
      <c r="BY843" s="167">
        <f>S843-BW845</f>
        <v>14.829999999999984</v>
      </c>
      <c r="BZ843" s="164">
        <f>BW847-BW848</f>
        <v>81.19</v>
      </c>
      <c r="CA843" s="164">
        <f t="shared" si="789"/>
        <v>18.265796280330072</v>
      </c>
      <c r="CB843" s="174">
        <f t="shared" si="790"/>
        <v>14.327553326437044</v>
      </c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</row>
    <row r="844" spans="1:95" ht="15.75">
      <c r="A844" s="64"/>
      <c r="B844" s="102" t="s">
        <v>42</v>
      </c>
      <c r="C844" s="104">
        <v>10000</v>
      </c>
      <c r="D844" s="234">
        <v>429.08</v>
      </c>
      <c r="E844" s="234">
        <v>14.02</v>
      </c>
      <c r="F844" s="234">
        <v>13.95</v>
      </c>
      <c r="G844" s="248">
        <v>18.11</v>
      </c>
      <c r="H844" s="104">
        <v>10000</v>
      </c>
      <c r="I844" s="80">
        <v>449.05</v>
      </c>
      <c r="J844" s="80">
        <v>5.72</v>
      </c>
      <c r="K844" s="80">
        <v>6.04</v>
      </c>
      <c r="L844" s="211">
        <v>5.65</v>
      </c>
      <c r="M844" s="104">
        <v>10000</v>
      </c>
      <c r="N844" s="211">
        <v>387.82</v>
      </c>
      <c r="O844" s="211">
        <v>20.83</v>
      </c>
      <c r="P844" s="80">
        <v>22.5</v>
      </c>
      <c r="Q844" s="98">
        <v>22.18</v>
      </c>
      <c r="R844" s="104">
        <v>10000</v>
      </c>
      <c r="S844" s="234">
        <v>382.77</v>
      </c>
      <c r="T844" s="234">
        <v>25.11</v>
      </c>
      <c r="U844" s="234">
        <v>23.96</v>
      </c>
      <c r="V844" s="248">
        <v>23.65</v>
      </c>
      <c r="W844" s="64"/>
      <c r="X844" s="137">
        <v>10000</v>
      </c>
      <c r="Y844" s="151">
        <f t="shared" si="791"/>
        <v>1.536</v>
      </c>
      <c r="Z844" s="105">
        <v>9.6440000000000001</v>
      </c>
      <c r="AA844" s="105">
        <v>4.5170000000000003</v>
      </c>
      <c r="AB844" s="105">
        <f t="shared" si="771"/>
        <v>3.5909999999999993</v>
      </c>
      <c r="AC844" s="105">
        <f t="shared" si="772"/>
        <v>34.985000000000007</v>
      </c>
      <c r="AD844" s="152">
        <f t="shared" si="773"/>
        <v>17563.232672999995</v>
      </c>
      <c r="AE844" s="137">
        <v>10000</v>
      </c>
      <c r="AF844" s="100">
        <f t="shared" si="792"/>
        <v>0.58033333333333337</v>
      </c>
      <c r="AG844" s="105">
        <v>9.6440000000000001</v>
      </c>
      <c r="AH844" s="105">
        <v>4.5170000000000003</v>
      </c>
      <c r="AI844" s="105">
        <f t="shared" si="774"/>
        <v>4.5466666666666669</v>
      </c>
      <c r="AJ844" s="105">
        <f t="shared" si="775"/>
        <v>34.029333333333341</v>
      </c>
      <c r="AK844" s="154">
        <f t="shared" si="776"/>
        <v>21629.860970666668</v>
      </c>
      <c r="AL844" s="137">
        <v>10000</v>
      </c>
      <c r="AM844" s="105">
        <f t="shared" si="795"/>
        <v>2.1836666666666664</v>
      </c>
      <c r="AN844" s="105">
        <v>9.6440000000000001</v>
      </c>
      <c r="AO844" s="105">
        <v>4.5170000000000003</v>
      </c>
      <c r="AP844" s="105">
        <f t="shared" si="777"/>
        <v>2.9433333333333334</v>
      </c>
      <c r="AQ844" s="105">
        <f t="shared" si="778"/>
        <v>35.632666666666672</v>
      </c>
      <c r="AR844" s="161">
        <f t="shared" si="779"/>
        <v>14662.058414666668</v>
      </c>
      <c r="AS844" s="137">
        <v>10000</v>
      </c>
      <c r="AT844" s="105">
        <f t="shared" si="794"/>
        <v>2.4239999999999999</v>
      </c>
      <c r="AU844" s="105">
        <v>9.6440000000000001</v>
      </c>
      <c r="AV844" s="105">
        <v>4.5170000000000003</v>
      </c>
      <c r="AW844" s="105">
        <f t="shared" si="780"/>
        <v>2.7029999999999994</v>
      </c>
      <c r="AX844" s="105">
        <f t="shared" si="781"/>
        <v>35.873000000000005</v>
      </c>
      <c r="AY844" s="161">
        <f t="shared" si="782"/>
        <v>13555.667716199996</v>
      </c>
      <c r="AZ844" s="166"/>
      <c r="BA844" s="137">
        <v>10000</v>
      </c>
      <c r="BB844" s="105">
        <v>103.506856070365</v>
      </c>
      <c r="BC844" s="167">
        <f>(BB847-BB848)/BB829</f>
        <v>1.1926746177671308</v>
      </c>
      <c r="BD844" s="167">
        <f>D844-BB845</f>
        <v>17.699999999999989</v>
      </c>
      <c r="BE844" s="165">
        <f>BB847-BB848</f>
        <v>123.45</v>
      </c>
      <c r="BF844" s="165">
        <f t="shared" si="783"/>
        <v>14.337788578371802</v>
      </c>
      <c r="BG844" s="175">
        <f t="shared" si="784"/>
        <v>17.100316512335521</v>
      </c>
      <c r="BH844" s="137">
        <v>10000</v>
      </c>
      <c r="BI844" s="105">
        <v>103.506856070365</v>
      </c>
      <c r="BJ844" s="167">
        <f>(BI847-BI848)/BI829</f>
        <v>1.4079260595156258</v>
      </c>
      <c r="BK844" s="167">
        <f>I844-BI845</f>
        <v>15.420000000000016</v>
      </c>
      <c r="BL844" s="165">
        <f>BI847-BI848</f>
        <v>145.73000000000002</v>
      </c>
      <c r="BM844" s="165">
        <f t="shared" si="785"/>
        <v>10.581211830096764</v>
      </c>
      <c r="BN844" s="175">
        <f t="shared" si="786"/>
        <v>14.89756387684826</v>
      </c>
      <c r="BO844" s="137">
        <v>10000</v>
      </c>
      <c r="BP844" s="181">
        <v>103.506856070365</v>
      </c>
      <c r="BQ844" s="167">
        <f>(BP847-BP848)/BP829</f>
        <v>0.77936866274017369</v>
      </c>
      <c r="BR844" s="167">
        <f>N844-BP845</f>
        <v>19.599999999999966</v>
      </c>
      <c r="BS844" s="165">
        <f>BP847-BP848</f>
        <v>80.67</v>
      </c>
      <c r="BT844" s="165">
        <f t="shared" si="787"/>
        <v>24.296516672864716</v>
      </c>
      <c r="BU844" s="175">
        <f t="shared" si="788"/>
        <v>18.935943708574907</v>
      </c>
      <c r="BV844" s="137">
        <v>10000</v>
      </c>
      <c r="BW844" s="105">
        <v>103.506856070365</v>
      </c>
      <c r="BX844" s="167">
        <f>(BW847-BW848)/BW829</f>
        <v>0.78439248454040778</v>
      </c>
      <c r="BY844" s="167">
        <f>S844-BW845</f>
        <v>14.45999999999998</v>
      </c>
      <c r="BZ844" s="165">
        <f>BW847-BW848</f>
        <v>81.19</v>
      </c>
      <c r="CA844" s="165">
        <f t="shared" si="789"/>
        <v>17.810075132405444</v>
      </c>
      <c r="CB844" s="175">
        <f t="shared" si="790"/>
        <v>13.970089082958838</v>
      </c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</row>
    <row r="845" spans="1:95" ht="30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328" t="s">
        <v>46</v>
      </c>
      <c r="BA845" s="108" t="s">
        <v>47</v>
      </c>
      <c r="BB845" s="82">
        <f>BB846+BB847</f>
        <v>411.38</v>
      </c>
      <c r="BC845" s="80"/>
      <c r="BD845" s="80"/>
      <c r="BE845" s="80"/>
      <c r="BF845" s="80"/>
      <c r="BH845" s="108" t="s">
        <v>47</v>
      </c>
      <c r="BI845" s="238">
        <f>BI846+BI847</f>
        <v>433.63</v>
      </c>
      <c r="BJ845" s="80"/>
      <c r="BK845" s="86"/>
      <c r="BL845" s="86"/>
      <c r="BM845" s="86"/>
      <c r="BN845" s="86"/>
      <c r="BO845" s="108" t="s">
        <v>47</v>
      </c>
      <c r="BP845" s="162">
        <f>BP846+BP847</f>
        <v>368.22</v>
      </c>
      <c r="BQ845" s="81"/>
      <c r="BR845" s="80"/>
      <c r="BS845" s="80"/>
      <c r="BT845" s="80"/>
      <c r="BU845" s="80"/>
      <c r="BV845" s="108" t="s">
        <v>47</v>
      </c>
      <c r="BW845" s="162">
        <f>BW846+BW847</f>
        <v>368.31</v>
      </c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</row>
    <row r="846" spans="1:95" ht="1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328"/>
      <c r="BA846" s="80" t="s">
        <v>48</v>
      </c>
      <c r="BB846" s="63">
        <v>215.07</v>
      </c>
      <c r="BC846" s="80"/>
      <c r="BD846" s="80"/>
      <c r="BE846" s="80"/>
      <c r="BF846" s="80"/>
      <c r="BG846" s="80"/>
      <c r="BH846" s="80" t="s">
        <v>48</v>
      </c>
      <c r="BI846" s="237">
        <v>214.95</v>
      </c>
      <c r="BJ846" s="80"/>
      <c r="BK846" s="86"/>
      <c r="BL846" s="86"/>
      <c r="BM846" s="86"/>
      <c r="BN846" s="86"/>
      <c r="BO846" s="80" t="s">
        <v>48</v>
      </c>
      <c r="BP846" s="183">
        <v>214.84</v>
      </c>
      <c r="BQ846" s="81"/>
      <c r="BR846" s="80"/>
      <c r="BS846" s="80"/>
      <c r="BT846" s="100"/>
      <c r="BU846" s="100"/>
      <c r="BV846" s="80" t="s">
        <v>48</v>
      </c>
      <c r="BW846" s="183">
        <v>214.62</v>
      </c>
      <c r="BX846" s="60" t="s">
        <v>191</v>
      </c>
      <c r="BY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</row>
    <row r="847" spans="1:95" ht="1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328"/>
      <c r="BA847" s="80" t="s">
        <v>50</v>
      </c>
      <c r="BB847" s="86">
        <v>196.31</v>
      </c>
      <c r="BC847" s="80"/>
      <c r="BD847" s="80"/>
      <c r="BE847" s="80"/>
      <c r="BF847" s="80"/>
      <c r="BG847" s="80"/>
      <c r="BH847" s="80" t="s">
        <v>50</v>
      </c>
      <c r="BI847" s="86">
        <v>218.68</v>
      </c>
      <c r="BJ847" s="80"/>
      <c r="BK847" s="86"/>
      <c r="BL847" s="86"/>
      <c r="BM847" s="86"/>
      <c r="BN847" s="86"/>
      <c r="BO847" s="80" t="s">
        <v>50</v>
      </c>
      <c r="BP847" s="80">
        <v>153.38</v>
      </c>
      <c r="BQ847" s="81"/>
      <c r="BR847" s="80"/>
      <c r="BS847" s="80"/>
      <c r="BT847" s="100"/>
      <c r="BU847" s="100"/>
      <c r="BV847" s="80" t="s">
        <v>50</v>
      </c>
      <c r="BW847" s="80">
        <v>153.69</v>
      </c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</row>
    <row r="848" spans="1:95" ht="1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328"/>
      <c r="BA848" s="80" t="s">
        <v>52</v>
      </c>
      <c r="BB848" s="86">
        <v>72.86</v>
      </c>
      <c r="BC848" s="80"/>
      <c r="BD848" s="81"/>
      <c r="BE848" s="81"/>
      <c r="BF848" s="81"/>
      <c r="BG848" s="81"/>
      <c r="BH848" s="80" t="s">
        <v>52</v>
      </c>
      <c r="BI848" s="86">
        <v>72.95</v>
      </c>
      <c r="BJ848" s="80"/>
      <c r="BK848" s="81"/>
      <c r="BL848" s="81"/>
      <c r="BM848" s="81"/>
      <c r="BN848" s="81"/>
      <c r="BO848" s="80" t="s">
        <v>52</v>
      </c>
      <c r="BP848" s="80">
        <v>72.709999999999994</v>
      </c>
      <c r="BQ848" s="81"/>
      <c r="BR848" s="81"/>
      <c r="BS848" s="81"/>
      <c r="BT848" s="81"/>
      <c r="BU848" s="81"/>
      <c r="BV848" s="80" t="s">
        <v>52</v>
      </c>
      <c r="BW848" s="80">
        <v>72.5</v>
      </c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</row>
    <row r="849" spans="1:95" ht="18.75">
      <c r="A849" s="61" t="s">
        <v>205</v>
      </c>
      <c r="B849" s="270"/>
      <c r="C849" s="211"/>
      <c r="D849" s="211"/>
      <c r="E849" s="80"/>
      <c r="F849" s="211"/>
      <c r="G849" s="81"/>
      <c r="H849" s="81"/>
      <c r="I849" s="81"/>
      <c r="J849" s="81"/>
      <c r="K849" s="81"/>
      <c r="L849" s="81"/>
      <c r="M849" s="81"/>
      <c r="N849" s="81"/>
      <c r="O849" s="80"/>
      <c r="P849" s="80"/>
      <c r="Q849" s="80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0"/>
      <c r="AF849" s="80"/>
      <c r="AG849" s="80"/>
      <c r="AH849" s="80"/>
      <c r="AI849" s="80"/>
      <c r="AJ849" s="80"/>
      <c r="AK849" s="80"/>
      <c r="AL849" s="81"/>
      <c r="AM849" s="81"/>
      <c r="AN849" s="80"/>
      <c r="AO849" s="80"/>
      <c r="AP849" s="81"/>
      <c r="AQ849" s="81"/>
      <c r="AR849" s="81"/>
      <c r="AS849" s="81"/>
      <c r="AT849" s="81"/>
      <c r="AU849" s="81"/>
      <c r="AV849" s="81"/>
      <c r="AW849" s="81"/>
      <c r="AX849" s="81"/>
      <c r="AY849" s="81"/>
      <c r="BA849" s="81"/>
      <c r="BB849" s="81"/>
      <c r="BC849" s="80"/>
      <c r="BD849" s="81"/>
      <c r="BE849" s="81"/>
      <c r="BF849" s="81"/>
      <c r="BG849" s="81"/>
      <c r="BH849" s="81"/>
      <c r="BI849" s="81"/>
      <c r="BJ849" s="80"/>
      <c r="BK849" s="81"/>
      <c r="BL849" s="81"/>
      <c r="BM849" s="81"/>
      <c r="BN849" s="81"/>
      <c r="BO849" s="81"/>
      <c r="BP849" s="81"/>
      <c r="BQ849" s="81"/>
      <c r="BR849" s="81"/>
      <c r="BS849" s="81"/>
      <c r="BT849" s="81"/>
      <c r="BU849" s="81"/>
      <c r="BV849" s="81"/>
      <c r="BW849" s="81"/>
      <c r="BX849" s="81"/>
      <c r="BY849" s="81"/>
      <c r="BZ849" s="81"/>
      <c r="CA849" s="81"/>
      <c r="CB849" s="81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</row>
    <row r="850" spans="1:95" ht="18.75" customHeight="1">
      <c r="A850" s="318" t="s">
        <v>206</v>
      </c>
      <c r="B850" s="318"/>
      <c r="C850" s="318"/>
      <c r="D850" s="318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34"/>
      <c r="P850" s="134"/>
      <c r="Q850" s="134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  <c r="AE850" s="134"/>
      <c r="AF850" s="134"/>
      <c r="AG850" s="134"/>
      <c r="AH850" s="134"/>
      <c r="AI850" s="134"/>
      <c r="AJ850" s="134"/>
      <c r="AK850" s="134"/>
      <c r="AL850" s="113"/>
      <c r="AM850" s="113"/>
      <c r="AN850" s="134"/>
      <c r="AO850" s="134"/>
      <c r="AP850" s="113"/>
      <c r="AQ850" s="113"/>
      <c r="AR850" s="113"/>
      <c r="AS850" s="113"/>
      <c r="AT850" s="113"/>
      <c r="AU850" s="113"/>
      <c r="AV850" s="113"/>
      <c r="AW850" s="113"/>
      <c r="AX850" s="113"/>
      <c r="AY850" s="113"/>
      <c r="AZ850" s="112"/>
      <c r="BA850" s="113"/>
      <c r="BB850" s="113"/>
      <c r="BC850" s="134"/>
      <c r="BD850" s="113"/>
      <c r="BE850" s="113"/>
      <c r="BF850" s="113"/>
      <c r="BG850" s="113"/>
      <c r="BH850" s="113"/>
      <c r="BI850" s="113"/>
      <c r="BJ850" s="134"/>
      <c r="BK850" s="113"/>
      <c r="BL850" s="113"/>
      <c r="BM850" s="113"/>
      <c r="BN850" s="113"/>
      <c r="BO850" s="113"/>
      <c r="BP850" s="113"/>
      <c r="BQ850" s="113"/>
      <c r="BR850" s="113"/>
      <c r="BS850" s="113"/>
      <c r="BT850" s="113"/>
      <c r="BU850" s="113"/>
      <c r="BV850" s="113"/>
      <c r="BW850" s="113"/>
      <c r="BX850" s="113"/>
      <c r="BY850" s="113"/>
      <c r="BZ850" s="113"/>
      <c r="CA850" s="113"/>
      <c r="CB850" s="113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</row>
    <row r="851" spans="1:95" ht="15">
      <c r="A851" s="81"/>
      <c r="B851" s="81"/>
      <c r="C851" s="80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0"/>
      <c r="P851" s="80"/>
      <c r="Q851" s="80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0"/>
      <c r="AF851" s="80"/>
      <c r="AG851" s="80"/>
      <c r="AH851" s="80"/>
      <c r="AI851" s="80"/>
      <c r="AJ851" s="80"/>
      <c r="AK851" s="80"/>
      <c r="AL851" s="81"/>
      <c r="AM851" s="81"/>
      <c r="AN851" s="80"/>
      <c r="AO851" s="80"/>
      <c r="AP851" s="81"/>
      <c r="AQ851" s="81"/>
      <c r="AR851" s="81"/>
      <c r="AS851" s="81"/>
      <c r="AT851" s="81"/>
      <c r="AU851" s="81"/>
      <c r="AV851" s="81"/>
      <c r="AW851" s="81"/>
      <c r="AX851" s="81"/>
      <c r="AY851" s="81"/>
      <c r="BA851" s="81"/>
      <c r="BB851" s="81"/>
      <c r="BC851" s="80"/>
      <c r="BD851" s="81"/>
      <c r="BE851" s="81"/>
      <c r="BF851" s="81"/>
      <c r="BG851" s="81"/>
      <c r="BH851" s="81"/>
      <c r="BI851" s="81"/>
      <c r="BJ851" s="80"/>
      <c r="BK851" s="81"/>
      <c r="BL851" s="81"/>
      <c r="BM851" s="81"/>
      <c r="BN851" s="81"/>
      <c r="BO851" s="81"/>
      <c r="BP851" s="81"/>
      <c r="BQ851" s="81"/>
      <c r="BR851" s="81"/>
      <c r="BS851" s="81"/>
      <c r="BT851" s="81"/>
      <c r="BU851" s="81"/>
      <c r="BV851" s="81"/>
      <c r="BW851" s="81"/>
      <c r="BX851" s="81"/>
      <c r="BY851" s="81"/>
      <c r="BZ851" s="81"/>
      <c r="CA851" s="81"/>
      <c r="CB851" s="81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</row>
    <row r="852" spans="1:95" ht="15" customHeight="1">
      <c r="A852" s="82" t="s">
        <v>10</v>
      </c>
      <c r="B852" s="83" t="s">
        <v>11</v>
      </c>
      <c r="C852" s="84" t="s">
        <v>12</v>
      </c>
      <c r="D852" s="85" t="s">
        <v>13</v>
      </c>
      <c r="E852" s="335" t="s">
        <v>144</v>
      </c>
      <c r="F852" s="86"/>
      <c r="G852" s="87"/>
      <c r="H852" s="83" t="s">
        <v>11</v>
      </c>
      <c r="I852" s="85" t="s">
        <v>12</v>
      </c>
      <c r="J852" s="85" t="s">
        <v>13</v>
      </c>
      <c r="K852" s="335" t="s">
        <v>144</v>
      </c>
      <c r="L852" s="86"/>
      <c r="M852" s="130" t="s">
        <v>11</v>
      </c>
      <c r="N852" s="85" t="s">
        <v>12</v>
      </c>
      <c r="O852" s="84" t="s">
        <v>13</v>
      </c>
      <c r="P852" s="335" t="s">
        <v>144</v>
      </c>
      <c r="Q852" s="80"/>
      <c r="R852" s="130" t="s">
        <v>11</v>
      </c>
      <c r="S852" s="85" t="s">
        <v>12</v>
      </c>
      <c r="T852" s="85" t="s">
        <v>13</v>
      </c>
      <c r="U852" s="335" t="s">
        <v>144</v>
      </c>
      <c r="V852" s="86"/>
      <c r="W852" s="82" t="s">
        <v>15</v>
      </c>
      <c r="X852" s="83" t="s">
        <v>11</v>
      </c>
      <c r="Y852" s="84" t="s">
        <v>12</v>
      </c>
      <c r="Z852" s="85" t="s">
        <v>13</v>
      </c>
      <c r="AA852" s="86"/>
      <c r="AB852" s="86"/>
      <c r="AC852" s="86"/>
      <c r="AD852" s="87"/>
      <c r="AE852" s="83" t="s">
        <v>11</v>
      </c>
      <c r="AF852" s="85" t="s">
        <v>12</v>
      </c>
      <c r="AG852" s="85" t="s">
        <v>13</v>
      </c>
      <c r="AH852" s="86"/>
      <c r="AI852" s="86"/>
      <c r="AJ852" s="86"/>
      <c r="AK852" s="87"/>
      <c r="AL852" s="130" t="s">
        <v>11</v>
      </c>
      <c r="AM852" s="85" t="s">
        <v>12</v>
      </c>
      <c r="AN852" s="84" t="s">
        <v>13</v>
      </c>
      <c r="AO852" s="86"/>
      <c r="AP852" s="86"/>
      <c r="AQ852" s="86"/>
      <c r="AR852" s="157"/>
      <c r="AS852" s="130" t="s">
        <v>11</v>
      </c>
      <c r="AT852" s="85" t="s">
        <v>12</v>
      </c>
      <c r="AU852" s="85" t="s">
        <v>13</v>
      </c>
      <c r="AV852" s="86"/>
      <c r="AW852" s="86"/>
      <c r="AX852" s="86"/>
      <c r="AY852" s="157"/>
      <c r="AZ852" s="73" t="s">
        <v>16</v>
      </c>
      <c r="BA852" s="83" t="s">
        <v>11</v>
      </c>
      <c r="BB852" s="84" t="s">
        <v>12</v>
      </c>
      <c r="BC852" s="85" t="s">
        <v>13</v>
      </c>
      <c r="BD852" s="86"/>
      <c r="BE852" s="86"/>
      <c r="BF852" s="86"/>
      <c r="BG852" s="86"/>
      <c r="BH852" s="83" t="s">
        <v>11</v>
      </c>
      <c r="BI852" s="85" t="s">
        <v>12</v>
      </c>
      <c r="BJ852" s="85" t="s">
        <v>13</v>
      </c>
      <c r="BK852" s="86"/>
      <c r="BL852" s="86"/>
      <c r="BM852" s="86"/>
      <c r="BN852" s="86"/>
      <c r="BO852" s="130" t="s">
        <v>11</v>
      </c>
      <c r="BP852" s="85" t="s">
        <v>12</v>
      </c>
      <c r="BQ852" s="84" t="s">
        <v>13</v>
      </c>
      <c r="BR852" s="81"/>
      <c r="BS852" s="86"/>
      <c r="BT852" s="86"/>
      <c r="BU852" s="86"/>
      <c r="BV852" s="130" t="s">
        <v>11</v>
      </c>
      <c r="BW852" s="85" t="s">
        <v>12</v>
      </c>
      <c r="BX852" s="85" t="s">
        <v>13</v>
      </c>
      <c r="BY852" s="80"/>
      <c r="BZ852" s="80"/>
      <c r="CA852" s="80"/>
      <c r="CB852" s="87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</row>
    <row r="853" spans="1:95" ht="15">
      <c r="A853" s="82"/>
      <c r="B853" s="88"/>
      <c r="C853" s="89" t="s">
        <v>207</v>
      </c>
      <c r="D853" s="90" t="s">
        <v>20</v>
      </c>
      <c r="E853" s="336"/>
      <c r="F853" s="282">
        <v>163.55000000000001</v>
      </c>
      <c r="G853" s="87"/>
      <c r="H853" s="88"/>
      <c r="I853" s="89" t="s">
        <v>208</v>
      </c>
      <c r="J853" s="90" t="s">
        <v>20</v>
      </c>
      <c r="K853" s="336"/>
      <c r="L853" s="250">
        <v>161.07</v>
      </c>
      <c r="M853" s="88"/>
      <c r="N853" s="89" t="s">
        <v>194</v>
      </c>
      <c r="O853" s="135" t="s">
        <v>19</v>
      </c>
      <c r="P853" s="336"/>
      <c r="Q853" s="250">
        <v>170.09</v>
      </c>
      <c r="R853" s="88"/>
      <c r="S853" s="89" t="s">
        <v>209</v>
      </c>
      <c r="T853" s="90" t="s">
        <v>20</v>
      </c>
      <c r="U853" s="336"/>
      <c r="V853" s="250">
        <v>178.93</v>
      </c>
      <c r="W853" s="249"/>
      <c r="X853" s="88"/>
      <c r="Y853" s="89" t="s">
        <v>207</v>
      </c>
      <c r="Z853" s="90" t="s">
        <v>20</v>
      </c>
      <c r="AA853" s="86"/>
      <c r="AB853" s="86"/>
      <c r="AC853" s="86"/>
      <c r="AD853" s="87"/>
      <c r="AE853" s="88"/>
      <c r="AF853" s="89" t="s">
        <v>208</v>
      </c>
      <c r="AG853" s="90" t="s">
        <v>20</v>
      </c>
      <c r="AH853" s="86"/>
      <c r="AI853" s="86"/>
      <c r="AJ853" s="86"/>
      <c r="AK853" s="87"/>
      <c r="AL853" s="88"/>
      <c r="AM853" s="89" t="s">
        <v>194</v>
      </c>
      <c r="AN853" s="135" t="s">
        <v>19</v>
      </c>
      <c r="AO853" s="86"/>
      <c r="AP853" s="86"/>
      <c r="AQ853" s="86"/>
      <c r="AR853" s="157"/>
      <c r="AS853" s="88"/>
      <c r="AT853" s="89" t="s">
        <v>209</v>
      </c>
      <c r="AU853" s="90" t="s">
        <v>20</v>
      </c>
      <c r="AV853" s="331"/>
      <c r="AW853" s="331"/>
      <c r="AX853" s="86"/>
      <c r="AY853" s="157"/>
      <c r="AZ853" s="73"/>
      <c r="BA853" s="88"/>
      <c r="BB853" s="89" t="s">
        <v>207</v>
      </c>
      <c r="BC853" s="90" t="s">
        <v>20</v>
      </c>
      <c r="BD853" s="86"/>
      <c r="BE853" s="86"/>
      <c r="BF853" s="86"/>
      <c r="BG853" s="87"/>
      <c r="BH853" s="88"/>
      <c r="BI853" s="89" t="s">
        <v>208</v>
      </c>
      <c r="BJ853" s="90" t="s">
        <v>20</v>
      </c>
      <c r="BK853" s="86"/>
      <c r="BL853" s="86"/>
      <c r="BM853" s="86"/>
      <c r="BN853" s="87"/>
      <c r="BO853" s="88"/>
      <c r="BP853" s="89" t="s">
        <v>194</v>
      </c>
      <c r="BQ853" s="135" t="s">
        <v>19</v>
      </c>
      <c r="BR853" s="86"/>
      <c r="BS853" s="86"/>
      <c r="BT853" s="86"/>
      <c r="BU853" s="157"/>
      <c r="BV853" s="88"/>
      <c r="BW853" s="89" t="s">
        <v>209</v>
      </c>
      <c r="BX853" s="90" t="s">
        <v>20</v>
      </c>
      <c r="BY853" s="331"/>
      <c r="BZ853" s="331"/>
      <c r="CA853" s="86"/>
      <c r="CB853" s="157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</row>
    <row r="854" spans="1:95" ht="47.25">
      <c r="A854" s="64"/>
      <c r="B854" s="91" t="s">
        <v>26</v>
      </c>
      <c r="C854" s="94" t="s">
        <v>27</v>
      </c>
      <c r="D854" s="93" t="s">
        <v>56</v>
      </c>
      <c r="E854" s="321" t="s">
        <v>29</v>
      </c>
      <c r="F854" s="321"/>
      <c r="G854" s="322"/>
      <c r="H854" s="94" t="s">
        <v>27</v>
      </c>
      <c r="I854" s="93" t="s">
        <v>56</v>
      </c>
      <c r="J854" s="321" t="s">
        <v>29</v>
      </c>
      <c r="K854" s="321"/>
      <c r="L854" s="322"/>
      <c r="M854" s="94" t="s">
        <v>27</v>
      </c>
      <c r="N854" s="93" t="s">
        <v>56</v>
      </c>
      <c r="O854" s="333" t="s">
        <v>29</v>
      </c>
      <c r="P854" s="333"/>
      <c r="Q854" s="334"/>
      <c r="R854" s="94" t="s">
        <v>27</v>
      </c>
      <c r="S854" s="93" t="s">
        <v>56</v>
      </c>
      <c r="T854" s="333" t="s">
        <v>29</v>
      </c>
      <c r="U854" s="333"/>
      <c r="V854" s="334"/>
      <c r="W854" s="64"/>
      <c r="X854" s="94" t="s">
        <v>27</v>
      </c>
      <c r="Y854" s="148" t="s">
        <v>30</v>
      </c>
      <c r="Z854" s="149" t="s">
        <v>31</v>
      </c>
      <c r="AA854" s="149" t="s">
        <v>32</v>
      </c>
      <c r="AB854" s="149" t="s">
        <v>33</v>
      </c>
      <c r="AC854" s="149" t="s">
        <v>34</v>
      </c>
      <c r="AD854" s="150" t="s">
        <v>35</v>
      </c>
      <c r="AE854" s="94" t="s">
        <v>27</v>
      </c>
      <c r="AF854" s="149" t="s">
        <v>30</v>
      </c>
      <c r="AG854" s="149" t="s">
        <v>31</v>
      </c>
      <c r="AH854" s="149" t="s">
        <v>32</v>
      </c>
      <c r="AI854" s="149" t="s">
        <v>33</v>
      </c>
      <c r="AJ854" s="149" t="s">
        <v>34</v>
      </c>
      <c r="AK854" s="150" t="s">
        <v>35</v>
      </c>
      <c r="AL854" s="94" t="s">
        <v>27</v>
      </c>
      <c r="AM854" s="149" t="s">
        <v>30</v>
      </c>
      <c r="AN854" s="149" t="s">
        <v>31</v>
      </c>
      <c r="AO854" s="149" t="s">
        <v>32</v>
      </c>
      <c r="AP854" s="149" t="s">
        <v>33</v>
      </c>
      <c r="AQ854" s="149" t="s">
        <v>34</v>
      </c>
      <c r="AR854" s="158" t="s">
        <v>35</v>
      </c>
      <c r="AS854" s="94" t="s">
        <v>27</v>
      </c>
      <c r="AT854" s="149" t="s">
        <v>30</v>
      </c>
      <c r="AU854" s="159" t="s">
        <v>31</v>
      </c>
      <c r="AV854" s="159" t="s">
        <v>32</v>
      </c>
      <c r="AW854" s="149" t="s">
        <v>33</v>
      </c>
      <c r="AX854" s="149" t="s">
        <v>34</v>
      </c>
      <c r="AY854" s="158" t="s">
        <v>35</v>
      </c>
      <c r="AZ854" s="166"/>
      <c r="BA854" s="163" t="s">
        <v>27</v>
      </c>
      <c r="BB854" s="149" t="s">
        <v>24</v>
      </c>
      <c r="BC854" s="149" t="s">
        <v>36</v>
      </c>
      <c r="BD854" s="149" t="s">
        <v>37</v>
      </c>
      <c r="BE854" s="149" t="s">
        <v>38</v>
      </c>
      <c r="BF854" s="173" t="s">
        <v>39</v>
      </c>
      <c r="BG854" s="173" t="s">
        <v>40</v>
      </c>
      <c r="BH854" s="163" t="s">
        <v>27</v>
      </c>
      <c r="BI854" s="149" t="s">
        <v>24</v>
      </c>
      <c r="BJ854" s="149" t="s">
        <v>36</v>
      </c>
      <c r="BK854" s="149" t="s">
        <v>37</v>
      </c>
      <c r="BL854" s="149" t="s">
        <v>38</v>
      </c>
      <c r="BM854" s="173" t="s">
        <v>39</v>
      </c>
      <c r="BN854" s="173" t="s">
        <v>40</v>
      </c>
      <c r="BO854" s="163" t="s">
        <v>27</v>
      </c>
      <c r="BP854" s="149" t="s">
        <v>24</v>
      </c>
      <c r="BQ854" s="149" t="s">
        <v>36</v>
      </c>
      <c r="BR854" s="149" t="s">
        <v>37</v>
      </c>
      <c r="BS854" s="149" t="s">
        <v>38</v>
      </c>
      <c r="BT854" s="173" t="s">
        <v>39</v>
      </c>
      <c r="BU854" s="173" t="s">
        <v>40</v>
      </c>
      <c r="BV854" s="163" t="s">
        <v>27</v>
      </c>
      <c r="BW854" s="149" t="s">
        <v>24</v>
      </c>
      <c r="BX854" s="149" t="s">
        <v>36</v>
      </c>
      <c r="BY854" s="149" t="s">
        <v>37</v>
      </c>
      <c r="BZ854" s="149" t="s">
        <v>38</v>
      </c>
      <c r="CA854" s="173" t="s">
        <v>39</v>
      </c>
      <c r="CB854" s="173" t="s">
        <v>40</v>
      </c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</row>
    <row r="855" spans="1:95" ht="15.75">
      <c r="A855" s="64"/>
      <c r="B855" s="95" t="s">
        <v>41</v>
      </c>
      <c r="C855" s="80">
        <v>0</v>
      </c>
      <c r="D855" s="278">
        <f>211.23+215.06</f>
        <v>426.28999999999996</v>
      </c>
      <c r="E855" s="278">
        <v>0</v>
      </c>
      <c r="F855" s="278">
        <v>0</v>
      </c>
      <c r="G855" s="278">
        <v>0</v>
      </c>
      <c r="H855" s="80">
        <v>0</v>
      </c>
      <c r="I855" s="279">
        <f>211.21+214.94</f>
        <v>426.15</v>
      </c>
      <c r="J855" s="210">
        <v>0</v>
      </c>
      <c r="K855" s="210">
        <v>0</v>
      </c>
      <c r="L855" s="227">
        <v>0</v>
      </c>
      <c r="M855" s="80">
        <v>0</v>
      </c>
      <c r="N855" s="114">
        <f>210.48+214.81</f>
        <v>425.28999999999996</v>
      </c>
      <c r="O855" s="210">
        <v>0</v>
      </c>
      <c r="P855" s="210">
        <v>0</v>
      </c>
      <c r="Q855" s="227">
        <v>0</v>
      </c>
      <c r="R855" s="80">
        <v>0</v>
      </c>
      <c r="S855" s="211">
        <v>219.06</v>
      </c>
      <c r="T855" s="210">
        <v>0</v>
      </c>
      <c r="U855" s="210">
        <v>0</v>
      </c>
      <c r="V855" s="227">
        <v>0</v>
      </c>
      <c r="W855" s="64"/>
      <c r="X855" s="129">
        <v>0</v>
      </c>
      <c r="Y855" s="151">
        <f>AVERAGE(E855:G855)/10</f>
        <v>0</v>
      </c>
      <c r="Z855" s="100">
        <v>9.6440000000000001</v>
      </c>
      <c r="AA855" s="100">
        <v>4.5170000000000003</v>
      </c>
      <c r="AB855" s="100">
        <f t="shared" ref="AB855:AB870" si="796">Z855-(AA855+Y855)</f>
        <v>5.1269999999999998</v>
      </c>
      <c r="AC855" s="100">
        <f t="shared" ref="AC855:AC870" si="797">3*Z855+AA855+Y855</f>
        <v>33.449000000000005</v>
      </c>
      <c r="AD855" s="152">
        <f t="shared" ref="AD855:AD870" si="798">1.398*(10^-6)*(X855^2)*AB855*AC855</f>
        <v>0</v>
      </c>
      <c r="AE855" s="129">
        <v>0</v>
      </c>
      <c r="AF855" s="100">
        <f>AVERAGE(J855:L855)/10</f>
        <v>0</v>
      </c>
      <c r="AG855" s="100">
        <v>9.6440000000000001</v>
      </c>
      <c r="AH855" s="100">
        <v>4.5170000000000003</v>
      </c>
      <c r="AI855" s="100">
        <f t="shared" ref="AI855:AI870" si="799">AG855-(AH855+AF855)</f>
        <v>5.1269999999999998</v>
      </c>
      <c r="AJ855" s="100">
        <f t="shared" ref="AJ855:AJ870" si="800">3*AG855+AH855+AF855</f>
        <v>33.449000000000005</v>
      </c>
      <c r="AK855" s="152">
        <f t="shared" ref="AK855:AK870" si="801">1.398*(10^-6)*(AE855^2)*AI855*AJ855</f>
        <v>0</v>
      </c>
      <c r="AL855" s="129">
        <v>0</v>
      </c>
      <c r="AM855" s="100">
        <f>AVERAGE(O855:Q855)/10</f>
        <v>0</v>
      </c>
      <c r="AN855" s="100">
        <v>9.6440000000000001</v>
      </c>
      <c r="AO855" s="100">
        <v>4.5170000000000003</v>
      </c>
      <c r="AP855" s="100">
        <f t="shared" ref="AP855:AP870" si="802">AN855-(AO855+AM855)</f>
        <v>5.1269999999999998</v>
      </c>
      <c r="AQ855" s="100">
        <f t="shared" ref="AQ855:AQ870" si="803">3*AN855+AO855+AM855</f>
        <v>33.449000000000005</v>
      </c>
      <c r="AR855" s="160">
        <f t="shared" ref="AR855:AR870" si="804">1.398*(10^-6)*(AL855^2)*AP855*AQ855</f>
        <v>0</v>
      </c>
      <c r="AS855" s="129">
        <v>0</v>
      </c>
      <c r="AT855" s="100">
        <f>AVERAGE(T855:V855)/10</f>
        <v>0</v>
      </c>
      <c r="AU855" s="100">
        <v>9.6440000000000001</v>
      </c>
      <c r="AV855" s="100">
        <v>4.5170000000000003</v>
      </c>
      <c r="AW855" s="100">
        <f t="shared" ref="AW855:AW870" si="805">AU855-(AV855+AT855)</f>
        <v>5.1269999999999998</v>
      </c>
      <c r="AX855" s="100">
        <f t="shared" ref="AX855:AX870" si="806">3*AU855+AV855+AT855</f>
        <v>33.449000000000005</v>
      </c>
      <c r="AY855" s="160">
        <f t="shared" ref="AY855:AY870" si="807">1.398*(10^-6)*(AS855^2)*AW855*AX855</f>
        <v>0</v>
      </c>
      <c r="AZ855" s="166"/>
      <c r="BA855" s="129">
        <v>0</v>
      </c>
      <c r="BB855" s="100">
        <v>103.506856070365</v>
      </c>
      <c r="BC855" s="167">
        <f>(BB873-BB874)/BB855</f>
        <v>0.7915417694099719</v>
      </c>
      <c r="BD855" s="167">
        <f>D855-BB871</f>
        <v>56.109999999999957</v>
      </c>
      <c r="BE855" s="164">
        <f>BB873-BB874</f>
        <v>81.93</v>
      </c>
      <c r="BF855" s="164">
        <f t="shared" ref="BF855:BF870" si="808">BD855/BE855*100</f>
        <v>68.485292322714457</v>
      </c>
      <c r="BG855" s="174">
        <f t="shared" ref="BG855:BG870" si="809">BF855*BC855</f>
        <v>54.208969463680567</v>
      </c>
      <c r="BH855" s="129">
        <v>0</v>
      </c>
      <c r="BI855" s="100">
        <v>103.506856070365</v>
      </c>
      <c r="BJ855" s="167">
        <f>(BI873-BI874)/BI855</f>
        <v>0.8161778186226587</v>
      </c>
      <c r="BK855" s="167">
        <f>I855-BI871</f>
        <v>53.759999999999991</v>
      </c>
      <c r="BL855" s="164">
        <f>BI873-BI874</f>
        <v>84.48</v>
      </c>
      <c r="BM855" s="164">
        <f>BK855/BL855*100</f>
        <v>63.636363636363626</v>
      </c>
      <c r="BN855" s="174">
        <f>BM855*BJ855</f>
        <v>51.938588457805544</v>
      </c>
      <c r="BO855" s="129">
        <v>0</v>
      </c>
      <c r="BP855" s="180">
        <v>103.506856070365</v>
      </c>
      <c r="BQ855" s="167">
        <f>(BP873-BP874)/BP855</f>
        <v>0.81221672835708936</v>
      </c>
      <c r="BR855" s="167">
        <f>N855-BP871</f>
        <v>53.329999999999984</v>
      </c>
      <c r="BS855" s="164">
        <f>BP873-BP874</f>
        <v>84.07</v>
      </c>
      <c r="BT855" s="164">
        <f t="shared" ref="BT855:BT870" si="810">BR855/BS855*100</f>
        <v>63.435232544308292</v>
      </c>
      <c r="BU855" s="174">
        <f t="shared" ref="BU855:BU870" si="811">BT855*BQ855</f>
        <v>51.52315703970924</v>
      </c>
      <c r="BV855" s="129">
        <v>0</v>
      </c>
      <c r="BW855" s="100">
        <v>103.506856070365</v>
      </c>
      <c r="BX855" s="167">
        <f>(BW873-BW874)/BW855</f>
        <v>0.91752376224661336</v>
      </c>
      <c r="BY855" s="167">
        <f>S855-BW871</f>
        <v>-163.65000000000003</v>
      </c>
      <c r="BZ855" s="164">
        <f>BW873-BW874</f>
        <v>94.970000000000013</v>
      </c>
      <c r="CA855" s="164">
        <f t="shared" ref="CA855:CA870" si="812">BY855/BZ855*100</f>
        <v>-172.31757397072761</v>
      </c>
      <c r="CB855" s="174">
        <f t="shared" ref="CB855:CB870" si="813">CA855*BX855</f>
        <v>-158.1054687708311</v>
      </c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</row>
    <row r="856" spans="1:95" ht="15.75">
      <c r="A856" s="64"/>
      <c r="B856" s="95" t="s">
        <v>42</v>
      </c>
      <c r="C856" s="80">
        <v>300</v>
      </c>
      <c r="D856" s="278">
        <v>418.11</v>
      </c>
      <c r="E856" s="278">
        <v>0</v>
      </c>
      <c r="F856" s="278">
        <v>0</v>
      </c>
      <c r="G856" s="278">
        <v>1.9</v>
      </c>
      <c r="H856" s="80">
        <v>300</v>
      </c>
      <c r="I856" s="264">
        <v>417.36</v>
      </c>
      <c r="J856" s="210">
        <v>2.21</v>
      </c>
      <c r="K856" s="210">
        <v>2.56</v>
      </c>
      <c r="L856" s="227">
        <v>2.4700000000000002</v>
      </c>
      <c r="M856" s="80">
        <v>300</v>
      </c>
      <c r="N856" s="114">
        <v>416.44</v>
      </c>
      <c r="O856" s="189">
        <v>2.36</v>
      </c>
      <c r="P856" s="189">
        <v>1.98</v>
      </c>
      <c r="Q856" s="190">
        <v>1.86</v>
      </c>
      <c r="R856" s="80">
        <v>300</v>
      </c>
      <c r="S856" s="211">
        <v>427.61</v>
      </c>
      <c r="T856" s="210">
        <v>3.51</v>
      </c>
      <c r="U856" s="210">
        <v>3.31</v>
      </c>
      <c r="V856" s="227">
        <v>1.57</v>
      </c>
      <c r="W856" s="64"/>
      <c r="X856" s="129">
        <v>300</v>
      </c>
      <c r="Y856" s="151">
        <f t="shared" ref="Y856:Y870" si="814">AVERAGE(E856:G856)/10</f>
        <v>6.3333333333333325E-2</v>
      </c>
      <c r="Z856" s="100">
        <v>9.6440000000000001</v>
      </c>
      <c r="AA856" s="100">
        <v>4.5170000000000003</v>
      </c>
      <c r="AB856" s="100">
        <f t="shared" si="796"/>
        <v>5.0636666666666663</v>
      </c>
      <c r="AC856" s="100">
        <f t="shared" si="797"/>
        <v>33.512333333333338</v>
      </c>
      <c r="AD856" s="152">
        <f t="shared" si="798"/>
        <v>21.35106078666</v>
      </c>
      <c r="AE856" s="129">
        <v>300</v>
      </c>
      <c r="AF856" s="100">
        <f t="shared" ref="AF856:AF870" si="815">AVERAGE(J856:L856)/10</f>
        <v>0.24133333333333334</v>
      </c>
      <c r="AG856" s="100">
        <v>9.6440000000000001</v>
      </c>
      <c r="AH856" s="100">
        <v>4.5170000000000003</v>
      </c>
      <c r="AI856" s="100">
        <f t="shared" si="799"/>
        <v>4.8856666666666664</v>
      </c>
      <c r="AJ856" s="100">
        <f t="shared" si="800"/>
        <v>33.690333333333335</v>
      </c>
      <c r="AK856" s="152">
        <f t="shared" si="801"/>
        <v>20.709939105059998</v>
      </c>
      <c r="AL856" s="129">
        <v>300</v>
      </c>
      <c r="AM856" s="100">
        <f t="shared" ref="AM856:AM863" si="816">AVERAGE(O856:Q856)/10</f>
        <v>0.20666666666666669</v>
      </c>
      <c r="AN856" s="100">
        <v>9.6440000000000001</v>
      </c>
      <c r="AO856" s="100">
        <v>4.5170000000000003</v>
      </c>
      <c r="AP856" s="100">
        <f t="shared" si="802"/>
        <v>4.9203333333333328</v>
      </c>
      <c r="AQ856" s="100">
        <f t="shared" si="803"/>
        <v>33.655666666666669</v>
      </c>
      <c r="AR856" s="160">
        <f t="shared" si="804"/>
        <v>20.835426940259996</v>
      </c>
      <c r="AS856" s="129">
        <v>300</v>
      </c>
      <c r="AT856" s="100">
        <f>AVERAGE(T856:V856)/10</f>
        <v>0.27966666666666667</v>
      </c>
      <c r="AU856" s="100">
        <v>9.6440000000000001</v>
      </c>
      <c r="AV856" s="100">
        <v>4.5170000000000003</v>
      </c>
      <c r="AW856" s="100">
        <f t="shared" si="805"/>
        <v>4.8473333333333333</v>
      </c>
      <c r="AX856" s="100">
        <f t="shared" si="806"/>
        <v>33.728666666666669</v>
      </c>
      <c r="AY856" s="160">
        <f t="shared" si="807"/>
        <v>20.57082643176</v>
      </c>
      <c r="AZ856" s="166"/>
      <c r="BA856" s="129">
        <v>300</v>
      </c>
      <c r="BB856" s="100">
        <v>103.506856070365</v>
      </c>
      <c r="BC856" s="167">
        <f>(BB873-BB874)/BB855</f>
        <v>0.7915417694099719</v>
      </c>
      <c r="BD856" s="167">
        <f>D856-BB871</f>
        <v>47.930000000000007</v>
      </c>
      <c r="BE856" s="164">
        <f>BB873-BB874</f>
        <v>81.93</v>
      </c>
      <c r="BF856" s="164">
        <f t="shared" si="808"/>
        <v>58.501159526424992</v>
      </c>
      <c r="BG856" s="174">
        <f t="shared" si="809"/>
        <v>46.306111324081471</v>
      </c>
      <c r="BH856" s="129">
        <v>300</v>
      </c>
      <c r="BI856" s="100">
        <v>103.506856070365</v>
      </c>
      <c r="BJ856" s="167">
        <f>(BI873-BI874)/BI855</f>
        <v>0.8161778186226587</v>
      </c>
      <c r="BK856" s="167">
        <f>I856-BI871</f>
        <v>44.970000000000027</v>
      </c>
      <c r="BL856" s="164">
        <f>BI873-BI874</f>
        <v>84.48</v>
      </c>
      <c r="BM856" s="164">
        <f t="shared" ref="BM856:BM870" si="817">BK856/BL856*100</f>
        <v>53.231534090909115</v>
      </c>
      <c r="BN856" s="174">
        <f t="shared" ref="BN856:BN870" si="818">BM856*BJ856</f>
        <v>43.446397376255895</v>
      </c>
      <c r="BO856" s="129">
        <v>300</v>
      </c>
      <c r="BP856" s="180">
        <v>103.506856070365</v>
      </c>
      <c r="BQ856" s="167">
        <f>(BP873-BP874)/BP855</f>
        <v>0.81221672835708936</v>
      </c>
      <c r="BR856" s="167">
        <f>N856-BP871</f>
        <v>44.480000000000018</v>
      </c>
      <c r="BS856" s="164">
        <f>BP873-BP874</f>
        <v>84.07</v>
      </c>
      <c r="BT856" s="164">
        <f t="shared" si="810"/>
        <v>52.908290710122543</v>
      </c>
      <c r="BU856" s="174">
        <f t="shared" si="811"/>
        <v>42.972998783541513</v>
      </c>
      <c r="BV856" s="129">
        <v>300</v>
      </c>
      <c r="BW856" s="100">
        <v>103.506856070365</v>
      </c>
      <c r="BX856" s="167">
        <f>(BW873-BW874)/BW855</f>
        <v>0.91752376224661336</v>
      </c>
      <c r="BY856" s="167">
        <f>S856-BW871</f>
        <v>44.899999999999977</v>
      </c>
      <c r="BZ856" s="164">
        <f>BW873-BW874</f>
        <v>94.970000000000013</v>
      </c>
      <c r="CA856" s="164">
        <f t="shared" si="812"/>
        <v>47.278087817205403</v>
      </c>
      <c r="CB856" s="174">
        <f t="shared" si="813"/>
        <v>43.378769005868079</v>
      </c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</row>
    <row r="857" spans="1:95" ht="15.75">
      <c r="A857" s="64"/>
      <c r="B857" s="95" t="s">
        <v>42</v>
      </c>
      <c r="C857" s="80">
        <v>350</v>
      </c>
      <c r="D857" s="278">
        <v>414.96</v>
      </c>
      <c r="E857" s="278">
        <v>1.92</v>
      </c>
      <c r="F857" s="278">
        <v>1.69</v>
      </c>
      <c r="G857" s="278">
        <v>2.19</v>
      </c>
      <c r="H857" s="80">
        <v>350</v>
      </c>
      <c r="I857" s="264">
        <v>416</v>
      </c>
      <c r="J857" s="210">
        <v>2.52</v>
      </c>
      <c r="K857" s="210">
        <v>3.1</v>
      </c>
      <c r="L857" s="227">
        <v>2.36</v>
      </c>
      <c r="M857" s="80">
        <v>350</v>
      </c>
      <c r="N857" s="80">
        <v>414.83</v>
      </c>
      <c r="O857" s="189">
        <v>2.4700000000000002</v>
      </c>
      <c r="P857" s="189">
        <v>3.47</v>
      </c>
      <c r="Q857" s="190">
        <v>2.06</v>
      </c>
      <c r="R857" s="80">
        <v>350</v>
      </c>
      <c r="S857" s="211">
        <v>425.53</v>
      </c>
      <c r="T857" s="210">
        <v>3.43</v>
      </c>
      <c r="U857" s="210">
        <v>3.56</v>
      </c>
      <c r="V857" s="227">
        <v>2.16</v>
      </c>
      <c r="W857" s="64"/>
      <c r="X857" s="129">
        <v>350</v>
      </c>
      <c r="Y857" s="151">
        <f t="shared" si="814"/>
        <v>0.19333333333333333</v>
      </c>
      <c r="Z857" s="100">
        <v>9.6440000000000001</v>
      </c>
      <c r="AA857" s="100">
        <v>4.5170000000000003</v>
      </c>
      <c r="AB857" s="100">
        <f t="shared" si="796"/>
        <v>4.9336666666666664</v>
      </c>
      <c r="AC857" s="100">
        <f t="shared" si="797"/>
        <v>33.64233333333334</v>
      </c>
      <c r="AD857" s="152">
        <f t="shared" si="798"/>
        <v>28.424914927931667</v>
      </c>
      <c r="AE857" s="129">
        <v>350</v>
      </c>
      <c r="AF857" s="100">
        <f t="shared" si="815"/>
        <v>0.26600000000000001</v>
      </c>
      <c r="AG857" s="100">
        <v>9.6440000000000001</v>
      </c>
      <c r="AH857" s="100">
        <v>4.5170000000000003</v>
      </c>
      <c r="AI857" s="100">
        <f t="shared" si="799"/>
        <v>4.8609999999999998</v>
      </c>
      <c r="AJ857" s="100">
        <f t="shared" si="800"/>
        <v>33.715000000000003</v>
      </c>
      <c r="AK857" s="152">
        <f t="shared" si="801"/>
        <v>28.066744761824996</v>
      </c>
      <c r="AL857" s="129">
        <v>350</v>
      </c>
      <c r="AM857" s="100">
        <f t="shared" si="816"/>
        <v>0.26666666666666666</v>
      </c>
      <c r="AN857" s="100">
        <v>9.6440000000000001</v>
      </c>
      <c r="AO857" s="100">
        <v>4.5170000000000003</v>
      </c>
      <c r="AP857" s="100">
        <f t="shared" si="802"/>
        <v>4.8603333333333332</v>
      </c>
      <c r="AQ857" s="100">
        <f t="shared" si="803"/>
        <v>33.715666666666671</v>
      </c>
      <c r="AR857" s="160">
        <f t="shared" si="804"/>
        <v>28.063450424531663</v>
      </c>
      <c r="AS857" s="129">
        <v>350</v>
      </c>
      <c r="AT857" s="100">
        <f>AVERAGE(T857:V857)/10</f>
        <v>0.30500000000000005</v>
      </c>
      <c r="AU857" s="100">
        <v>9.6440000000000001</v>
      </c>
      <c r="AV857" s="100">
        <v>4.5170000000000003</v>
      </c>
      <c r="AW857" s="100">
        <f t="shared" si="805"/>
        <v>4.8220000000000001</v>
      </c>
      <c r="AX857" s="100">
        <f t="shared" si="806"/>
        <v>33.754000000000005</v>
      </c>
      <c r="AY857" s="160">
        <f t="shared" si="807"/>
        <v>27.873770003939995</v>
      </c>
      <c r="AZ857" s="166"/>
      <c r="BA857" s="129">
        <v>350</v>
      </c>
      <c r="BB857" s="100">
        <v>103.506856070365</v>
      </c>
      <c r="BC857" s="167">
        <f>(BB873-BB874)/BB855</f>
        <v>0.7915417694099719</v>
      </c>
      <c r="BD857" s="167">
        <f>D857-BB871</f>
        <v>44.779999999999973</v>
      </c>
      <c r="BE857" s="164">
        <f>BB873-BB874</f>
        <v>81.93</v>
      </c>
      <c r="BF857" s="164">
        <f t="shared" si="808"/>
        <v>54.656414011961395</v>
      </c>
      <c r="BG857" s="174">
        <f t="shared" si="809"/>
        <v>43.262834656631902</v>
      </c>
      <c r="BH857" s="129">
        <v>350</v>
      </c>
      <c r="BI857" s="100">
        <v>103.506856070365</v>
      </c>
      <c r="BJ857" s="167">
        <f>(BI873-BI874)/BI855</f>
        <v>0.8161778186226587</v>
      </c>
      <c r="BK857" s="167">
        <f>I857-BI871</f>
        <v>43.610000000000014</v>
      </c>
      <c r="BL857" s="164">
        <f>BI873-BI874</f>
        <v>84.48</v>
      </c>
      <c r="BM857" s="164">
        <f t="shared" si="817"/>
        <v>51.621685606060616</v>
      </c>
      <c r="BN857" s="174">
        <f t="shared" si="818"/>
        <v>42.132474751579252</v>
      </c>
      <c r="BO857" s="129">
        <v>350</v>
      </c>
      <c r="BP857" s="180">
        <v>103.506856070365</v>
      </c>
      <c r="BQ857" s="167">
        <f>(BP873-BP874)/BP855</f>
        <v>0.81221672835708936</v>
      </c>
      <c r="BR857" s="167">
        <f>N857-BP871</f>
        <v>42.870000000000005</v>
      </c>
      <c r="BS857" s="164">
        <f>BP873-BP874</f>
        <v>84.07</v>
      </c>
      <c r="BT857" s="164">
        <f t="shared" si="810"/>
        <v>50.993219935767819</v>
      </c>
      <c r="BU857" s="174">
        <f t="shared" si="811"/>
        <v>41.417546264622843</v>
      </c>
      <c r="BV857" s="129">
        <v>350</v>
      </c>
      <c r="BW857" s="100">
        <v>103.506856070365</v>
      </c>
      <c r="BX857" s="167">
        <f>(BW873-BW874)/BW855</f>
        <v>0.91752376224661336</v>
      </c>
      <c r="BY857" s="167">
        <f>S857-BW871</f>
        <v>42.819999999999936</v>
      </c>
      <c r="BZ857" s="164">
        <f>BW873-BW874</f>
        <v>94.970000000000013</v>
      </c>
      <c r="CA857" s="164">
        <f t="shared" si="812"/>
        <v>45.087922501842613</v>
      </c>
      <c r="CB857" s="174">
        <f t="shared" si="813"/>
        <v>41.369240285774367</v>
      </c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</row>
    <row r="858" spans="1:95" ht="15.75">
      <c r="A858" s="64"/>
      <c r="B858" s="95" t="s">
        <v>42</v>
      </c>
      <c r="C858" s="80">
        <v>450</v>
      </c>
      <c r="D858" s="278">
        <v>412.76</v>
      </c>
      <c r="E858" s="278">
        <v>2.4700000000000002</v>
      </c>
      <c r="F858" s="278">
        <v>3.44</v>
      </c>
      <c r="G858" s="278">
        <v>2.19</v>
      </c>
      <c r="H858" s="80">
        <v>450</v>
      </c>
      <c r="I858" s="100">
        <v>412.78</v>
      </c>
      <c r="J858" s="210">
        <v>3.4</v>
      </c>
      <c r="K858" s="210">
        <v>3.36</v>
      </c>
      <c r="L858" s="227">
        <v>3.77</v>
      </c>
      <c r="M858" s="80">
        <v>450</v>
      </c>
      <c r="N858" s="80">
        <v>412.15</v>
      </c>
      <c r="O858" s="189">
        <v>3.85</v>
      </c>
      <c r="P858" s="189">
        <v>4.24</v>
      </c>
      <c r="Q858" s="227">
        <v>4.96</v>
      </c>
      <c r="R858" s="80">
        <v>450</v>
      </c>
      <c r="S858" s="211">
        <v>422.48</v>
      </c>
      <c r="T858" s="210">
        <v>3.62</v>
      </c>
      <c r="U858" s="210">
        <v>4.13</v>
      </c>
      <c r="V858" s="227">
        <v>2.58</v>
      </c>
      <c r="W858" s="64"/>
      <c r="X858" s="129">
        <v>450</v>
      </c>
      <c r="Y858" s="151">
        <f t="shared" si="814"/>
        <v>0.26999999999999996</v>
      </c>
      <c r="Z858" s="100">
        <v>9.6440000000000001</v>
      </c>
      <c r="AA858" s="100">
        <v>4.5170000000000003</v>
      </c>
      <c r="AB858" s="100">
        <f t="shared" si="796"/>
        <v>4.8570000000000002</v>
      </c>
      <c r="AC858" s="100">
        <f t="shared" si="797"/>
        <v>33.719000000000008</v>
      </c>
      <c r="AD858" s="152">
        <f t="shared" si="798"/>
        <v>46.363369241385001</v>
      </c>
      <c r="AE858" s="129">
        <v>450</v>
      </c>
      <c r="AF858" s="100">
        <f t="shared" si="815"/>
        <v>0.35099999999999998</v>
      </c>
      <c r="AG858" s="100">
        <v>9.6440000000000001</v>
      </c>
      <c r="AH858" s="100">
        <v>4.5170000000000003</v>
      </c>
      <c r="AI858" s="100">
        <f t="shared" si="799"/>
        <v>4.7759999999999998</v>
      </c>
      <c r="AJ858" s="100">
        <f t="shared" si="800"/>
        <v>33.800000000000004</v>
      </c>
      <c r="AK858" s="152">
        <f t="shared" si="801"/>
        <v>45.69968613599999</v>
      </c>
      <c r="AL858" s="129">
        <v>450</v>
      </c>
      <c r="AM858" s="100">
        <f t="shared" si="816"/>
        <v>0.43500000000000005</v>
      </c>
      <c r="AN858" s="100">
        <v>9.6440000000000001</v>
      </c>
      <c r="AO858" s="100">
        <v>4.5170000000000003</v>
      </c>
      <c r="AP858" s="100">
        <f t="shared" si="802"/>
        <v>4.6920000000000002</v>
      </c>
      <c r="AQ858" s="100">
        <f t="shared" si="803"/>
        <v>33.884000000000007</v>
      </c>
      <c r="AR858" s="160">
        <f t="shared" si="804"/>
        <v>45.007498478160002</v>
      </c>
      <c r="AS858" s="129">
        <v>450</v>
      </c>
      <c r="AT858" s="100">
        <f>AVERAGE(T858:V858)/10</f>
        <v>0.34433333333333332</v>
      </c>
      <c r="AU858" s="100">
        <v>9.6440000000000001</v>
      </c>
      <c r="AV858" s="100">
        <v>4.5170000000000003</v>
      </c>
      <c r="AW858" s="100">
        <f t="shared" si="805"/>
        <v>4.7826666666666666</v>
      </c>
      <c r="AX858" s="100">
        <f t="shared" si="806"/>
        <v>33.793333333333337</v>
      </c>
      <c r="AY858" s="160">
        <f t="shared" si="807"/>
        <v>45.754450549199994</v>
      </c>
      <c r="AZ858" s="166"/>
      <c r="BA858" s="129">
        <v>450</v>
      </c>
      <c r="BB858" s="100">
        <v>103.506856070365</v>
      </c>
      <c r="BC858" s="167">
        <f>(BB873-BB874)/BB855</f>
        <v>0.7915417694099719</v>
      </c>
      <c r="BD858" s="167">
        <f>D858-BB871</f>
        <v>42.579999999999984</v>
      </c>
      <c r="BE858" s="164">
        <f>BB873-BB874</f>
        <v>81.93</v>
      </c>
      <c r="BF858" s="164">
        <f t="shared" si="808"/>
        <v>51.971194922494789</v>
      </c>
      <c r="BG858" s="174">
        <f t="shared" si="809"/>
        <v>41.13737158730207</v>
      </c>
      <c r="BH858" s="129">
        <v>450</v>
      </c>
      <c r="BI858" s="100">
        <v>103.506856070365</v>
      </c>
      <c r="BJ858" s="167">
        <f>(BI873-BI874)/BI855</f>
        <v>0.8161778186226587</v>
      </c>
      <c r="BK858" s="167">
        <f>I858-BI871</f>
        <v>40.389999999999986</v>
      </c>
      <c r="BL858" s="164">
        <f>BI873-BI874</f>
        <v>84.48</v>
      </c>
      <c r="BM858" s="164">
        <f t="shared" si="817"/>
        <v>47.810132575757557</v>
      </c>
      <c r="BN858" s="174">
        <f t="shared" si="818"/>
        <v>39.021569713741918</v>
      </c>
      <c r="BO858" s="129">
        <v>450</v>
      </c>
      <c r="BP858" s="180">
        <v>103.506856070365</v>
      </c>
      <c r="BQ858" s="167">
        <f>(BP873-BP874)/BP855</f>
        <v>0.81221672835708936</v>
      </c>
      <c r="BR858" s="167">
        <f>N858-BP871</f>
        <v>40.19</v>
      </c>
      <c r="BS858" s="164">
        <f>BP873-BP874</f>
        <v>84.07</v>
      </c>
      <c r="BT858" s="164">
        <f t="shared" si="810"/>
        <v>47.805400261686692</v>
      </c>
      <c r="BU858" s="174">
        <f t="shared" si="811"/>
        <v>38.828345798348309</v>
      </c>
      <c r="BV858" s="129">
        <v>450</v>
      </c>
      <c r="BW858" s="100">
        <v>103.506856070365</v>
      </c>
      <c r="BX858" s="167">
        <f>(BW873-BW874)/BW855</f>
        <v>0.91752376224661336</v>
      </c>
      <c r="BY858" s="167">
        <f>S858-BW871</f>
        <v>39.769999999999982</v>
      </c>
      <c r="BZ858" s="164">
        <f>BW873-BW874</f>
        <v>94.970000000000013</v>
      </c>
      <c r="CA858" s="164">
        <f t="shared" si="812"/>
        <v>41.876382015373252</v>
      </c>
      <c r="CB858" s="174">
        <f t="shared" si="813"/>
        <v>38.422575576021686</v>
      </c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</row>
    <row r="859" spans="1:95" ht="15.75">
      <c r="A859" s="64"/>
      <c r="B859" s="95" t="s">
        <v>42</v>
      </c>
      <c r="C859" s="80">
        <v>550</v>
      </c>
      <c r="D859" s="278">
        <v>410.18</v>
      </c>
      <c r="E859" s="278">
        <v>3.47</v>
      </c>
      <c r="F859" s="278">
        <v>2.9</v>
      </c>
      <c r="G859" s="278">
        <v>2.36</v>
      </c>
      <c r="H859" s="80">
        <v>550</v>
      </c>
      <c r="I859" s="100">
        <v>409.85</v>
      </c>
      <c r="J859" s="210">
        <v>3.7</v>
      </c>
      <c r="K859" s="210">
        <v>3.05</v>
      </c>
      <c r="L859" s="227">
        <v>4.17</v>
      </c>
      <c r="M859" s="80">
        <v>550</v>
      </c>
      <c r="N859" s="80">
        <v>410</v>
      </c>
      <c r="O859" s="208">
        <v>3.26</v>
      </c>
      <c r="P859" s="208">
        <v>3.94</v>
      </c>
      <c r="Q859" s="152">
        <v>4.3899999999999997</v>
      </c>
      <c r="R859" s="80">
        <v>550</v>
      </c>
      <c r="S859" s="211">
        <v>420.46</v>
      </c>
      <c r="T859" s="210">
        <v>4.54</v>
      </c>
      <c r="U859" s="210">
        <v>3.01</v>
      </c>
      <c r="V859" s="210">
        <v>4.04</v>
      </c>
      <c r="W859" s="64"/>
      <c r="X859" s="129">
        <v>550</v>
      </c>
      <c r="Y859" s="151">
        <f t="shared" si="814"/>
        <v>0.29100000000000004</v>
      </c>
      <c r="Z859" s="100">
        <v>9.6440000000000001</v>
      </c>
      <c r="AA859" s="100">
        <v>4.5170000000000003</v>
      </c>
      <c r="AB859" s="100">
        <f t="shared" si="796"/>
        <v>4.8359999999999994</v>
      </c>
      <c r="AC859" s="100">
        <f t="shared" si="797"/>
        <v>33.74</v>
      </c>
      <c r="AD859" s="152">
        <f t="shared" si="798"/>
        <v>69.002356222799989</v>
      </c>
      <c r="AE859" s="129">
        <v>550</v>
      </c>
      <c r="AF859" s="100">
        <f t="shared" si="815"/>
        <v>0.36399999999999999</v>
      </c>
      <c r="AG859" s="100">
        <v>9.6440000000000001</v>
      </c>
      <c r="AH859" s="100">
        <v>4.5170000000000003</v>
      </c>
      <c r="AI859" s="100">
        <f t="shared" si="799"/>
        <v>4.7629999999999999</v>
      </c>
      <c r="AJ859" s="100">
        <f t="shared" si="800"/>
        <v>33.813000000000002</v>
      </c>
      <c r="AK859" s="152">
        <f t="shared" si="801"/>
        <v>68.107797548504976</v>
      </c>
      <c r="AL859" s="129">
        <v>550</v>
      </c>
      <c r="AM859" s="100">
        <f t="shared" si="816"/>
        <v>0.38633333333333331</v>
      </c>
      <c r="AN859" s="100">
        <v>9.6440000000000001</v>
      </c>
      <c r="AO859" s="100">
        <v>4.5170000000000003</v>
      </c>
      <c r="AP859" s="100">
        <f t="shared" si="802"/>
        <v>4.7406666666666668</v>
      </c>
      <c r="AQ859" s="100">
        <f t="shared" si="803"/>
        <v>33.835333333333338</v>
      </c>
      <c r="AR859" s="160">
        <f t="shared" si="804"/>
        <v>67.833219390126658</v>
      </c>
      <c r="AS859" s="129">
        <v>550</v>
      </c>
      <c r="AT859" s="100">
        <f t="shared" ref="AT859:AT870" si="819">AVERAGE(T859:V859)/10</f>
        <v>0.38633333333333331</v>
      </c>
      <c r="AU859" s="100">
        <v>9.6440000000000001</v>
      </c>
      <c r="AV859" s="100">
        <v>4.5170000000000003</v>
      </c>
      <c r="AW859" s="100">
        <f t="shared" si="805"/>
        <v>4.7406666666666668</v>
      </c>
      <c r="AX859" s="100">
        <f t="shared" si="806"/>
        <v>33.835333333333338</v>
      </c>
      <c r="AY859" s="160">
        <f t="shared" si="807"/>
        <v>67.833219390126658</v>
      </c>
      <c r="AZ859" s="166"/>
      <c r="BA859" s="129">
        <v>550</v>
      </c>
      <c r="BB859" s="100">
        <v>103.506856070365</v>
      </c>
      <c r="BC859" s="167">
        <f>(BB873-BB874)/BB855</f>
        <v>0.7915417694099719</v>
      </c>
      <c r="BD859" s="167">
        <f>D859-BB871</f>
        <v>40</v>
      </c>
      <c r="BE859" s="164">
        <f>BB873-BB874</f>
        <v>81.93</v>
      </c>
      <c r="BF859" s="164">
        <f t="shared" si="808"/>
        <v>48.822165263029412</v>
      </c>
      <c r="BG859" s="174">
        <f t="shared" si="809"/>
        <v>38.644783078724366</v>
      </c>
      <c r="BH859" s="129">
        <v>550</v>
      </c>
      <c r="BI859" s="100">
        <v>103.506856070365</v>
      </c>
      <c r="BJ859" s="167">
        <f>(BI873-BI874)/BI855</f>
        <v>0.8161778186226587</v>
      </c>
      <c r="BK859" s="167">
        <f>I859-BI871</f>
        <v>37.460000000000036</v>
      </c>
      <c r="BL859" s="164">
        <f>BI873-BI874</f>
        <v>84.48</v>
      </c>
      <c r="BM859" s="164">
        <f t="shared" si="817"/>
        <v>44.341856060606098</v>
      </c>
      <c r="BN859" s="174">
        <f t="shared" si="818"/>
        <v>36.190839353225407</v>
      </c>
      <c r="BO859" s="129">
        <v>550</v>
      </c>
      <c r="BP859" s="180">
        <v>103.506856070365</v>
      </c>
      <c r="BQ859" s="167">
        <f>(BP873-BP874)/BP855</f>
        <v>0.81221672835708936</v>
      </c>
      <c r="BR859" s="167">
        <f>N859-BP871</f>
        <v>38.04000000000002</v>
      </c>
      <c r="BS859" s="164">
        <f>BP873-BP874</f>
        <v>84.07</v>
      </c>
      <c r="BT859" s="164">
        <f t="shared" si="810"/>
        <v>45.248007612703731</v>
      </c>
      <c r="BU859" s="174">
        <f t="shared" si="811"/>
        <v>36.751188707866895</v>
      </c>
      <c r="BV859" s="129">
        <v>550</v>
      </c>
      <c r="BW859" s="100">
        <v>103.506856070365</v>
      </c>
      <c r="BX859" s="167">
        <f>(BW873-BW874)/BW855</f>
        <v>0.91752376224661336</v>
      </c>
      <c r="BY859" s="167">
        <f>S859-BW871</f>
        <v>37.749999999999943</v>
      </c>
      <c r="BZ859" s="164">
        <f>BW873-BW874</f>
        <v>94.970000000000013</v>
      </c>
      <c r="CA859" s="164">
        <f t="shared" si="812"/>
        <v>39.749394545645927</v>
      </c>
      <c r="CB859" s="174">
        <f t="shared" si="813"/>
        <v>36.471014030546065</v>
      </c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</row>
    <row r="860" spans="1:95" ht="15.75">
      <c r="A860" s="64"/>
      <c r="B860" s="95" t="s">
        <v>42</v>
      </c>
      <c r="C860" s="80">
        <v>650</v>
      </c>
      <c r="D860" s="278">
        <v>408.29</v>
      </c>
      <c r="E860" s="278">
        <v>3.81</v>
      </c>
      <c r="F860" s="278">
        <v>3.77</v>
      </c>
      <c r="G860" s="278">
        <v>2.57</v>
      </c>
      <c r="H860" s="80">
        <v>650</v>
      </c>
      <c r="I860" s="100">
        <v>407.91</v>
      </c>
      <c r="J860" s="210">
        <v>5.29</v>
      </c>
      <c r="K860" s="210">
        <v>5.61</v>
      </c>
      <c r="L860" s="227">
        <v>3.56</v>
      </c>
      <c r="M860" s="80">
        <v>650</v>
      </c>
      <c r="N860" s="80">
        <v>408.19</v>
      </c>
      <c r="O860" s="208">
        <v>4.21</v>
      </c>
      <c r="P860" s="208">
        <v>5.12</v>
      </c>
      <c r="Q860" s="152">
        <v>4.71</v>
      </c>
      <c r="R860" s="80">
        <v>650</v>
      </c>
      <c r="S860" s="211">
        <v>419.02</v>
      </c>
      <c r="T860" s="211">
        <v>5.08</v>
      </c>
      <c r="U860" s="211">
        <v>3.73</v>
      </c>
      <c r="V860" s="236">
        <v>4.07</v>
      </c>
      <c r="W860" s="64"/>
      <c r="X860" s="129">
        <v>650</v>
      </c>
      <c r="Y860" s="151">
        <f t="shared" si="814"/>
        <v>0.33833333333333332</v>
      </c>
      <c r="Z860" s="100">
        <v>9.6440000000000001</v>
      </c>
      <c r="AA860" s="100">
        <v>4.5170000000000003</v>
      </c>
      <c r="AB860" s="100">
        <f t="shared" si="796"/>
        <v>4.7886666666666668</v>
      </c>
      <c r="AC860" s="100">
        <f t="shared" si="797"/>
        <v>33.787333333333336</v>
      </c>
      <c r="AD860" s="152">
        <f t="shared" si="798"/>
        <v>95.565779925806666</v>
      </c>
      <c r="AE860" s="129">
        <v>650</v>
      </c>
      <c r="AF860" s="100">
        <f t="shared" si="815"/>
        <v>0.48200000000000004</v>
      </c>
      <c r="AG860" s="100">
        <v>9.6440000000000001</v>
      </c>
      <c r="AH860" s="100">
        <v>4.5170000000000003</v>
      </c>
      <c r="AI860" s="100">
        <f t="shared" si="799"/>
        <v>4.6449999999999996</v>
      </c>
      <c r="AJ860" s="100">
        <f t="shared" si="800"/>
        <v>33.931000000000004</v>
      </c>
      <c r="AK860" s="152">
        <f t="shared" si="801"/>
        <v>93.092836269224989</v>
      </c>
      <c r="AL860" s="129">
        <v>650</v>
      </c>
      <c r="AM860" s="100">
        <f t="shared" si="816"/>
        <v>0.46799999999999997</v>
      </c>
      <c r="AN860" s="100">
        <v>9.6440000000000001</v>
      </c>
      <c r="AO860" s="100">
        <v>4.5170000000000003</v>
      </c>
      <c r="AP860" s="100">
        <f t="shared" si="802"/>
        <v>4.6589999999999998</v>
      </c>
      <c r="AQ860" s="100">
        <f t="shared" si="803"/>
        <v>33.917000000000002</v>
      </c>
      <c r="AR860" s="160">
        <f t="shared" si="804"/>
        <v>93.334891413464987</v>
      </c>
      <c r="AS860" s="129">
        <v>650</v>
      </c>
      <c r="AT860" s="100">
        <f t="shared" si="819"/>
        <v>0.4293333333333334</v>
      </c>
      <c r="AU860" s="100">
        <v>9.6440000000000001</v>
      </c>
      <c r="AV860" s="100">
        <v>4.5170000000000003</v>
      </c>
      <c r="AW860" s="100">
        <f t="shared" si="805"/>
        <v>4.6976666666666667</v>
      </c>
      <c r="AX860" s="100">
        <f t="shared" si="806"/>
        <v>33.878333333333337</v>
      </c>
      <c r="AY860" s="160">
        <f t="shared" si="807"/>
        <v>94.002221832891664</v>
      </c>
      <c r="AZ860" s="166"/>
      <c r="BA860" s="129">
        <v>650</v>
      </c>
      <c r="BB860" s="100">
        <v>103.506856070365</v>
      </c>
      <c r="BC860" s="167">
        <f>(BB873-BB874)/BB855</f>
        <v>0.7915417694099719</v>
      </c>
      <c r="BD860" s="167">
        <f>D860-BB871</f>
        <v>38.110000000000014</v>
      </c>
      <c r="BE860" s="164">
        <f>BB873-BB874</f>
        <v>81.93</v>
      </c>
      <c r="BF860" s="164">
        <f t="shared" si="808"/>
        <v>46.515317954351289</v>
      </c>
      <c r="BG860" s="174">
        <f t="shared" si="809"/>
        <v>36.818817078254654</v>
      </c>
      <c r="BH860" s="129">
        <v>650</v>
      </c>
      <c r="BI860" s="100">
        <v>103.506856070365</v>
      </c>
      <c r="BJ860" s="167">
        <f>(BI873-BI874)/BI855</f>
        <v>0.8161778186226587</v>
      </c>
      <c r="BK860" s="167">
        <f>I860-BI871</f>
        <v>35.520000000000039</v>
      </c>
      <c r="BL860" s="164">
        <f>BI873-BI874</f>
        <v>84.48</v>
      </c>
      <c r="BM860" s="164">
        <f t="shared" si="817"/>
        <v>42.045454545454589</v>
      </c>
      <c r="BN860" s="174">
        <f t="shared" si="818"/>
        <v>34.316567373907276</v>
      </c>
      <c r="BO860" s="129">
        <v>650</v>
      </c>
      <c r="BP860" s="180">
        <v>103.506856070365</v>
      </c>
      <c r="BQ860" s="167">
        <f>(BP873-BP874)/BP855</f>
        <v>0.81221672835708936</v>
      </c>
      <c r="BR860" s="167">
        <f>N860-BP871</f>
        <v>36.230000000000018</v>
      </c>
      <c r="BS860" s="164">
        <f>BP873-BP874</f>
        <v>84.07</v>
      </c>
      <c r="BT860" s="164">
        <f t="shared" si="810"/>
        <v>43.095039847745952</v>
      </c>
      <c r="BU860" s="174">
        <f t="shared" si="811"/>
        <v>35.002512273554615</v>
      </c>
      <c r="BV860" s="129">
        <v>650</v>
      </c>
      <c r="BW860" s="100">
        <v>103.506856070365</v>
      </c>
      <c r="BX860" s="167">
        <f>(BW873-BW874)/BW855</f>
        <v>0.91752376224661336</v>
      </c>
      <c r="BY860" s="167">
        <f>S860-BW871</f>
        <v>36.309999999999945</v>
      </c>
      <c r="BZ860" s="164">
        <f>BW873-BW874</f>
        <v>94.970000000000013</v>
      </c>
      <c r="CA860" s="164">
        <f t="shared" si="812"/>
        <v>38.233126250394797</v>
      </c>
      <c r="CB860" s="174">
        <f t="shared" si="813"/>
        <v>35.07980183971199</v>
      </c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</row>
    <row r="861" spans="1:95" ht="15.75">
      <c r="A861" s="64"/>
      <c r="B861" s="95" t="s">
        <v>42</v>
      </c>
      <c r="C861" s="80">
        <v>750</v>
      </c>
      <c r="D861" s="278">
        <v>406.83</v>
      </c>
      <c r="E861" s="278">
        <v>4.3099999999999996</v>
      </c>
      <c r="F861" s="278">
        <v>3.99</v>
      </c>
      <c r="G861" s="278">
        <v>3.85</v>
      </c>
      <c r="H861" s="80">
        <v>750</v>
      </c>
      <c r="I861" s="100">
        <v>406.18</v>
      </c>
      <c r="J861" s="210">
        <v>4.18</v>
      </c>
      <c r="K861" s="210">
        <v>5.33</v>
      </c>
      <c r="L861" s="227">
        <v>4.97</v>
      </c>
      <c r="M861" s="80">
        <v>750</v>
      </c>
      <c r="N861" s="80">
        <v>406.74</v>
      </c>
      <c r="O861" s="208">
        <v>5.35</v>
      </c>
      <c r="P861" s="208">
        <v>4.1500000000000004</v>
      </c>
      <c r="Q861" s="152">
        <v>5.09</v>
      </c>
      <c r="R861" s="80">
        <v>750</v>
      </c>
      <c r="S861" s="211">
        <v>417.8</v>
      </c>
      <c r="T861" s="211">
        <v>5.0999999999999996</v>
      </c>
      <c r="U861" s="211">
        <v>5.07</v>
      </c>
      <c r="V861" s="236">
        <v>3.69</v>
      </c>
      <c r="W861" s="64"/>
      <c r="X861" s="129">
        <v>750</v>
      </c>
      <c r="Y861" s="151">
        <f t="shared" si="814"/>
        <v>0.40499999999999997</v>
      </c>
      <c r="Z861" s="100">
        <v>9.6440000000000001</v>
      </c>
      <c r="AA861" s="100">
        <v>4.5170000000000003</v>
      </c>
      <c r="AB861" s="100">
        <f t="shared" si="796"/>
        <v>4.7219999999999995</v>
      </c>
      <c r="AC861" s="100">
        <f t="shared" si="797"/>
        <v>33.854000000000006</v>
      </c>
      <c r="AD861" s="152">
        <f t="shared" si="798"/>
        <v>125.7087971385</v>
      </c>
      <c r="AE861" s="129">
        <v>750</v>
      </c>
      <c r="AF861" s="100">
        <f t="shared" si="815"/>
        <v>0.48266666666666669</v>
      </c>
      <c r="AG861" s="100">
        <v>9.6440000000000001</v>
      </c>
      <c r="AH861" s="100">
        <v>4.5170000000000003</v>
      </c>
      <c r="AI861" s="100">
        <f t="shared" si="799"/>
        <v>4.644333333333333</v>
      </c>
      <c r="AJ861" s="100">
        <f t="shared" si="800"/>
        <v>33.931666666666672</v>
      </c>
      <c r="AK861" s="152">
        <f t="shared" si="801"/>
        <v>123.924813095625</v>
      </c>
      <c r="AL861" s="129">
        <v>750</v>
      </c>
      <c r="AM861" s="100">
        <f t="shared" si="816"/>
        <v>0.48633333333333334</v>
      </c>
      <c r="AN861" s="100">
        <v>9.6440000000000001</v>
      </c>
      <c r="AO861" s="100">
        <v>4.5170000000000003</v>
      </c>
      <c r="AP861" s="100">
        <f t="shared" si="802"/>
        <v>4.6406666666666663</v>
      </c>
      <c r="AQ861" s="100">
        <f t="shared" si="803"/>
        <v>33.93533333333334</v>
      </c>
      <c r="AR861" s="160">
        <f t="shared" si="804"/>
        <v>123.8403561585</v>
      </c>
      <c r="AS861" s="129">
        <v>750</v>
      </c>
      <c r="AT861" s="100">
        <f t="shared" si="819"/>
        <v>0.46200000000000002</v>
      </c>
      <c r="AU861" s="100">
        <v>9.6440000000000001</v>
      </c>
      <c r="AV861" s="100">
        <v>4.5170000000000003</v>
      </c>
      <c r="AW861" s="100">
        <f t="shared" si="805"/>
        <v>4.665</v>
      </c>
      <c r="AX861" s="100">
        <f t="shared" si="806"/>
        <v>33.911000000000008</v>
      </c>
      <c r="AY861" s="160">
        <f t="shared" si="807"/>
        <v>124.40044764562502</v>
      </c>
      <c r="AZ861" s="166"/>
      <c r="BA861" s="129">
        <v>750</v>
      </c>
      <c r="BB861" s="100">
        <v>103.506856070365</v>
      </c>
      <c r="BC861" s="167">
        <f>(BB873-BB874)/BB855</f>
        <v>0.7915417694099719</v>
      </c>
      <c r="BD861" s="167">
        <f>D861-BB871</f>
        <v>36.649999999999977</v>
      </c>
      <c r="BE861" s="164">
        <f>BB873-BB874</f>
        <v>81.93</v>
      </c>
      <c r="BF861" s="164">
        <f t="shared" si="808"/>
        <v>44.733308922250671</v>
      </c>
      <c r="BG861" s="174">
        <f t="shared" si="809"/>
        <v>35.408282495881181</v>
      </c>
      <c r="BH861" s="129">
        <v>750</v>
      </c>
      <c r="BI861" s="100">
        <v>103.506856070365</v>
      </c>
      <c r="BJ861" s="167">
        <f>(BI873-BI874)/BI855</f>
        <v>0.8161778186226587</v>
      </c>
      <c r="BK861" s="167">
        <f>I861-BI871</f>
        <v>33.79000000000002</v>
      </c>
      <c r="BL861" s="164">
        <f>BI873-BI874</f>
        <v>84.48</v>
      </c>
      <c r="BM861" s="164">
        <f t="shared" si="817"/>
        <v>39.997632575757599</v>
      </c>
      <c r="BN861" s="174">
        <f t="shared" si="818"/>
        <v>32.645180505752428</v>
      </c>
      <c r="BO861" s="129">
        <v>750</v>
      </c>
      <c r="BP861" s="180">
        <v>103.506856070365</v>
      </c>
      <c r="BQ861" s="167">
        <f>(BP873-BP874)/BP855</f>
        <v>0.81221672835708936</v>
      </c>
      <c r="BR861" s="167">
        <f>N861-BP871</f>
        <v>34.78000000000003</v>
      </c>
      <c r="BS861" s="164">
        <f>BP873-BP874</f>
        <v>84.07</v>
      </c>
      <c r="BT861" s="164">
        <f t="shared" si="810"/>
        <v>41.370286665873721</v>
      </c>
      <c r="BU861" s="174">
        <f t="shared" si="811"/>
        <v>33.601638886950873</v>
      </c>
      <c r="BV861" s="129">
        <v>750</v>
      </c>
      <c r="BW861" s="100">
        <v>103.506856070365</v>
      </c>
      <c r="BX861" s="167">
        <f>(BW873-BW874)/BW855</f>
        <v>0.91752376224661336</v>
      </c>
      <c r="BY861" s="167">
        <f>S861-BW871</f>
        <v>35.089999999999975</v>
      </c>
      <c r="BZ861" s="164">
        <f>BW873-BW874</f>
        <v>94.970000000000013</v>
      </c>
      <c r="CA861" s="164">
        <f t="shared" si="812"/>
        <v>36.948510055807063</v>
      </c>
      <c r="CB861" s="174">
        <f t="shared" si="813"/>
        <v>33.901135955810922</v>
      </c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</row>
    <row r="862" spans="1:95" ht="15.75">
      <c r="A862" s="64"/>
      <c r="B862" s="95" t="s">
        <v>42</v>
      </c>
      <c r="C862" s="80">
        <v>850</v>
      </c>
      <c r="D862" s="278">
        <v>405.55</v>
      </c>
      <c r="E862" s="278">
        <v>4.25</v>
      </c>
      <c r="F862" s="278">
        <v>4.2300000000000004</v>
      </c>
      <c r="G862" s="278">
        <v>4.63</v>
      </c>
      <c r="H862" s="80">
        <v>850</v>
      </c>
      <c r="I862" s="100">
        <v>404.68</v>
      </c>
      <c r="J862" s="210">
        <v>5.61</v>
      </c>
      <c r="K862" s="210">
        <v>6.93</v>
      </c>
      <c r="L862" s="227">
        <v>6.38</v>
      </c>
      <c r="M862" s="80">
        <v>850</v>
      </c>
      <c r="N862" s="80">
        <v>405.53</v>
      </c>
      <c r="O862" s="208">
        <v>6.09</v>
      </c>
      <c r="P862" s="208">
        <v>6.52</v>
      </c>
      <c r="Q862" s="152">
        <v>5.24</v>
      </c>
      <c r="R862" s="80">
        <v>850</v>
      </c>
      <c r="S862" s="211">
        <v>416.8</v>
      </c>
      <c r="T862" s="211">
        <v>5.56</v>
      </c>
      <c r="U862" s="211">
        <v>4.3600000000000003</v>
      </c>
      <c r="V862" s="236">
        <v>6.42</v>
      </c>
      <c r="W862" s="64"/>
      <c r="X862" s="129">
        <v>850</v>
      </c>
      <c r="Y862" s="151">
        <f t="shared" si="814"/>
        <v>0.437</v>
      </c>
      <c r="Z862" s="100">
        <v>9.6440000000000001</v>
      </c>
      <c r="AA862" s="100">
        <v>4.5170000000000003</v>
      </c>
      <c r="AB862" s="100">
        <f t="shared" si="796"/>
        <v>4.6899999999999995</v>
      </c>
      <c r="AC862" s="100">
        <f t="shared" si="797"/>
        <v>33.886000000000003</v>
      </c>
      <c r="AD862" s="152">
        <f t="shared" si="798"/>
        <v>160.5233342937</v>
      </c>
      <c r="AE862" s="129">
        <v>850</v>
      </c>
      <c r="AF862" s="100">
        <f t="shared" si="815"/>
        <v>0.6306666666666666</v>
      </c>
      <c r="AG862" s="100">
        <v>9.6440000000000001</v>
      </c>
      <c r="AH862" s="100">
        <v>4.5170000000000003</v>
      </c>
      <c r="AI862" s="100">
        <f t="shared" si="799"/>
        <v>4.4963333333333333</v>
      </c>
      <c r="AJ862" s="100">
        <f t="shared" si="800"/>
        <v>34.079666666666675</v>
      </c>
      <c r="AK862" s="152">
        <f t="shared" si="801"/>
        <v>154.77430447921171</v>
      </c>
      <c r="AL862" s="129">
        <v>850</v>
      </c>
      <c r="AM862" s="100">
        <f t="shared" si="816"/>
        <v>0.59499999999999997</v>
      </c>
      <c r="AN862" s="100">
        <v>9.6440000000000001</v>
      </c>
      <c r="AO862" s="100">
        <v>4.5170000000000003</v>
      </c>
      <c r="AP862" s="100">
        <f t="shared" si="802"/>
        <v>4.532</v>
      </c>
      <c r="AQ862" s="100">
        <f t="shared" si="803"/>
        <v>34.044000000000004</v>
      </c>
      <c r="AR862" s="160">
        <f t="shared" si="804"/>
        <v>155.83876788744001</v>
      </c>
      <c r="AS862" s="129">
        <v>850</v>
      </c>
      <c r="AT862" s="100">
        <f t="shared" si="819"/>
        <v>0.54466666666666663</v>
      </c>
      <c r="AU862" s="100">
        <v>9.6440000000000001</v>
      </c>
      <c r="AV862" s="100">
        <v>4.5170000000000003</v>
      </c>
      <c r="AW862" s="100">
        <f t="shared" si="805"/>
        <v>4.5823333333333327</v>
      </c>
      <c r="AX862" s="100">
        <f t="shared" si="806"/>
        <v>33.99366666666667</v>
      </c>
      <c r="AY862" s="160">
        <f t="shared" si="807"/>
        <v>157.33658237493165</v>
      </c>
      <c r="AZ862" s="166"/>
      <c r="BA862" s="129">
        <v>850</v>
      </c>
      <c r="BB862" s="100">
        <v>103.506856070365</v>
      </c>
      <c r="BC862" s="167">
        <f>(BB873-BB874)/BB855</f>
        <v>0.7915417694099719</v>
      </c>
      <c r="BD862" s="167">
        <f>D862-BB871</f>
        <v>35.370000000000005</v>
      </c>
      <c r="BE862" s="164">
        <f>BB873-BB874</f>
        <v>81.93</v>
      </c>
      <c r="BF862" s="164">
        <f t="shared" si="808"/>
        <v>43.170999633833759</v>
      </c>
      <c r="BG862" s="174">
        <f t="shared" si="809"/>
        <v>34.171649437362021</v>
      </c>
      <c r="BH862" s="129">
        <v>850</v>
      </c>
      <c r="BI862" s="100">
        <v>103.506856070365</v>
      </c>
      <c r="BJ862" s="167">
        <f>(BI873-BI874)/BI855</f>
        <v>0.8161778186226587</v>
      </c>
      <c r="BK862" s="167">
        <f>I862-BI871</f>
        <v>32.29000000000002</v>
      </c>
      <c r="BL862" s="164">
        <f>BI873-BI874</f>
        <v>84.48</v>
      </c>
      <c r="BM862" s="164">
        <f t="shared" si="817"/>
        <v>38.222064393939412</v>
      </c>
      <c r="BN862" s="174">
        <f t="shared" si="818"/>
        <v>31.196001140300265</v>
      </c>
      <c r="BO862" s="129">
        <v>850</v>
      </c>
      <c r="BP862" s="180">
        <v>103.506856070365</v>
      </c>
      <c r="BQ862" s="167">
        <f>(BP873-BP874)/BP855</f>
        <v>0.81221672835708936</v>
      </c>
      <c r="BR862" s="167">
        <f>N862-BP871</f>
        <v>33.569999999999993</v>
      </c>
      <c r="BS862" s="164">
        <f>BP873-BP874</f>
        <v>84.07</v>
      </c>
      <c r="BT862" s="164">
        <f t="shared" si="810"/>
        <v>39.931009872725106</v>
      </c>
      <c r="BU862" s="174">
        <f t="shared" si="811"/>
        <v>32.432634198819422</v>
      </c>
      <c r="BV862" s="129">
        <v>850</v>
      </c>
      <c r="BW862" s="100">
        <v>103.506856070365</v>
      </c>
      <c r="BX862" s="167">
        <f>(BW873-BW874)/BW855</f>
        <v>0.91752376224661336</v>
      </c>
      <c r="BY862" s="167">
        <f>S862-BW871</f>
        <v>34.089999999999975</v>
      </c>
      <c r="BZ862" s="164">
        <f>BW873-BW874</f>
        <v>94.970000000000013</v>
      </c>
      <c r="CA862" s="164">
        <f t="shared" si="812"/>
        <v>35.895545961882668</v>
      </c>
      <c r="CB862" s="174">
        <f t="shared" si="813"/>
        <v>32.935016378842818</v>
      </c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</row>
    <row r="863" spans="1:95" ht="15.75">
      <c r="A863" s="64"/>
      <c r="B863" s="95" t="s">
        <v>42</v>
      </c>
      <c r="C863" s="80">
        <v>950</v>
      </c>
      <c r="D863" s="278">
        <v>404.4</v>
      </c>
      <c r="E863" s="278">
        <v>4.63</v>
      </c>
      <c r="F863" s="278">
        <v>4.25</v>
      </c>
      <c r="G863" s="278">
        <v>4.7</v>
      </c>
      <c r="H863" s="80">
        <v>950</v>
      </c>
      <c r="I863" s="100">
        <v>403.14</v>
      </c>
      <c r="J863" s="210">
        <v>6.15</v>
      </c>
      <c r="K863" s="210">
        <v>5.27</v>
      </c>
      <c r="L863" s="227">
        <v>6.51</v>
      </c>
      <c r="M863" s="80">
        <v>950</v>
      </c>
      <c r="N863" s="80">
        <v>404.38</v>
      </c>
      <c r="O863" s="208">
        <v>5.76</v>
      </c>
      <c r="P863" s="208">
        <v>5.79</v>
      </c>
      <c r="Q863" s="152">
        <v>6.01</v>
      </c>
      <c r="R863" s="80">
        <v>950</v>
      </c>
      <c r="S863" s="211">
        <v>415.85</v>
      </c>
      <c r="T863" s="211">
        <v>5.98</v>
      </c>
      <c r="U863" s="211">
        <v>4.6100000000000003</v>
      </c>
      <c r="V863" s="211">
        <v>5.94</v>
      </c>
      <c r="W863" s="64"/>
      <c r="X863" s="129">
        <v>950</v>
      </c>
      <c r="Y863" s="151">
        <f t="shared" si="814"/>
        <v>0.45266666666666666</v>
      </c>
      <c r="Z863" s="100">
        <v>9.6440000000000001</v>
      </c>
      <c r="AA863" s="100">
        <v>4.5170000000000003</v>
      </c>
      <c r="AB863" s="100">
        <f t="shared" si="796"/>
        <v>4.6743333333333332</v>
      </c>
      <c r="AC863" s="100">
        <f t="shared" si="797"/>
        <v>33.901666666666671</v>
      </c>
      <c r="AD863" s="152">
        <f t="shared" si="798"/>
        <v>199.93789283549165</v>
      </c>
      <c r="AE863" s="129">
        <v>950</v>
      </c>
      <c r="AF863" s="100">
        <f t="shared" si="815"/>
        <v>0.59766666666666668</v>
      </c>
      <c r="AG863" s="100">
        <v>9.6440000000000001</v>
      </c>
      <c r="AH863" s="100">
        <v>4.5170000000000003</v>
      </c>
      <c r="AI863" s="100">
        <f t="shared" si="799"/>
        <v>4.5293333333333328</v>
      </c>
      <c r="AJ863" s="100">
        <f t="shared" si="800"/>
        <v>34.046666666666674</v>
      </c>
      <c r="AK863" s="152">
        <f t="shared" si="801"/>
        <v>194.56434855026666</v>
      </c>
      <c r="AL863" s="129">
        <v>950</v>
      </c>
      <c r="AM863" s="100">
        <f t="shared" si="816"/>
        <v>0.58533333333333348</v>
      </c>
      <c r="AN863" s="100">
        <v>9.6440000000000001</v>
      </c>
      <c r="AO863" s="100">
        <v>4.5170000000000003</v>
      </c>
      <c r="AP863" s="100">
        <f t="shared" si="802"/>
        <v>4.5416666666666661</v>
      </c>
      <c r="AQ863" s="100">
        <f t="shared" si="803"/>
        <v>34.034333333333336</v>
      </c>
      <c r="AR863" s="160">
        <f t="shared" si="804"/>
        <v>195.02347305229162</v>
      </c>
      <c r="AS863" s="129">
        <v>950</v>
      </c>
      <c r="AT863" s="100">
        <f t="shared" si="819"/>
        <v>0.55100000000000005</v>
      </c>
      <c r="AU863" s="100">
        <v>9.6440000000000001</v>
      </c>
      <c r="AV863" s="100">
        <v>4.5170000000000003</v>
      </c>
      <c r="AW863" s="100">
        <f t="shared" si="805"/>
        <v>4.5759999999999996</v>
      </c>
      <c r="AX863" s="100">
        <f t="shared" si="806"/>
        <v>34.000000000000007</v>
      </c>
      <c r="AY863" s="160">
        <f t="shared" si="807"/>
        <v>196.29955487999999</v>
      </c>
      <c r="AZ863" s="166"/>
      <c r="BA863" s="129">
        <v>950</v>
      </c>
      <c r="BB863" s="100">
        <v>103.506856070365</v>
      </c>
      <c r="BC863" s="167">
        <f>(BB873-BB874)/BB855</f>
        <v>0.7915417694099719</v>
      </c>
      <c r="BD863" s="167">
        <f>D863-BB871</f>
        <v>34.21999999999997</v>
      </c>
      <c r="BE863" s="164">
        <f>BB873-BB874</f>
        <v>81.93</v>
      </c>
      <c r="BF863" s="164">
        <f t="shared" si="808"/>
        <v>41.767362382521625</v>
      </c>
      <c r="BG863" s="174">
        <f t="shared" si="809"/>
        <v>33.060611923848668</v>
      </c>
      <c r="BH863" s="129">
        <v>950</v>
      </c>
      <c r="BI863" s="100">
        <v>103.506856070365</v>
      </c>
      <c r="BJ863" s="167">
        <f>(BI873-BI874)/BI855</f>
        <v>0.8161778186226587</v>
      </c>
      <c r="BK863" s="167">
        <f>I863-BI871</f>
        <v>30.75</v>
      </c>
      <c r="BL863" s="164">
        <f>BI873-BI874</f>
        <v>84.48</v>
      </c>
      <c r="BM863" s="164">
        <f t="shared" si="817"/>
        <v>36.399147727272727</v>
      </c>
      <c r="BN863" s="174">
        <f t="shared" si="818"/>
        <v>29.70817699176936</v>
      </c>
      <c r="BO863" s="129">
        <v>950</v>
      </c>
      <c r="BP863" s="180">
        <v>103.506856070365</v>
      </c>
      <c r="BQ863" s="167">
        <f>(BP873-BP874)/BP855</f>
        <v>0.81221672835708936</v>
      </c>
      <c r="BR863" s="167">
        <f>N863-BP871</f>
        <v>32.420000000000016</v>
      </c>
      <c r="BS863" s="164">
        <f>BP873-BP874</f>
        <v>84.07</v>
      </c>
      <c r="BT863" s="164">
        <f t="shared" si="810"/>
        <v>38.563102176757482</v>
      </c>
      <c r="BU863" s="174">
        <f t="shared" si="811"/>
        <v>31.321596685306112</v>
      </c>
      <c r="BV863" s="129">
        <v>950</v>
      </c>
      <c r="BW863" s="100">
        <v>103.506856070365</v>
      </c>
      <c r="BX863" s="167">
        <f>(BW873-BW874)/BW855</f>
        <v>0.91752376224661336</v>
      </c>
      <c r="BY863" s="167">
        <f>S863-BW871</f>
        <v>33.139999999999986</v>
      </c>
      <c r="BZ863" s="164">
        <f>BW873-BW874</f>
        <v>94.970000000000013</v>
      </c>
      <c r="CA863" s="164">
        <f t="shared" si="812"/>
        <v>34.895230072654506</v>
      </c>
      <c r="CB863" s="174">
        <f t="shared" si="813"/>
        <v>32.017202780723125</v>
      </c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</row>
    <row r="864" spans="1:95" ht="15.75">
      <c r="A864" s="64"/>
      <c r="B864" s="95" t="s">
        <v>42</v>
      </c>
      <c r="C864" s="80">
        <v>1000</v>
      </c>
      <c r="D864" s="278">
        <v>403.86</v>
      </c>
      <c r="E864" s="278">
        <v>4.1100000000000003</v>
      </c>
      <c r="F864" s="278">
        <v>4.2</v>
      </c>
      <c r="G864" s="278">
        <v>5.3</v>
      </c>
      <c r="H864" s="80">
        <v>1000</v>
      </c>
      <c r="I864" s="100">
        <v>402.54</v>
      </c>
      <c r="J864" s="210">
        <v>6.81</v>
      </c>
      <c r="K864" s="210">
        <v>5.72</v>
      </c>
      <c r="L864" s="227">
        <v>6.11</v>
      </c>
      <c r="M864" s="80">
        <v>1000</v>
      </c>
      <c r="N864" s="80">
        <v>403.8</v>
      </c>
      <c r="O864" s="208">
        <v>6.25</v>
      </c>
      <c r="P864" s="208">
        <v>6.03</v>
      </c>
      <c r="Q864" s="152">
        <v>6.44</v>
      </c>
      <c r="R864" s="80">
        <v>1000</v>
      </c>
      <c r="S864" s="211">
        <v>415.37</v>
      </c>
      <c r="T864" s="211">
        <v>6.44</v>
      </c>
      <c r="U864" s="211">
        <v>4.84</v>
      </c>
      <c r="V864" s="236">
        <v>5.68</v>
      </c>
      <c r="W864" s="64"/>
      <c r="X864" s="129">
        <v>1000</v>
      </c>
      <c r="Y864" s="151">
        <f t="shared" si="814"/>
        <v>0.45366666666666661</v>
      </c>
      <c r="Z864" s="100">
        <v>9.6440000000000001</v>
      </c>
      <c r="AA864" s="100">
        <v>4.5170000000000003</v>
      </c>
      <c r="AB864" s="100">
        <f t="shared" si="796"/>
        <v>4.6733333333333329</v>
      </c>
      <c r="AC864" s="100">
        <f t="shared" si="797"/>
        <v>33.902666666666669</v>
      </c>
      <c r="AD864" s="152">
        <f t="shared" si="798"/>
        <v>221.4969701866666</v>
      </c>
      <c r="AE864" s="129">
        <v>1000</v>
      </c>
      <c r="AF864" s="100">
        <f t="shared" si="815"/>
        <v>0.6213333333333334</v>
      </c>
      <c r="AG864" s="100">
        <v>9.6440000000000001</v>
      </c>
      <c r="AH864" s="100">
        <v>4.5170000000000003</v>
      </c>
      <c r="AI864" s="100">
        <f t="shared" si="799"/>
        <v>4.5056666666666665</v>
      </c>
      <c r="AJ864" s="100">
        <f t="shared" si="800"/>
        <v>34.070333333333338</v>
      </c>
      <c r="AK864" s="152">
        <f t="shared" si="801"/>
        <v>214.60637218066663</v>
      </c>
      <c r="AL864" s="129">
        <v>1000</v>
      </c>
      <c r="AM864" s="100">
        <f>AVERAGE(P864:Q864)/10</f>
        <v>0.62350000000000005</v>
      </c>
      <c r="AN864" s="100">
        <v>9.6440000000000001</v>
      </c>
      <c r="AO864" s="100">
        <v>4.5170000000000003</v>
      </c>
      <c r="AP864" s="100">
        <f t="shared" si="802"/>
        <v>4.5034999999999998</v>
      </c>
      <c r="AQ864" s="100">
        <f t="shared" si="803"/>
        <v>34.072500000000005</v>
      </c>
      <c r="AR864" s="160">
        <f t="shared" si="804"/>
        <v>214.51681424249998</v>
      </c>
      <c r="AS864" s="129">
        <v>1000</v>
      </c>
      <c r="AT864" s="100">
        <f t="shared" si="819"/>
        <v>0.56533333333333335</v>
      </c>
      <c r="AU864" s="100">
        <v>9.6440000000000001</v>
      </c>
      <c r="AV864" s="100">
        <v>4.5170000000000003</v>
      </c>
      <c r="AW864" s="100">
        <f t="shared" si="805"/>
        <v>4.5616666666666665</v>
      </c>
      <c r="AX864" s="100">
        <f t="shared" si="806"/>
        <v>34.01433333333334</v>
      </c>
      <c r="AY864" s="160">
        <f t="shared" si="807"/>
        <v>216.91654667666666</v>
      </c>
      <c r="AZ864" s="166"/>
      <c r="BA864" s="129">
        <v>1000</v>
      </c>
      <c r="BB864" s="100">
        <v>103.506856070365</v>
      </c>
      <c r="BC864" s="167">
        <f>(BB873-BB874)/BB855</f>
        <v>0.7915417694099719</v>
      </c>
      <c r="BD864" s="167">
        <f>D864-BB871</f>
        <v>33.680000000000007</v>
      </c>
      <c r="BE864" s="164">
        <f>BB873-BB874</f>
        <v>81.93</v>
      </c>
      <c r="BF864" s="164">
        <f t="shared" si="808"/>
        <v>41.108263151470773</v>
      </c>
      <c r="BG864" s="174">
        <f t="shared" si="809"/>
        <v>32.538907352285925</v>
      </c>
      <c r="BH864" s="129">
        <v>1000</v>
      </c>
      <c r="BI864" s="100">
        <v>103.506856070365</v>
      </c>
      <c r="BJ864" s="167">
        <f>(BI873-BI874)/BI855</f>
        <v>0.8161778186226587</v>
      </c>
      <c r="BK864" s="167">
        <f>I864-BI871</f>
        <v>30.150000000000034</v>
      </c>
      <c r="BL864" s="164">
        <f>BI873-BI874</f>
        <v>84.48</v>
      </c>
      <c r="BM864" s="164">
        <f t="shared" si="817"/>
        <v>35.688920454545489</v>
      </c>
      <c r="BN864" s="174">
        <f t="shared" si="818"/>
        <v>29.128505245588521</v>
      </c>
      <c r="BO864" s="129">
        <v>1000</v>
      </c>
      <c r="BP864" s="180">
        <v>103.506856070365</v>
      </c>
      <c r="BQ864" s="167">
        <f>(BP873-BP874)/BP855</f>
        <v>0.81221672835708936</v>
      </c>
      <c r="BR864" s="167">
        <f>N864-BP871</f>
        <v>31.840000000000032</v>
      </c>
      <c r="BS864" s="164">
        <f>BP873-BP874</f>
        <v>84.07</v>
      </c>
      <c r="BT864" s="164">
        <f t="shared" si="810"/>
        <v>37.873200904008606</v>
      </c>
      <c r="BU864" s="174">
        <f t="shared" si="811"/>
        <v>30.761247330664627</v>
      </c>
      <c r="BV864" s="129">
        <v>1000</v>
      </c>
      <c r="BW864" s="100">
        <v>103.506856070365</v>
      </c>
      <c r="BX864" s="167">
        <f>(BW873-BW874)/BW855</f>
        <v>0.91752376224661336</v>
      </c>
      <c r="BY864" s="167">
        <f>S864-BW871</f>
        <v>32.659999999999968</v>
      </c>
      <c r="BZ864" s="164">
        <f>BW873-BW874</f>
        <v>94.970000000000013</v>
      </c>
      <c r="CA864" s="164">
        <f t="shared" si="812"/>
        <v>34.389807307570777</v>
      </c>
      <c r="CB864" s="174">
        <f t="shared" si="813"/>
        <v>31.553465383778416</v>
      </c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</row>
    <row r="865" spans="1:95" ht="15.75">
      <c r="A865" s="64"/>
      <c r="B865" s="95" t="s">
        <v>42</v>
      </c>
      <c r="C865" s="80">
        <v>1350</v>
      </c>
      <c r="D865" s="278">
        <v>402.06</v>
      </c>
      <c r="E865" s="278">
        <v>6</v>
      </c>
      <c r="F865" s="278">
        <v>6.16</v>
      </c>
      <c r="G865" s="278">
        <v>5.34</v>
      </c>
      <c r="H865" s="80">
        <v>1350</v>
      </c>
      <c r="I865" s="100">
        <v>400.21</v>
      </c>
      <c r="J865" s="210">
        <v>6.93</v>
      </c>
      <c r="K865" s="210">
        <v>5.81</v>
      </c>
      <c r="L865" s="227">
        <v>6.91</v>
      </c>
      <c r="M865" s="80">
        <v>1350</v>
      </c>
      <c r="N865" s="100">
        <v>402.09</v>
      </c>
      <c r="O865" s="208">
        <v>7.25</v>
      </c>
      <c r="P865" s="208">
        <v>7.41</v>
      </c>
      <c r="Q865" s="152">
        <v>7.75</v>
      </c>
      <c r="R865" s="80">
        <v>1350</v>
      </c>
      <c r="S865" s="211">
        <v>413.89</v>
      </c>
      <c r="T865" s="211">
        <v>6.93</v>
      </c>
      <c r="U865" s="211">
        <v>7.38</v>
      </c>
      <c r="V865" s="236">
        <v>4.96</v>
      </c>
      <c r="W865" s="64"/>
      <c r="X865" s="129">
        <v>1350</v>
      </c>
      <c r="Y865" s="151">
        <f t="shared" si="814"/>
        <v>0.58333333333333326</v>
      </c>
      <c r="Z865" s="100">
        <v>9.6440000000000001</v>
      </c>
      <c r="AA865" s="100">
        <v>4.5170000000000003</v>
      </c>
      <c r="AB865" s="100">
        <f t="shared" si="796"/>
        <v>4.5436666666666667</v>
      </c>
      <c r="AC865" s="100">
        <f t="shared" si="797"/>
        <v>34.032333333333341</v>
      </c>
      <c r="AD865" s="152">
        <f t="shared" si="798"/>
        <v>393.97884058066501</v>
      </c>
      <c r="AE865" s="129">
        <v>1350</v>
      </c>
      <c r="AF865" s="100">
        <f t="shared" si="815"/>
        <v>0.65500000000000003</v>
      </c>
      <c r="AG865" s="100">
        <v>9.6440000000000001</v>
      </c>
      <c r="AH865" s="100">
        <v>4.5170000000000003</v>
      </c>
      <c r="AI865" s="100">
        <f t="shared" si="799"/>
        <v>4.4719999999999995</v>
      </c>
      <c r="AJ865" s="100">
        <f t="shared" si="800"/>
        <v>34.104000000000006</v>
      </c>
      <c r="AK865" s="152">
        <f t="shared" si="801"/>
        <v>388.58123382624001</v>
      </c>
      <c r="AL865" s="129">
        <v>1350</v>
      </c>
      <c r="AM865" s="100">
        <f t="shared" ref="AM865:AM870" si="820">AVERAGE(O865:Q865)/10</f>
        <v>0.747</v>
      </c>
      <c r="AN865" s="100">
        <v>9.6440000000000001</v>
      </c>
      <c r="AO865" s="100">
        <v>4.5170000000000003</v>
      </c>
      <c r="AP865" s="100">
        <f t="shared" si="802"/>
        <v>4.38</v>
      </c>
      <c r="AQ865" s="100">
        <f t="shared" si="803"/>
        <v>34.196000000000005</v>
      </c>
      <c r="AR865" s="160">
        <f t="shared" si="804"/>
        <v>381.61384916039998</v>
      </c>
      <c r="AS865" s="129">
        <v>1350</v>
      </c>
      <c r="AT865" s="100">
        <f t="shared" si="819"/>
        <v>0.64233333333333331</v>
      </c>
      <c r="AU865" s="100">
        <v>9.6440000000000001</v>
      </c>
      <c r="AV865" s="100">
        <v>4.5170000000000003</v>
      </c>
      <c r="AW865" s="100">
        <f t="shared" si="805"/>
        <v>4.4846666666666666</v>
      </c>
      <c r="AX865" s="100">
        <f t="shared" si="806"/>
        <v>34.091333333333338</v>
      </c>
      <c r="AY865" s="160">
        <f t="shared" si="807"/>
        <v>389.53713353562</v>
      </c>
      <c r="AZ865" s="166"/>
      <c r="BA865" s="129">
        <v>1350</v>
      </c>
      <c r="BB865" s="100">
        <v>103.506856070365</v>
      </c>
      <c r="BC865" s="167">
        <f>(BB873-BB874)/BB855</f>
        <v>0.7915417694099719</v>
      </c>
      <c r="BD865" s="167">
        <f>D865-BB871</f>
        <v>31.879999999999995</v>
      </c>
      <c r="BE865" s="164">
        <f>BB873-BB874</f>
        <v>81.93</v>
      </c>
      <c r="BF865" s="164">
        <f t="shared" si="808"/>
        <v>38.911265714634439</v>
      </c>
      <c r="BG865" s="174">
        <f t="shared" si="809"/>
        <v>30.799892113743319</v>
      </c>
      <c r="BH865" s="129">
        <v>1350</v>
      </c>
      <c r="BI865" s="100">
        <v>103.506856070365</v>
      </c>
      <c r="BJ865" s="167">
        <f>(BI873-BI874)/BI855</f>
        <v>0.8161778186226587</v>
      </c>
      <c r="BK865" s="167">
        <f>I865-BI871</f>
        <v>27.819999999999993</v>
      </c>
      <c r="BL865" s="164">
        <f>BI873-BI874</f>
        <v>84.48</v>
      </c>
      <c r="BM865" s="164">
        <f t="shared" si="817"/>
        <v>32.930871212121204</v>
      </c>
      <c r="BN865" s="174">
        <f t="shared" si="818"/>
        <v>26.877446631252791</v>
      </c>
      <c r="BO865" s="129">
        <v>1350</v>
      </c>
      <c r="BP865" s="180">
        <v>103.506856070365</v>
      </c>
      <c r="BQ865" s="167">
        <f>(BP873-BP874)/BP855</f>
        <v>0.81221672835708936</v>
      </c>
      <c r="BR865" s="167">
        <f>N865-BP871</f>
        <v>30.129999999999995</v>
      </c>
      <c r="BS865" s="164">
        <f>BP873-BP874</f>
        <v>84.07</v>
      </c>
      <c r="BT865" s="164">
        <f t="shared" si="810"/>
        <v>35.839181634352322</v>
      </c>
      <c r="BU865" s="174">
        <f t="shared" si="811"/>
        <v>29.109182854049127</v>
      </c>
      <c r="BV865" s="129">
        <v>1350</v>
      </c>
      <c r="BW865" s="100">
        <v>103.506856070365</v>
      </c>
      <c r="BX865" s="167">
        <f>(BW873-BW874)/BW855</f>
        <v>0.91752376224661336</v>
      </c>
      <c r="BY865" s="167">
        <f>S865-BW871</f>
        <v>31.17999999999995</v>
      </c>
      <c r="BZ865" s="164">
        <f>BW873-BW874</f>
        <v>94.970000000000013</v>
      </c>
      <c r="CA865" s="164">
        <f t="shared" si="812"/>
        <v>32.831420448562646</v>
      </c>
      <c r="CB865" s="174">
        <f t="shared" si="813"/>
        <v>30.123608409865593</v>
      </c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</row>
    <row r="866" spans="1:95" ht="15.75">
      <c r="A866" s="64"/>
      <c r="B866" s="95" t="s">
        <v>42</v>
      </c>
      <c r="C866" s="80">
        <v>2500</v>
      </c>
      <c r="D866" s="211">
        <v>398.52</v>
      </c>
      <c r="E866" s="278">
        <v>10.4</v>
      </c>
      <c r="F866" s="211">
        <v>10.01</v>
      </c>
      <c r="G866" s="236">
        <v>8.98</v>
      </c>
      <c r="H866" s="80">
        <v>2500</v>
      </c>
      <c r="I866" s="80">
        <v>395.38</v>
      </c>
      <c r="J866" s="80">
        <v>11.56</v>
      </c>
      <c r="K866" s="211">
        <v>11.52</v>
      </c>
      <c r="L866" s="98">
        <v>10.37</v>
      </c>
      <c r="M866" s="80">
        <v>2500</v>
      </c>
      <c r="N866" s="211">
        <v>398.78</v>
      </c>
      <c r="O866" s="80">
        <v>11.24</v>
      </c>
      <c r="P866" s="80">
        <v>11.28</v>
      </c>
      <c r="Q866" s="98">
        <v>11.89</v>
      </c>
      <c r="R866" s="80">
        <v>2500</v>
      </c>
      <c r="S866" s="211">
        <v>410.8</v>
      </c>
      <c r="T866" s="211">
        <v>9.68</v>
      </c>
      <c r="U866" s="211">
        <v>9.2799999999999994</v>
      </c>
      <c r="V866" s="236">
        <v>7.71</v>
      </c>
      <c r="W866" s="64"/>
      <c r="X866" s="129">
        <v>2500</v>
      </c>
      <c r="Y866" s="151">
        <f t="shared" si="814"/>
        <v>0.97966666666666669</v>
      </c>
      <c r="Z866" s="100">
        <v>9.6440000000000001</v>
      </c>
      <c r="AA866" s="100">
        <v>4.5170000000000003</v>
      </c>
      <c r="AB866" s="100">
        <f t="shared" si="796"/>
        <v>4.1473333333333331</v>
      </c>
      <c r="AC866" s="100">
        <f t="shared" si="797"/>
        <v>34.428666666666672</v>
      </c>
      <c r="AD866" s="152">
        <f t="shared" si="798"/>
        <v>1247.6027833166665</v>
      </c>
      <c r="AE866" s="129">
        <v>2500</v>
      </c>
      <c r="AF866" s="100">
        <f t="shared" si="815"/>
        <v>1.1149999999999998</v>
      </c>
      <c r="AG866" s="100">
        <v>9.6440000000000001</v>
      </c>
      <c r="AH866" s="100">
        <v>4.5170000000000003</v>
      </c>
      <c r="AI866" s="100">
        <f t="shared" si="799"/>
        <v>4.0120000000000005</v>
      </c>
      <c r="AJ866" s="100">
        <f t="shared" si="800"/>
        <v>34.564000000000007</v>
      </c>
      <c r="AK866" s="152">
        <f t="shared" si="801"/>
        <v>1211.6358354000004</v>
      </c>
      <c r="AL866" s="129">
        <v>2500</v>
      </c>
      <c r="AM866" s="100">
        <f t="shared" si="820"/>
        <v>1.1469999999999998</v>
      </c>
      <c r="AN866" s="100">
        <v>9.6440000000000001</v>
      </c>
      <c r="AO866" s="100">
        <v>4.5170000000000003</v>
      </c>
      <c r="AP866" s="100">
        <f t="shared" si="802"/>
        <v>3.9800000000000004</v>
      </c>
      <c r="AQ866" s="100">
        <f t="shared" si="803"/>
        <v>34.596000000000004</v>
      </c>
      <c r="AR866" s="160">
        <f t="shared" si="804"/>
        <v>1203.0845490000002</v>
      </c>
      <c r="AS866" s="129">
        <v>2500</v>
      </c>
      <c r="AT866" s="100">
        <f t="shared" si="819"/>
        <v>0.88900000000000001</v>
      </c>
      <c r="AU866" s="100">
        <v>9.6440000000000001</v>
      </c>
      <c r="AV866" s="100">
        <v>4.5170000000000003</v>
      </c>
      <c r="AW866" s="100">
        <f t="shared" si="805"/>
        <v>4.2379999999999995</v>
      </c>
      <c r="AX866" s="100">
        <f t="shared" si="806"/>
        <v>34.338000000000008</v>
      </c>
      <c r="AY866" s="160">
        <f t="shared" si="807"/>
        <v>1271.5198294500001</v>
      </c>
      <c r="AZ866" s="166"/>
      <c r="BA866" s="129">
        <v>2500</v>
      </c>
      <c r="BB866" s="100">
        <v>103.506856070365</v>
      </c>
      <c r="BC866" s="167">
        <f>(BB873-BB874)/BB855</f>
        <v>0.7915417694099719</v>
      </c>
      <c r="BD866" s="167">
        <f>D866-BB871</f>
        <v>28.339999999999975</v>
      </c>
      <c r="BE866" s="164">
        <f>BB873-BB874</f>
        <v>81.93</v>
      </c>
      <c r="BF866" s="164">
        <f t="shared" si="808"/>
        <v>34.590504088856306</v>
      </c>
      <c r="BG866" s="174">
        <f t="shared" si="809"/>
        <v>27.379828811276187</v>
      </c>
      <c r="BH866" s="129">
        <v>2500</v>
      </c>
      <c r="BI866" s="100">
        <v>103.506856070365</v>
      </c>
      <c r="BJ866" s="167">
        <f>(BI873-BI874)/BI855</f>
        <v>0.8161778186226587</v>
      </c>
      <c r="BK866" s="167">
        <f>I866-BI871</f>
        <v>22.990000000000009</v>
      </c>
      <c r="BL866" s="164">
        <f>BI873-BI874</f>
        <v>84.48</v>
      </c>
      <c r="BM866" s="164">
        <f t="shared" si="817"/>
        <v>27.213541666666675</v>
      </c>
      <c r="BN866" s="174">
        <f t="shared" si="818"/>
        <v>22.21108907449684</v>
      </c>
      <c r="BO866" s="129">
        <v>2500</v>
      </c>
      <c r="BP866" s="180">
        <v>103.506856070365</v>
      </c>
      <c r="BQ866" s="167">
        <f>(BP873-BP874)/BP855</f>
        <v>0.81221672835708936</v>
      </c>
      <c r="BR866" s="167">
        <f>N866-BP871</f>
        <v>26.819999999999993</v>
      </c>
      <c r="BS866" s="164">
        <f>BP873-BP874</f>
        <v>84.07</v>
      </c>
      <c r="BT866" s="164">
        <f t="shared" si="810"/>
        <v>31.901986439871532</v>
      </c>
      <c r="BU866" s="174">
        <f t="shared" si="811"/>
        <v>25.911327054284683</v>
      </c>
      <c r="BV866" s="129">
        <v>2500</v>
      </c>
      <c r="BW866" s="100">
        <v>103.506856070365</v>
      </c>
      <c r="BX866" s="167">
        <f>(BW873-BW874)/BW855</f>
        <v>0.91752376224661336</v>
      </c>
      <c r="BY866" s="167">
        <f>S866-BW871</f>
        <v>28.089999999999975</v>
      </c>
      <c r="BZ866" s="164">
        <f>BW873-BW874</f>
        <v>94.970000000000013</v>
      </c>
      <c r="CA866" s="164">
        <f t="shared" si="812"/>
        <v>29.577761398336289</v>
      </c>
      <c r="CB866" s="174">
        <f t="shared" si="813"/>
        <v>27.138298917034163</v>
      </c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</row>
    <row r="867" spans="1:95" ht="15.75">
      <c r="A867" s="64"/>
      <c r="B867" s="95" t="s">
        <v>42</v>
      </c>
      <c r="C867" s="80">
        <v>5000</v>
      </c>
      <c r="D867" s="211">
        <v>394.29</v>
      </c>
      <c r="E867" s="211">
        <v>16.7</v>
      </c>
      <c r="F867" s="211">
        <v>16.39</v>
      </c>
      <c r="G867" s="236">
        <v>15.43</v>
      </c>
      <c r="H867" s="80">
        <v>5000</v>
      </c>
      <c r="I867" s="100">
        <v>390.78</v>
      </c>
      <c r="J867" s="274">
        <v>16.68</v>
      </c>
      <c r="K867" s="274">
        <v>17.48</v>
      </c>
      <c r="L867" s="275">
        <v>17.27</v>
      </c>
      <c r="M867" s="80">
        <v>5000</v>
      </c>
      <c r="N867" s="211">
        <v>394.89</v>
      </c>
      <c r="O867" s="80">
        <v>17.52</v>
      </c>
      <c r="P867" s="80">
        <v>17.73</v>
      </c>
      <c r="Q867" s="98">
        <v>17.04</v>
      </c>
      <c r="R867" s="80">
        <v>5000</v>
      </c>
      <c r="S867" s="211">
        <v>406.95</v>
      </c>
      <c r="T867" s="211">
        <v>14.46</v>
      </c>
      <c r="U867" s="211">
        <v>12.29</v>
      </c>
      <c r="V867" s="236">
        <v>14.35</v>
      </c>
      <c r="W867" s="64"/>
      <c r="X867" s="129">
        <v>5000</v>
      </c>
      <c r="Y867" s="151">
        <f t="shared" si="814"/>
        <v>1.6173333333333335</v>
      </c>
      <c r="Z867" s="100">
        <v>9.6440000000000001</v>
      </c>
      <c r="AA867" s="100">
        <v>4.5170000000000003</v>
      </c>
      <c r="AB867" s="100">
        <f t="shared" si="796"/>
        <v>3.509666666666666</v>
      </c>
      <c r="AC867" s="100">
        <f t="shared" si="797"/>
        <v>35.06633333333334</v>
      </c>
      <c r="AD867" s="152">
        <f t="shared" si="798"/>
        <v>4301.336385716666</v>
      </c>
      <c r="AE867" s="129">
        <v>5000</v>
      </c>
      <c r="AF867" s="100">
        <f t="shared" si="815"/>
        <v>1.714333333333333</v>
      </c>
      <c r="AG867" s="100">
        <v>9.6440000000000001</v>
      </c>
      <c r="AH867" s="100">
        <v>4.5170000000000003</v>
      </c>
      <c r="AI867" s="100">
        <f t="shared" si="799"/>
        <v>3.4126666666666665</v>
      </c>
      <c r="AJ867" s="100">
        <f t="shared" si="800"/>
        <v>35.163333333333341</v>
      </c>
      <c r="AK867" s="152">
        <f t="shared" si="801"/>
        <v>4194.0257076666667</v>
      </c>
      <c r="AL867" s="129">
        <v>5000</v>
      </c>
      <c r="AM867" s="100">
        <f t="shared" si="820"/>
        <v>1.7429999999999999</v>
      </c>
      <c r="AN867" s="100">
        <v>9.6440000000000001</v>
      </c>
      <c r="AO867" s="100">
        <v>4.5170000000000003</v>
      </c>
      <c r="AP867" s="100">
        <f t="shared" si="802"/>
        <v>3.3840000000000003</v>
      </c>
      <c r="AQ867" s="100">
        <f t="shared" si="803"/>
        <v>35.192000000000007</v>
      </c>
      <c r="AR867" s="160">
        <f t="shared" si="804"/>
        <v>4162.185993600001</v>
      </c>
      <c r="AS867" s="129">
        <v>5000</v>
      </c>
      <c r="AT867" s="100">
        <f t="shared" si="819"/>
        <v>1.37</v>
      </c>
      <c r="AU867" s="100">
        <v>9.6440000000000001</v>
      </c>
      <c r="AV867" s="100">
        <v>4.5170000000000003</v>
      </c>
      <c r="AW867" s="100">
        <f t="shared" si="805"/>
        <v>3.7569999999999997</v>
      </c>
      <c r="AX867" s="100">
        <f t="shared" si="806"/>
        <v>34.819000000000003</v>
      </c>
      <c r="AY867" s="160">
        <f t="shared" si="807"/>
        <v>4571.9836558499992</v>
      </c>
      <c r="AZ867" s="166"/>
      <c r="BA867" s="129">
        <v>5000</v>
      </c>
      <c r="BB867" s="100">
        <v>103.506856070365</v>
      </c>
      <c r="BC867" s="167">
        <f>(BB873-BB874)/BB855</f>
        <v>0.7915417694099719</v>
      </c>
      <c r="BD867" s="167">
        <f>D867-BB871</f>
        <v>24.110000000000014</v>
      </c>
      <c r="BE867" s="164">
        <f>BB873-BB874</f>
        <v>81.93</v>
      </c>
      <c r="BF867" s="164">
        <f t="shared" si="808"/>
        <v>29.427560112290998</v>
      </c>
      <c r="BG867" s="174">
        <f t="shared" si="809"/>
        <v>23.293143000701129</v>
      </c>
      <c r="BH867" s="129">
        <v>5000</v>
      </c>
      <c r="BI867" s="100">
        <v>103.506856070365</v>
      </c>
      <c r="BJ867" s="167">
        <f>(BI873-BI874)/BI855</f>
        <v>0.8161778186226587</v>
      </c>
      <c r="BK867" s="167">
        <f>I867-BI871</f>
        <v>18.389999999999986</v>
      </c>
      <c r="BL867" s="164">
        <f>BI873-BI874</f>
        <v>84.48</v>
      </c>
      <c r="BM867" s="164">
        <f t="shared" si="817"/>
        <v>21.768465909090892</v>
      </c>
      <c r="BN867" s="174">
        <f t="shared" si="818"/>
        <v>17.766939020443516</v>
      </c>
      <c r="BO867" s="129">
        <v>5000</v>
      </c>
      <c r="BP867" s="180">
        <v>103.506856070365</v>
      </c>
      <c r="BQ867" s="167">
        <f>(BP873-BP874)/BP855</f>
        <v>0.81221672835708936</v>
      </c>
      <c r="BR867" s="167">
        <f>N867-BP871</f>
        <v>22.930000000000007</v>
      </c>
      <c r="BS867" s="164">
        <f>BP873-BP874</f>
        <v>84.07</v>
      </c>
      <c r="BT867" s="164">
        <f t="shared" si="810"/>
        <v>27.274889972641859</v>
      </c>
      <c r="BU867" s="174">
        <f t="shared" si="811"/>
        <v>22.153121899878752</v>
      </c>
      <c r="BV867" s="129">
        <v>5000</v>
      </c>
      <c r="BW867" s="100">
        <v>103.506856070365</v>
      </c>
      <c r="BX867" s="167">
        <f>(BW873-BW874)/BW855</f>
        <v>0.91752376224661336</v>
      </c>
      <c r="BY867" s="167">
        <f>S867-BW871</f>
        <v>24.239999999999952</v>
      </c>
      <c r="BZ867" s="164">
        <f>BW873-BW874</f>
        <v>94.970000000000013</v>
      </c>
      <c r="CA867" s="164">
        <f t="shared" si="812"/>
        <v>25.523849636727334</v>
      </c>
      <c r="CB867" s="174">
        <f t="shared" si="813"/>
        <v>23.418738545706919</v>
      </c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</row>
    <row r="868" spans="1:95" ht="15.75">
      <c r="A868" s="64"/>
      <c r="B868" s="95" t="s">
        <v>42</v>
      </c>
      <c r="C868" s="80">
        <v>7000</v>
      </c>
      <c r="D868" s="211">
        <v>392.18</v>
      </c>
      <c r="E868" s="211">
        <v>18.23</v>
      </c>
      <c r="F868" s="211">
        <v>18.59</v>
      </c>
      <c r="G868" s="236">
        <v>17.02</v>
      </c>
      <c r="H868" s="80">
        <v>7000</v>
      </c>
      <c r="I868" s="80">
        <v>388.78</v>
      </c>
      <c r="J868" s="80">
        <v>17.95</v>
      </c>
      <c r="K868" s="80">
        <v>17.12</v>
      </c>
      <c r="L868" s="211">
        <v>18.93</v>
      </c>
      <c r="M868" s="80">
        <v>7000</v>
      </c>
      <c r="N868" s="211">
        <v>392.94</v>
      </c>
      <c r="O868" s="80">
        <v>18.260000000000002</v>
      </c>
      <c r="P868" s="80">
        <v>18.48</v>
      </c>
      <c r="Q868" s="98">
        <v>17.649999999999999</v>
      </c>
      <c r="R868" s="80">
        <v>7000</v>
      </c>
      <c r="S868" s="211">
        <v>404.99</v>
      </c>
      <c r="T868" s="211">
        <v>15.73</v>
      </c>
      <c r="U868" s="211">
        <v>13.53</v>
      </c>
      <c r="V868" s="236">
        <v>15.78</v>
      </c>
      <c r="W868" s="64"/>
      <c r="X868" s="129">
        <v>7000</v>
      </c>
      <c r="Y868" s="151">
        <f t="shared" si="814"/>
        <v>1.7946666666666669</v>
      </c>
      <c r="Z868" s="100">
        <v>9.6440000000000001</v>
      </c>
      <c r="AA868" s="100">
        <v>4.5170000000000003</v>
      </c>
      <c r="AB868" s="100">
        <f t="shared" si="796"/>
        <v>3.3323333333333327</v>
      </c>
      <c r="AC868" s="100">
        <f t="shared" si="797"/>
        <v>35.24366666666667</v>
      </c>
      <c r="AD868" s="152">
        <f t="shared" si="798"/>
        <v>8045.1245850126652</v>
      </c>
      <c r="AE868" s="129">
        <v>7000</v>
      </c>
      <c r="AF868" s="100">
        <f t="shared" si="815"/>
        <v>1.8</v>
      </c>
      <c r="AG868" s="100">
        <v>9.6440000000000001</v>
      </c>
      <c r="AH868" s="100">
        <v>4.5170000000000003</v>
      </c>
      <c r="AI868" s="100">
        <f t="shared" si="799"/>
        <v>3.327</v>
      </c>
      <c r="AJ868" s="100">
        <f t="shared" si="800"/>
        <v>35.249000000000002</v>
      </c>
      <c r="AK868" s="152">
        <f t="shared" si="801"/>
        <v>8033.4640223460001</v>
      </c>
      <c r="AL868" s="129">
        <v>7000</v>
      </c>
      <c r="AM868" s="100">
        <f t="shared" si="820"/>
        <v>1.8129999999999999</v>
      </c>
      <c r="AN868" s="100">
        <v>9.6440000000000001</v>
      </c>
      <c r="AO868" s="100">
        <v>4.5170000000000003</v>
      </c>
      <c r="AP868" s="100">
        <f t="shared" si="802"/>
        <v>3.3140000000000001</v>
      </c>
      <c r="AQ868" s="100">
        <f t="shared" si="803"/>
        <v>35.262000000000008</v>
      </c>
      <c r="AR868" s="160">
        <f t="shared" si="804"/>
        <v>8005.0250745360017</v>
      </c>
      <c r="AS868" s="129">
        <v>7000</v>
      </c>
      <c r="AT868" s="100">
        <f t="shared" si="819"/>
        <v>1.5013333333333334</v>
      </c>
      <c r="AU868" s="100">
        <v>9.6440000000000001</v>
      </c>
      <c r="AV868" s="100">
        <v>4.5170000000000003</v>
      </c>
      <c r="AW868" s="100">
        <f t="shared" si="805"/>
        <v>3.6256666666666666</v>
      </c>
      <c r="AX868" s="100">
        <f t="shared" si="806"/>
        <v>34.95033333333334</v>
      </c>
      <c r="AY868" s="160">
        <f t="shared" si="807"/>
        <v>8680.4541475726674</v>
      </c>
      <c r="AZ868" s="166"/>
      <c r="BA868" s="129">
        <v>7000</v>
      </c>
      <c r="BB868" s="100">
        <v>103.506856070365</v>
      </c>
      <c r="BC868" s="167">
        <f>(BB873-BB874)/BB855</f>
        <v>0.7915417694099719</v>
      </c>
      <c r="BD868" s="167">
        <f>D868-BB871</f>
        <v>22</v>
      </c>
      <c r="BE868" s="164">
        <f>BB873-BB874</f>
        <v>81.93</v>
      </c>
      <c r="BF868" s="164">
        <f t="shared" si="808"/>
        <v>26.85219089466618</v>
      </c>
      <c r="BG868" s="174">
        <f t="shared" si="809"/>
        <v>21.254630693298402</v>
      </c>
      <c r="BH868" s="129">
        <v>7000</v>
      </c>
      <c r="BI868" s="100">
        <v>103.506856070365</v>
      </c>
      <c r="BJ868" s="167">
        <f>(BI873-BI874)/BI855</f>
        <v>0.8161778186226587</v>
      </c>
      <c r="BK868" s="167">
        <f>I868-BI871</f>
        <v>16.389999999999986</v>
      </c>
      <c r="BL868" s="164">
        <f>BI873-BI874</f>
        <v>84.48</v>
      </c>
      <c r="BM868" s="164">
        <f t="shared" si="817"/>
        <v>19.40104166666665</v>
      </c>
      <c r="BN868" s="174">
        <f t="shared" si="818"/>
        <v>15.834699866507297</v>
      </c>
      <c r="BO868" s="129">
        <v>7000</v>
      </c>
      <c r="BP868" s="180">
        <v>103.506856070365</v>
      </c>
      <c r="BQ868" s="167">
        <f>(BP873-BP874)/BP855</f>
        <v>0.81221672835708936</v>
      </c>
      <c r="BR868" s="167">
        <f>N868-BP871</f>
        <v>20.980000000000018</v>
      </c>
      <c r="BS868" s="164">
        <f>BP873-BP874</f>
        <v>84.07</v>
      </c>
      <c r="BT868" s="164">
        <f t="shared" si="810"/>
        <v>24.955394314261948</v>
      </c>
      <c r="BU868" s="174">
        <f t="shared" si="811"/>
        <v>20.269188724790951</v>
      </c>
      <c r="BV868" s="129">
        <v>7000</v>
      </c>
      <c r="BW868" s="100">
        <v>103.506856070365</v>
      </c>
      <c r="BX868" s="167">
        <f>(BW873-BW874)/BW855</f>
        <v>0.91752376224661336</v>
      </c>
      <c r="BY868" s="167">
        <f>S868-BW871</f>
        <v>22.279999999999973</v>
      </c>
      <c r="BZ868" s="164">
        <f>BW873-BW874</f>
        <v>94.970000000000013</v>
      </c>
      <c r="CA868" s="164">
        <f t="shared" si="812"/>
        <v>23.460040012635538</v>
      </c>
      <c r="CB868" s="174">
        <f t="shared" si="813"/>
        <v>21.525144174849444</v>
      </c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</row>
    <row r="869" spans="1:95" ht="15.75">
      <c r="A869" s="64"/>
      <c r="B869" s="95" t="s">
        <v>42</v>
      </c>
      <c r="C869" s="80">
        <v>9000</v>
      </c>
      <c r="D869" s="211">
        <v>390.47</v>
      </c>
      <c r="E869" s="211">
        <v>19.77</v>
      </c>
      <c r="F869" s="211">
        <v>18.72</v>
      </c>
      <c r="G869" s="236">
        <v>20.329999999999998</v>
      </c>
      <c r="H869" s="80">
        <v>9000</v>
      </c>
      <c r="I869" s="80">
        <v>387.4</v>
      </c>
      <c r="J869" s="80">
        <v>21.03</v>
      </c>
      <c r="K869" s="211">
        <v>19.690000000000001</v>
      </c>
      <c r="L869" s="98">
        <v>19.84</v>
      </c>
      <c r="M869" s="80">
        <v>9000</v>
      </c>
      <c r="N869" s="211">
        <v>391.44</v>
      </c>
      <c r="O869" s="211">
        <v>20.71</v>
      </c>
      <c r="P869" s="80">
        <v>19.600000000000001</v>
      </c>
      <c r="Q869" s="98">
        <v>19.850000000000001</v>
      </c>
      <c r="R869" s="80">
        <v>9000</v>
      </c>
      <c r="S869" s="211">
        <v>403.41</v>
      </c>
      <c r="T869" s="211">
        <v>14.91</v>
      </c>
      <c r="U869" s="211">
        <v>17.420000000000002</v>
      </c>
      <c r="V869" s="236">
        <v>18.32</v>
      </c>
      <c r="W869" s="64"/>
      <c r="X869" s="129">
        <v>9000</v>
      </c>
      <c r="Y869" s="151">
        <f t="shared" si="814"/>
        <v>1.9606666666666666</v>
      </c>
      <c r="Z869" s="100">
        <v>9.6440000000000001</v>
      </c>
      <c r="AA869" s="100">
        <v>4.5170000000000003</v>
      </c>
      <c r="AB869" s="100">
        <f t="shared" si="796"/>
        <v>3.1663333333333332</v>
      </c>
      <c r="AC869" s="100">
        <f t="shared" si="797"/>
        <v>35.409666666666674</v>
      </c>
      <c r="AD869" s="152">
        <f t="shared" si="798"/>
        <v>12696.109567722002</v>
      </c>
      <c r="AE869" s="129">
        <v>9000</v>
      </c>
      <c r="AF869" s="100">
        <f t="shared" si="815"/>
        <v>2.0186666666666668</v>
      </c>
      <c r="AG869" s="100">
        <v>9.6440000000000001</v>
      </c>
      <c r="AH869" s="100">
        <v>4.5170000000000003</v>
      </c>
      <c r="AI869" s="100">
        <f t="shared" si="799"/>
        <v>3.1083333333333325</v>
      </c>
      <c r="AJ869" s="100">
        <f t="shared" si="800"/>
        <v>35.467666666666673</v>
      </c>
      <c r="AK869" s="152">
        <f t="shared" si="801"/>
        <v>12483.960741449999</v>
      </c>
      <c r="AL869" s="129">
        <v>9000</v>
      </c>
      <c r="AM869" s="100">
        <f t="shared" si="820"/>
        <v>2.0053333333333336</v>
      </c>
      <c r="AN869" s="100">
        <v>9.6440000000000001</v>
      </c>
      <c r="AO869" s="100">
        <v>4.5170000000000003</v>
      </c>
      <c r="AP869" s="100">
        <f t="shared" si="802"/>
        <v>3.1216666666666661</v>
      </c>
      <c r="AQ869" s="100">
        <f t="shared" si="803"/>
        <v>35.454333333333338</v>
      </c>
      <c r="AR869" s="160">
        <f t="shared" si="804"/>
        <v>12532.798026089997</v>
      </c>
      <c r="AS869" s="129">
        <v>9000</v>
      </c>
      <c r="AT869" s="100">
        <f t="shared" si="819"/>
        <v>1.6883333333333332</v>
      </c>
      <c r="AU869" s="100">
        <v>9.6440000000000001</v>
      </c>
      <c r="AV869" s="100">
        <v>4.5170000000000003</v>
      </c>
      <c r="AW869" s="100">
        <f t="shared" si="805"/>
        <v>3.4386666666666663</v>
      </c>
      <c r="AX869" s="100">
        <f t="shared" si="806"/>
        <v>35.137333333333338</v>
      </c>
      <c r="AY869" s="160">
        <f t="shared" si="807"/>
        <v>13682.046675743999</v>
      </c>
      <c r="AZ869" s="166"/>
      <c r="BA869" s="129">
        <v>9000</v>
      </c>
      <c r="BB869" s="100">
        <v>103.506856070365</v>
      </c>
      <c r="BC869" s="167">
        <f>(BB873-BB874)/BB855</f>
        <v>0.7915417694099719</v>
      </c>
      <c r="BD869" s="167">
        <f>D869-BB871</f>
        <v>20.29000000000002</v>
      </c>
      <c r="BE869" s="164">
        <f>BB873-BB874</f>
        <v>81.93</v>
      </c>
      <c r="BF869" s="164">
        <f t="shared" si="808"/>
        <v>24.765043329671695</v>
      </c>
      <c r="BG869" s="174">
        <f t="shared" si="809"/>
        <v>19.602566216682956</v>
      </c>
      <c r="BH869" s="129">
        <v>9000</v>
      </c>
      <c r="BI869" s="100">
        <v>103.506856070365</v>
      </c>
      <c r="BJ869" s="167">
        <f>(BI873-BI874)/BI855</f>
        <v>0.8161778186226587</v>
      </c>
      <c r="BK869" s="167">
        <f>I869-BI871</f>
        <v>15.009999999999991</v>
      </c>
      <c r="BL869" s="164">
        <f>BI873-BI874</f>
        <v>84.48</v>
      </c>
      <c r="BM869" s="164">
        <f t="shared" si="817"/>
        <v>17.767518939393927</v>
      </c>
      <c r="BN869" s="174">
        <f t="shared" si="818"/>
        <v>14.50145485029131</v>
      </c>
      <c r="BO869" s="129">
        <v>9000</v>
      </c>
      <c r="BP869" s="180">
        <v>103.506856070365</v>
      </c>
      <c r="BQ869" s="167">
        <f>(BP873-BP874)/BP855</f>
        <v>0.81221672835708936</v>
      </c>
      <c r="BR869" s="167">
        <f>N869-BP871</f>
        <v>19.480000000000018</v>
      </c>
      <c r="BS869" s="164">
        <f>BP873-BP874</f>
        <v>84.07</v>
      </c>
      <c r="BT869" s="164">
        <f t="shared" si="810"/>
        <v>23.17116688473893</v>
      </c>
      <c r="BU869" s="174">
        <f t="shared" si="811"/>
        <v>18.820009359338783</v>
      </c>
      <c r="BV869" s="129">
        <v>9000</v>
      </c>
      <c r="BW869" s="100">
        <v>103.506856070365</v>
      </c>
      <c r="BX869" s="167">
        <f>(BW873-BW874)/BW855</f>
        <v>0.91752376224661336</v>
      </c>
      <c r="BY869" s="167">
        <f>S869-BW871</f>
        <v>20.699999999999989</v>
      </c>
      <c r="BZ869" s="164">
        <f>BW873-BW874</f>
        <v>94.970000000000013</v>
      </c>
      <c r="CA869" s="164">
        <f t="shared" si="812"/>
        <v>21.796356744235005</v>
      </c>
      <c r="CB869" s="174">
        <f t="shared" si="813"/>
        <v>19.998675243239848</v>
      </c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</row>
    <row r="870" spans="1:95" s="60" customFormat="1" ht="15.75">
      <c r="A870" s="64"/>
      <c r="B870" s="102" t="s">
        <v>42</v>
      </c>
      <c r="C870" s="104">
        <v>10000</v>
      </c>
      <c r="D870" s="234">
        <v>389.32</v>
      </c>
      <c r="E870" s="234">
        <v>19.64</v>
      </c>
      <c r="F870" s="234">
        <v>21.74</v>
      </c>
      <c r="G870" s="248">
        <v>21.11</v>
      </c>
      <c r="H870" s="104">
        <v>10000</v>
      </c>
      <c r="I870" s="80">
        <v>386.63</v>
      </c>
      <c r="J870" s="80">
        <v>20.78</v>
      </c>
      <c r="K870" s="80">
        <v>19.809999999999999</v>
      </c>
      <c r="L870" s="211">
        <v>21.82</v>
      </c>
      <c r="M870" s="104">
        <v>10000</v>
      </c>
      <c r="N870" s="211">
        <v>390.5</v>
      </c>
      <c r="O870" s="211">
        <v>21.46</v>
      </c>
      <c r="P870" s="80">
        <v>20.59</v>
      </c>
      <c r="Q870" s="98">
        <v>20.77</v>
      </c>
      <c r="R870" s="104">
        <v>10000</v>
      </c>
      <c r="S870" s="234">
        <v>402.41</v>
      </c>
      <c r="T870" s="234">
        <v>18.52</v>
      </c>
      <c r="U870" s="234">
        <v>16.05</v>
      </c>
      <c r="V870" s="248">
        <v>17.89</v>
      </c>
      <c r="W870" s="64"/>
      <c r="X870" s="137">
        <v>10000</v>
      </c>
      <c r="Y870" s="151">
        <f t="shared" si="814"/>
        <v>2.0829999999999997</v>
      </c>
      <c r="Z870" s="105">
        <v>9.6440000000000001</v>
      </c>
      <c r="AA870" s="105">
        <v>4.5170000000000003</v>
      </c>
      <c r="AB870" s="105">
        <f t="shared" si="796"/>
        <v>3.0440000000000005</v>
      </c>
      <c r="AC870" s="105">
        <f t="shared" si="797"/>
        <v>35.532000000000004</v>
      </c>
      <c r="AD870" s="154">
        <f t="shared" si="798"/>
        <v>15120.685238400001</v>
      </c>
      <c r="AE870" s="137">
        <v>10000</v>
      </c>
      <c r="AF870" s="100">
        <f t="shared" si="815"/>
        <v>2.0803333333333334</v>
      </c>
      <c r="AG870" s="105">
        <v>9.6440000000000001</v>
      </c>
      <c r="AH870" s="105">
        <v>4.5170000000000003</v>
      </c>
      <c r="AI870" s="105">
        <f t="shared" si="799"/>
        <v>3.0466666666666669</v>
      </c>
      <c r="AJ870" s="105">
        <f t="shared" si="800"/>
        <v>35.529333333333341</v>
      </c>
      <c r="AK870" s="154">
        <f t="shared" si="801"/>
        <v>15132.795770666669</v>
      </c>
      <c r="AL870" s="137">
        <v>10000</v>
      </c>
      <c r="AM870" s="105">
        <f t="shared" si="820"/>
        <v>2.0939999999999999</v>
      </c>
      <c r="AN870" s="105">
        <v>9.6440000000000001</v>
      </c>
      <c r="AO870" s="105">
        <v>4.5170000000000003</v>
      </c>
      <c r="AP870" s="105">
        <f t="shared" si="802"/>
        <v>3.0329999999999995</v>
      </c>
      <c r="AQ870" s="105">
        <f t="shared" si="803"/>
        <v>35.543000000000006</v>
      </c>
      <c r="AR870" s="161">
        <f t="shared" si="804"/>
        <v>15070.708276199999</v>
      </c>
      <c r="AS870" s="137">
        <v>10000</v>
      </c>
      <c r="AT870" s="105">
        <f t="shared" si="819"/>
        <v>1.7486666666666668</v>
      </c>
      <c r="AU870" s="105">
        <v>9.6440000000000001</v>
      </c>
      <c r="AV870" s="105">
        <v>4.5170000000000003</v>
      </c>
      <c r="AW870" s="105">
        <f t="shared" si="805"/>
        <v>3.378333333333333</v>
      </c>
      <c r="AX870" s="105">
        <f t="shared" si="806"/>
        <v>35.19766666666667</v>
      </c>
      <c r="AY870" s="161">
        <f t="shared" si="807"/>
        <v>16623.541187666666</v>
      </c>
      <c r="AZ870" s="166"/>
      <c r="BA870" s="137">
        <v>10000</v>
      </c>
      <c r="BB870" s="105">
        <v>103.506856070365</v>
      </c>
      <c r="BC870" s="167">
        <f>(BB873-BB874)/BB855</f>
        <v>0.7915417694099719</v>
      </c>
      <c r="BD870" s="167">
        <f>D870-BB871</f>
        <v>19.139999999999986</v>
      </c>
      <c r="BE870" s="165">
        <f>BB873-BB874</f>
        <v>81.93</v>
      </c>
      <c r="BF870" s="165">
        <f t="shared" si="808"/>
        <v>23.361406078359558</v>
      </c>
      <c r="BG870" s="175">
        <f t="shared" si="809"/>
        <v>18.491528703169596</v>
      </c>
      <c r="BH870" s="137">
        <v>10000</v>
      </c>
      <c r="BI870" s="105">
        <v>103.506856070365</v>
      </c>
      <c r="BJ870" s="167">
        <f>(BI873-BI874)/BI855</f>
        <v>0.8161778186226587</v>
      </c>
      <c r="BK870" s="167">
        <f>I870-BI871</f>
        <v>14.240000000000009</v>
      </c>
      <c r="BL870" s="165">
        <f>BI873-BI874</f>
        <v>84.48</v>
      </c>
      <c r="BM870" s="165">
        <f t="shared" si="817"/>
        <v>16.856060606060616</v>
      </c>
      <c r="BN870" s="175">
        <f t="shared" si="818"/>
        <v>13.757542776025884</v>
      </c>
      <c r="BO870" s="137">
        <v>10000</v>
      </c>
      <c r="BP870" s="181">
        <v>103.506856070365</v>
      </c>
      <c r="BQ870" s="167">
        <f>(BP873-BP874)/BP855</f>
        <v>0.81221672835708936</v>
      </c>
      <c r="BR870" s="167">
        <f>N870-BP871</f>
        <v>18.54000000000002</v>
      </c>
      <c r="BS870" s="165">
        <f>BP873-BP874</f>
        <v>84.07</v>
      </c>
      <c r="BT870" s="165">
        <f t="shared" si="810"/>
        <v>22.053051028904509</v>
      </c>
      <c r="BU870" s="175">
        <f t="shared" si="811"/>
        <v>17.911856956988764</v>
      </c>
      <c r="BV870" s="137">
        <v>10000</v>
      </c>
      <c r="BW870" s="105">
        <v>103.506856070365</v>
      </c>
      <c r="BX870" s="167">
        <f>(BW873-BW874)/BW855</f>
        <v>0.91752376224661336</v>
      </c>
      <c r="BY870" s="167">
        <f>S870-BW871</f>
        <v>19.699999999999989</v>
      </c>
      <c r="BZ870" s="165">
        <f>BW873-BW874</f>
        <v>94.970000000000013</v>
      </c>
      <c r="CA870" s="165">
        <f t="shared" si="812"/>
        <v>20.743392650310611</v>
      </c>
      <c r="CB870" s="175">
        <f t="shared" si="813"/>
        <v>19.03255566627174</v>
      </c>
    </row>
    <row r="871" spans="1:95" ht="30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328" t="s">
        <v>46</v>
      </c>
      <c r="BA871" s="108" t="s">
        <v>47</v>
      </c>
      <c r="BB871" s="82">
        <f>BB872+BB873</f>
        <v>370.18</v>
      </c>
      <c r="BC871" s="80"/>
      <c r="BD871" s="80"/>
      <c r="BE871" s="80"/>
      <c r="BF871" s="80"/>
      <c r="BH871" s="108" t="s">
        <v>47</v>
      </c>
      <c r="BI871" s="238">
        <f>BI872+BI873</f>
        <v>372.39</v>
      </c>
      <c r="BJ871" s="80"/>
      <c r="BK871" s="86"/>
      <c r="BL871" s="86"/>
      <c r="BM871" s="86"/>
      <c r="BN871" s="86"/>
      <c r="BO871" s="108" t="s">
        <v>47</v>
      </c>
      <c r="BP871" s="162">
        <f>BP872+BP873</f>
        <v>371.96</v>
      </c>
      <c r="BQ871" s="81"/>
      <c r="BR871" s="80"/>
      <c r="BS871" s="80"/>
      <c r="BT871" s="80"/>
      <c r="BU871" s="80"/>
      <c r="BV871" s="108" t="s">
        <v>47</v>
      </c>
      <c r="BW871" s="162">
        <f>BW872+BW873</f>
        <v>382.71000000000004</v>
      </c>
      <c r="BY871" s="60"/>
      <c r="BZ871" s="60"/>
      <c r="CA871" s="60"/>
      <c r="CB871" s="60"/>
    </row>
    <row r="872" spans="1:95" ht="1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328"/>
      <c r="BA872" s="80" t="s">
        <v>48</v>
      </c>
      <c r="BB872" s="86">
        <v>215.06</v>
      </c>
      <c r="BC872" s="80"/>
      <c r="BD872" s="80"/>
      <c r="BE872" s="80"/>
      <c r="BF872" s="80"/>
      <c r="BG872" s="80"/>
      <c r="BH872" s="80" t="s">
        <v>48</v>
      </c>
      <c r="BI872" s="235">
        <v>214.92</v>
      </c>
      <c r="BJ872" s="80"/>
      <c r="BK872" s="86"/>
      <c r="BL872" s="86"/>
      <c r="BM872" s="86"/>
      <c r="BN872" s="86"/>
      <c r="BO872" s="80" t="s">
        <v>48</v>
      </c>
      <c r="BP872" s="80">
        <v>214.89</v>
      </c>
      <c r="BQ872" s="81"/>
      <c r="BR872" s="80"/>
      <c r="BS872" s="80"/>
      <c r="BT872" s="100"/>
      <c r="BU872" s="100"/>
      <c r="BV872" s="80" t="s">
        <v>48</v>
      </c>
      <c r="BW872" s="80">
        <v>214.63</v>
      </c>
      <c r="BY872" s="60"/>
      <c r="BZ872" s="60"/>
      <c r="CA872" s="60"/>
      <c r="CB872" s="60"/>
    </row>
    <row r="873" spans="1:95" ht="1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328"/>
      <c r="BA873" s="80" t="s">
        <v>50</v>
      </c>
      <c r="BB873" s="86">
        <v>155.12</v>
      </c>
      <c r="BC873" s="80"/>
      <c r="BD873" s="80"/>
      <c r="BE873" s="80"/>
      <c r="BF873" s="80"/>
      <c r="BG873" s="80"/>
      <c r="BH873" s="80" t="s">
        <v>50</v>
      </c>
      <c r="BI873" s="86">
        <v>157.47</v>
      </c>
      <c r="BJ873" s="80"/>
      <c r="BK873" s="86"/>
      <c r="BL873" s="86"/>
      <c r="BM873" s="86"/>
      <c r="BN873" s="86"/>
      <c r="BO873" s="80" t="s">
        <v>50</v>
      </c>
      <c r="BP873" s="80">
        <v>157.07</v>
      </c>
      <c r="BQ873" s="81"/>
      <c r="BR873" s="80"/>
      <c r="BS873" s="80"/>
      <c r="BT873" s="100"/>
      <c r="BU873" s="100"/>
      <c r="BV873" s="80" t="s">
        <v>50</v>
      </c>
      <c r="BW873" s="80">
        <v>168.08</v>
      </c>
      <c r="BY873" s="60"/>
      <c r="BZ873" s="60"/>
      <c r="CA873" s="60"/>
      <c r="CB873" s="60"/>
    </row>
    <row r="874" spans="1:95" ht="1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328"/>
      <c r="BA874" s="80" t="s">
        <v>52</v>
      </c>
      <c r="BB874" s="86">
        <v>73.19</v>
      </c>
      <c r="BC874" s="80"/>
      <c r="BD874" s="81"/>
      <c r="BE874" s="81"/>
      <c r="BF874" s="81"/>
      <c r="BG874" s="81"/>
      <c r="BH874" s="80" t="s">
        <v>52</v>
      </c>
      <c r="BI874" s="86">
        <v>72.989999999999995</v>
      </c>
      <c r="BJ874" s="80"/>
      <c r="BK874" s="81"/>
      <c r="BL874" s="81"/>
      <c r="BM874" s="81"/>
      <c r="BN874" s="81"/>
      <c r="BO874" s="80" t="s">
        <v>52</v>
      </c>
      <c r="BP874" s="80">
        <v>73</v>
      </c>
      <c r="BQ874" s="81"/>
      <c r="BR874" s="81"/>
      <c r="BS874" s="81"/>
      <c r="BT874" s="81"/>
      <c r="BU874" s="81"/>
      <c r="BV874" s="80" t="s">
        <v>52</v>
      </c>
      <c r="BW874" s="80">
        <v>73.11</v>
      </c>
      <c r="BY874" s="60"/>
      <c r="BZ874" s="60"/>
      <c r="CA874" s="60"/>
      <c r="CB874" s="60"/>
    </row>
    <row r="875" spans="1:95" ht="18.75">
      <c r="A875" s="61" t="s">
        <v>210</v>
      </c>
      <c r="B875" s="270"/>
      <c r="C875" s="211"/>
      <c r="D875" s="211"/>
      <c r="E875" s="80"/>
      <c r="F875" s="211"/>
      <c r="G875" s="81"/>
      <c r="H875" s="81"/>
      <c r="I875" s="81"/>
      <c r="J875" s="81"/>
      <c r="K875" s="81"/>
      <c r="L875" s="81"/>
      <c r="M875" s="81"/>
      <c r="N875" s="81"/>
      <c r="O875" s="80"/>
      <c r="P875" s="80"/>
      <c r="Q875" s="80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0"/>
      <c r="AF875" s="80"/>
      <c r="AG875" s="80"/>
      <c r="AH875" s="80"/>
      <c r="AI875" s="80"/>
      <c r="AJ875" s="80"/>
      <c r="AK875" s="80"/>
      <c r="AL875" s="81"/>
      <c r="AM875" s="81"/>
      <c r="AN875" s="80"/>
      <c r="AO875" s="80"/>
      <c r="AP875" s="81"/>
      <c r="AQ875" s="81"/>
      <c r="AR875" s="81"/>
      <c r="AS875" s="81"/>
      <c r="AT875" s="81"/>
      <c r="AU875" s="81"/>
      <c r="AV875" s="81"/>
      <c r="AW875" s="81"/>
      <c r="AX875" s="81"/>
      <c r="AY875" s="81"/>
      <c r="BA875" s="81"/>
      <c r="BB875" s="81"/>
      <c r="BC875" s="80"/>
      <c r="BD875" s="81"/>
      <c r="BE875" s="81"/>
      <c r="BF875" s="81"/>
      <c r="BG875" s="81"/>
      <c r="BH875" s="81"/>
      <c r="BI875" s="81"/>
      <c r="BJ875" s="80"/>
      <c r="BK875" s="81"/>
      <c r="BL875" s="81"/>
      <c r="BM875" s="81"/>
      <c r="BN875" s="81"/>
      <c r="BO875" s="81"/>
      <c r="BP875" s="81"/>
      <c r="BQ875" s="81"/>
      <c r="BR875" s="81"/>
      <c r="BS875" s="81"/>
      <c r="BT875" s="81"/>
      <c r="BU875" s="81"/>
      <c r="BV875" s="81"/>
      <c r="BW875" s="81"/>
      <c r="BX875" s="81"/>
      <c r="BY875" s="81"/>
      <c r="BZ875" s="81"/>
      <c r="CA875" s="81"/>
      <c r="CB875" s="81"/>
    </row>
    <row r="876" spans="1:95" ht="18.75">
      <c r="A876" s="318" t="s">
        <v>206</v>
      </c>
      <c r="B876" s="318"/>
      <c r="C876" s="318"/>
      <c r="D876" s="318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34"/>
      <c r="P876" s="134"/>
      <c r="Q876" s="134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  <c r="AE876" s="134"/>
      <c r="AF876" s="134"/>
      <c r="AG876" s="134"/>
      <c r="AH876" s="134"/>
      <c r="AI876" s="134"/>
      <c r="AJ876" s="134"/>
      <c r="AK876" s="134"/>
      <c r="AL876" s="113"/>
      <c r="AM876" s="113"/>
      <c r="AN876" s="134"/>
      <c r="AO876" s="134"/>
      <c r="AP876" s="113"/>
      <c r="AQ876" s="113"/>
      <c r="AR876" s="113"/>
      <c r="AS876" s="113"/>
      <c r="AT876" s="113"/>
      <c r="AU876" s="113"/>
      <c r="AV876" s="113"/>
      <c r="AW876" s="113"/>
      <c r="AX876" s="113"/>
      <c r="AY876" s="113"/>
      <c r="AZ876" s="112"/>
      <c r="BA876" s="113"/>
      <c r="BB876" s="113"/>
      <c r="BC876" s="134"/>
      <c r="BD876" s="113"/>
      <c r="BE876" s="113"/>
      <c r="BF876" s="113"/>
      <c r="BG876" s="113"/>
      <c r="BH876" s="113"/>
      <c r="BI876" s="113"/>
      <c r="BJ876" s="134"/>
      <c r="BK876" s="113"/>
      <c r="BL876" s="113"/>
      <c r="BM876" s="113"/>
      <c r="BN876" s="113"/>
      <c r="BO876" s="113"/>
      <c r="BP876" s="113"/>
      <c r="BQ876" s="113"/>
      <c r="BR876" s="113"/>
      <c r="BS876" s="113"/>
      <c r="BT876" s="113"/>
      <c r="BU876" s="113"/>
      <c r="BV876" s="113"/>
      <c r="BW876" s="113"/>
      <c r="BX876" s="113"/>
      <c r="BY876" s="113"/>
      <c r="BZ876" s="113"/>
      <c r="CA876" s="113"/>
      <c r="CB876" s="113"/>
    </row>
    <row r="877" spans="1:95" ht="15">
      <c r="A877" s="81"/>
      <c r="B877" s="81"/>
      <c r="C877" s="80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0"/>
      <c r="P877" s="80"/>
      <c r="Q877" s="80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0"/>
      <c r="AF877" s="80"/>
      <c r="AG877" s="80"/>
      <c r="AH877" s="80"/>
      <c r="AI877" s="80"/>
      <c r="AJ877" s="80"/>
      <c r="AK877" s="80"/>
      <c r="AL877" s="81"/>
      <c r="AM877" s="81"/>
      <c r="AN877" s="80"/>
      <c r="AO877" s="80"/>
      <c r="AP877" s="81"/>
      <c r="AQ877" s="81"/>
      <c r="AR877" s="81"/>
      <c r="AS877" s="81"/>
      <c r="AT877" s="81"/>
      <c r="AU877" s="81"/>
      <c r="AV877" s="81"/>
      <c r="AW877" s="81"/>
      <c r="AX877" s="81"/>
      <c r="AY877" s="81"/>
      <c r="BA877" s="81"/>
      <c r="BB877" s="81"/>
      <c r="BC877" s="80"/>
      <c r="BD877" s="81"/>
      <c r="BE877" s="81"/>
      <c r="BF877" s="81"/>
      <c r="BG877" s="81"/>
      <c r="BH877" s="81"/>
      <c r="BI877" s="81"/>
      <c r="BJ877" s="80"/>
      <c r="BK877" s="81"/>
      <c r="BL877" s="81"/>
      <c r="BM877" s="81"/>
      <c r="BN877" s="81"/>
      <c r="BO877" s="81"/>
      <c r="BP877" s="81"/>
      <c r="BQ877" s="81"/>
      <c r="BR877" s="81"/>
      <c r="BS877" s="81"/>
      <c r="BT877" s="81"/>
      <c r="BU877" s="81"/>
      <c r="BV877" s="81"/>
      <c r="BW877" s="81"/>
      <c r="BX877" s="81"/>
      <c r="BY877" s="81"/>
      <c r="BZ877" s="81"/>
      <c r="CA877" s="81"/>
      <c r="CB877" s="81"/>
    </row>
    <row r="878" spans="1:95" ht="15">
      <c r="A878" s="82" t="s">
        <v>10</v>
      </c>
      <c r="B878" s="83" t="s">
        <v>11</v>
      </c>
      <c r="C878" s="84" t="s">
        <v>12</v>
      </c>
      <c r="D878" s="85" t="s">
        <v>13</v>
      </c>
      <c r="E878" s="335" t="s">
        <v>144</v>
      </c>
      <c r="F878" s="86"/>
      <c r="G878" s="87"/>
      <c r="H878" s="83" t="s">
        <v>11</v>
      </c>
      <c r="I878" s="85" t="s">
        <v>12</v>
      </c>
      <c r="J878" s="85" t="s">
        <v>13</v>
      </c>
      <c r="K878" s="335" t="s">
        <v>144</v>
      </c>
      <c r="L878" s="86"/>
      <c r="M878" s="130" t="s">
        <v>11</v>
      </c>
      <c r="N878" s="85" t="s">
        <v>12</v>
      </c>
      <c r="O878" s="84" t="s">
        <v>13</v>
      </c>
      <c r="P878" s="335" t="s">
        <v>144</v>
      </c>
      <c r="Q878" s="80"/>
      <c r="R878" s="130" t="s">
        <v>11</v>
      </c>
      <c r="S878" s="85" t="s">
        <v>12</v>
      </c>
      <c r="T878" s="85" t="s">
        <v>13</v>
      </c>
      <c r="U878" s="335" t="s">
        <v>144</v>
      </c>
      <c r="V878" s="86"/>
      <c r="W878" s="82" t="s">
        <v>15</v>
      </c>
      <c r="X878" s="83" t="s">
        <v>11</v>
      </c>
      <c r="Y878" s="84" t="s">
        <v>12</v>
      </c>
      <c r="Z878" s="85" t="s">
        <v>13</v>
      </c>
      <c r="AA878" s="86"/>
      <c r="AB878" s="86"/>
      <c r="AC878" s="86"/>
      <c r="AD878" s="87"/>
      <c r="AE878" s="83" t="s">
        <v>11</v>
      </c>
      <c r="AF878" s="85" t="s">
        <v>12</v>
      </c>
      <c r="AG878" s="85" t="s">
        <v>13</v>
      </c>
      <c r="AH878" s="86"/>
      <c r="AI878" s="86"/>
      <c r="AJ878" s="86"/>
      <c r="AK878" s="87"/>
      <c r="AL878" s="130" t="s">
        <v>11</v>
      </c>
      <c r="AM878" s="85" t="s">
        <v>12</v>
      </c>
      <c r="AN878" s="84" t="s">
        <v>13</v>
      </c>
      <c r="AO878" s="86"/>
      <c r="AP878" s="86"/>
      <c r="AQ878" s="86"/>
      <c r="AR878" s="157"/>
      <c r="AS878" s="130" t="s">
        <v>11</v>
      </c>
      <c r="AT878" s="85" t="s">
        <v>12</v>
      </c>
      <c r="AU878" s="85" t="s">
        <v>13</v>
      </c>
      <c r="AV878" s="86"/>
      <c r="AW878" s="86"/>
      <c r="AX878" s="86"/>
      <c r="AY878" s="157"/>
      <c r="AZ878" s="73" t="s">
        <v>16</v>
      </c>
      <c r="BA878" s="83" t="s">
        <v>11</v>
      </c>
      <c r="BB878" s="84" t="s">
        <v>12</v>
      </c>
      <c r="BC878" s="85" t="s">
        <v>13</v>
      </c>
      <c r="BD878" s="86"/>
      <c r="BE878" s="86"/>
      <c r="BF878" s="86"/>
      <c r="BG878" s="86"/>
      <c r="BH878" s="83" t="s">
        <v>11</v>
      </c>
      <c r="BI878" s="85" t="s">
        <v>12</v>
      </c>
      <c r="BJ878" s="85" t="s">
        <v>13</v>
      </c>
      <c r="BK878" s="86"/>
      <c r="BL878" s="86"/>
      <c r="BM878" s="86"/>
      <c r="BN878" s="86"/>
      <c r="BO878" s="130" t="s">
        <v>11</v>
      </c>
      <c r="BP878" s="85" t="s">
        <v>12</v>
      </c>
      <c r="BQ878" s="84" t="s">
        <v>13</v>
      </c>
      <c r="BR878" s="81"/>
      <c r="BS878" s="86"/>
      <c r="BT878" s="86"/>
      <c r="BU878" s="86"/>
      <c r="BV878" s="130" t="s">
        <v>11</v>
      </c>
      <c r="BW878" s="85" t="s">
        <v>12</v>
      </c>
      <c r="BX878" s="85" t="s">
        <v>13</v>
      </c>
      <c r="BY878" s="80"/>
      <c r="BZ878" s="80"/>
      <c r="CA878" s="80"/>
      <c r="CB878" s="87"/>
    </row>
    <row r="879" spans="1:95" ht="15">
      <c r="A879" s="82"/>
      <c r="B879" s="88"/>
      <c r="C879" s="89" t="s">
        <v>203</v>
      </c>
      <c r="D879" s="90" t="s">
        <v>19</v>
      </c>
      <c r="E879" s="336"/>
      <c r="F879" s="282">
        <v>153.69999999999999</v>
      </c>
      <c r="G879" s="87"/>
      <c r="H879" s="88"/>
      <c r="I879" s="89" t="s">
        <v>204</v>
      </c>
      <c r="J879" s="90" t="s">
        <v>20</v>
      </c>
      <c r="K879" s="336"/>
      <c r="L879" s="250">
        <v>184.35</v>
      </c>
      <c r="M879" s="88"/>
      <c r="N879" s="89" t="s">
        <v>211</v>
      </c>
      <c r="O879" s="135" t="s">
        <v>20</v>
      </c>
      <c r="P879" s="336"/>
      <c r="Q879" s="250">
        <v>143.74</v>
      </c>
      <c r="R879" s="88"/>
      <c r="S879" s="89" t="s">
        <v>193</v>
      </c>
      <c r="T879" s="90" t="s">
        <v>19</v>
      </c>
      <c r="U879" s="336"/>
      <c r="V879" s="250">
        <v>156.63</v>
      </c>
      <c r="W879" s="249"/>
      <c r="X879" s="88"/>
      <c r="Y879" s="89" t="s">
        <v>203</v>
      </c>
      <c r="Z879" s="90" t="s">
        <v>19</v>
      </c>
      <c r="AA879" s="86"/>
      <c r="AB879" s="86"/>
      <c r="AC879" s="86"/>
      <c r="AD879" s="87"/>
      <c r="AE879" s="88"/>
      <c r="AF879" s="89" t="s">
        <v>204</v>
      </c>
      <c r="AG879" s="90" t="s">
        <v>20</v>
      </c>
      <c r="AH879" s="86"/>
      <c r="AI879" s="86"/>
      <c r="AJ879" s="86"/>
      <c r="AK879" s="87"/>
      <c r="AL879" s="88"/>
      <c r="AM879" s="89" t="s">
        <v>211</v>
      </c>
      <c r="AN879" s="135" t="s">
        <v>20</v>
      </c>
      <c r="AO879" s="86"/>
      <c r="AP879" s="86"/>
      <c r="AQ879" s="86"/>
      <c r="AR879" s="157"/>
      <c r="AS879" s="88"/>
      <c r="AT879" s="89" t="s">
        <v>193</v>
      </c>
      <c r="AU879" s="90" t="s">
        <v>19</v>
      </c>
      <c r="AV879" s="331"/>
      <c r="AW879" s="331"/>
      <c r="AX879" s="86"/>
      <c r="AY879" s="157"/>
      <c r="AZ879" s="73"/>
      <c r="BA879" s="88"/>
      <c r="BB879" s="89" t="s">
        <v>203</v>
      </c>
      <c r="BC879" s="90" t="s">
        <v>19</v>
      </c>
      <c r="BD879" s="86"/>
      <c r="BE879" s="86"/>
      <c r="BF879" s="86"/>
      <c r="BG879" s="87"/>
      <c r="BH879" s="88"/>
      <c r="BI879" s="89" t="s">
        <v>204</v>
      </c>
      <c r="BJ879" s="90" t="s">
        <v>20</v>
      </c>
      <c r="BK879" s="86"/>
      <c r="BL879" s="86"/>
      <c r="BM879" s="86"/>
      <c r="BN879" s="87"/>
      <c r="BO879" s="88"/>
      <c r="BP879" s="89" t="s">
        <v>211</v>
      </c>
      <c r="BQ879" s="135" t="s">
        <v>20</v>
      </c>
      <c r="BR879" s="86"/>
      <c r="BS879" s="86"/>
      <c r="BT879" s="86"/>
      <c r="BU879" s="157"/>
      <c r="BV879" s="88"/>
      <c r="BW879" s="89" t="s">
        <v>193</v>
      </c>
      <c r="BX879" s="90" t="s">
        <v>19</v>
      </c>
      <c r="BY879" s="331"/>
      <c r="BZ879" s="331"/>
      <c r="CA879" s="86"/>
      <c r="CB879" s="157"/>
    </row>
    <row r="880" spans="1:95" ht="47.25">
      <c r="A880" s="64"/>
      <c r="B880" s="91" t="s">
        <v>26</v>
      </c>
      <c r="C880" s="94" t="s">
        <v>27</v>
      </c>
      <c r="D880" s="93" t="s">
        <v>56</v>
      </c>
      <c r="E880" s="321" t="s">
        <v>29</v>
      </c>
      <c r="F880" s="321"/>
      <c r="G880" s="322"/>
      <c r="H880" s="94" t="s">
        <v>27</v>
      </c>
      <c r="I880" s="93" t="s">
        <v>56</v>
      </c>
      <c r="J880" s="321" t="s">
        <v>29</v>
      </c>
      <c r="K880" s="321"/>
      <c r="L880" s="322"/>
      <c r="M880" s="94" t="s">
        <v>27</v>
      </c>
      <c r="N880" s="93" t="s">
        <v>56</v>
      </c>
      <c r="O880" s="333" t="s">
        <v>29</v>
      </c>
      <c r="P880" s="333"/>
      <c r="Q880" s="334"/>
      <c r="R880" s="94" t="s">
        <v>27</v>
      </c>
      <c r="S880" s="93" t="s">
        <v>56</v>
      </c>
      <c r="T880" s="333" t="s">
        <v>29</v>
      </c>
      <c r="U880" s="333"/>
      <c r="V880" s="334"/>
      <c r="W880" s="64"/>
      <c r="X880" s="94" t="s">
        <v>27</v>
      </c>
      <c r="Y880" s="148" t="s">
        <v>30</v>
      </c>
      <c r="Z880" s="149" t="s">
        <v>31</v>
      </c>
      <c r="AA880" s="149" t="s">
        <v>32</v>
      </c>
      <c r="AB880" s="149" t="s">
        <v>33</v>
      </c>
      <c r="AC880" s="149" t="s">
        <v>34</v>
      </c>
      <c r="AD880" s="150" t="s">
        <v>35</v>
      </c>
      <c r="AE880" s="94" t="s">
        <v>27</v>
      </c>
      <c r="AF880" s="149" t="s">
        <v>30</v>
      </c>
      <c r="AG880" s="149" t="s">
        <v>31</v>
      </c>
      <c r="AH880" s="149" t="s">
        <v>32</v>
      </c>
      <c r="AI880" s="149" t="s">
        <v>33</v>
      </c>
      <c r="AJ880" s="149" t="s">
        <v>34</v>
      </c>
      <c r="AK880" s="150" t="s">
        <v>35</v>
      </c>
      <c r="AL880" s="94" t="s">
        <v>27</v>
      </c>
      <c r="AM880" s="149" t="s">
        <v>30</v>
      </c>
      <c r="AN880" s="149" t="s">
        <v>31</v>
      </c>
      <c r="AO880" s="149" t="s">
        <v>32</v>
      </c>
      <c r="AP880" s="149" t="s">
        <v>33</v>
      </c>
      <c r="AQ880" s="149" t="s">
        <v>34</v>
      </c>
      <c r="AR880" s="158" t="s">
        <v>35</v>
      </c>
      <c r="AS880" s="94" t="s">
        <v>27</v>
      </c>
      <c r="AT880" s="149" t="s">
        <v>30</v>
      </c>
      <c r="AU880" s="159" t="s">
        <v>31</v>
      </c>
      <c r="AV880" s="159" t="s">
        <v>32</v>
      </c>
      <c r="AW880" s="149" t="s">
        <v>33</v>
      </c>
      <c r="AX880" s="149" t="s">
        <v>34</v>
      </c>
      <c r="AY880" s="158" t="s">
        <v>35</v>
      </c>
      <c r="AZ880" s="166"/>
      <c r="BA880" s="163" t="s">
        <v>27</v>
      </c>
      <c r="BB880" s="149" t="s">
        <v>24</v>
      </c>
      <c r="BC880" s="149" t="s">
        <v>36</v>
      </c>
      <c r="BD880" s="149" t="s">
        <v>37</v>
      </c>
      <c r="BE880" s="149" t="s">
        <v>38</v>
      </c>
      <c r="BF880" s="173" t="s">
        <v>39</v>
      </c>
      <c r="BG880" s="173" t="s">
        <v>40</v>
      </c>
      <c r="BH880" s="163" t="s">
        <v>27</v>
      </c>
      <c r="BI880" s="149" t="s">
        <v>24</v>
      </c>
      <c r="BJ880" s="149" t="s">
        <v>36</v>
      </c>
      <c r="BK880" s="149" t="s">
        <v>37</v>
      </c>
      <c r="BL880" s="149" t="s">
        <v>38</v>
      </c>
      <c r="BM880" s="173" t="s">
        <v>39</v>
      </c>
      <c r="BN880" s="173" t="s">
        <v>40</v>
      </c>
      <c r="BO880" s="163" t="s">
        <v>27</v>
      </c>
      <c r="BP880" s="149" t="s">
        <v>24</v>
      </c>
      <c r="BQ880" s="149" t="s">
        <v>36</v>
      </c>
      <c r="BR880" s="149" t="s">
        <v>37</v>
      </c>
      <c r="BS880" s="149" t="s">
        <v>38</v>
      </c>
      <c r="BT880" s="173" t="s">
        <v>39</v>
      </c>
      <c r="BU880" s="173" t="s">
        <v>40</v>
      </c>
      <c r="BV880" s="163" t="s">
        <v>27</v>
      </c>
      <c r="BW880" s="149" t="s">
        <v>24</v>
      </c>
      <c r="BX880" s="149" t="s">
        <v>36</v>
      </c>
      <c r="BY880" s="149" t="s">
        <v>37</v>
      </c>
      <c r="BZ880" s="149" t="s">
        <v>38</v>
      </c>
      <c r="CA880" s="173" t="s">
        <v>39</v>
      </c>
      <c r="CB880" s="173" t="s">
        <v>40</v>
      </c>
    </row>
    <row r="881" spans="1:80" ht="15.75">
      <c r="A881" s="64"/>
      <c r="B881" s="95" t="s">
        <v>41</v>
      </c>
      <c r="C881" s="80">
        <v>0</v>
      </c>
      <c r="D881" s="278">
        <f>199.94+215.08</f>
        <v>415.02</v>
      </c>
      <c r="E881" s="278">
        <v>8.16</v>
      </c>
      <c r="F881" s="278">
        <v>16.329999999999998</v>
      </c>
      <c r="G881" s="278">
        <v>7.9</v>
      </c>
      <c r="H881" s="80">
        <v>0</v>
      </c>
      <c r="I881" s="279">
        <f>229.56+214.94</f>
        <v>444.5</v>
      </c>
      <c r="J881" s="210">
        <v>0</v>
      </c>
      <c r="K881" s="210">
        <v>0</v>
      </c>
      <c r="L881" s="227">
        <v>0</v>
      </c>
      <c r="M881" s="80">
        <v>0</v>
      </c>
      <c r="N881" s="114">
        <f>189.64+214.81</f>
        <v>404.45</v>
      </c>
      <c r="O881" s="189">
        <v>5.09</v>
      </c>
      <c r="P881" s="189">
        <v>5.45</v>
      </c>
      <c r="Q881" s="190">
        <v>6.59</v>
      </c>
      <c r="R881" s="80">
        <v>0</v>
      </c>
      <c r="S881" s="211">
        <f>207.7+214.6</f>
        <v>422.29999999999995</v>
      </c>
      <c r="T881" s="210">
        <v>2.16</v>
      </c>
      <c r="U881" s="210">
        <v>3.62</v>
      </c>
      <c r="V881" s="227">
        <v>2.96</v>
      </c>
      <c r="W881" s="64"/>
      <c r="X881" s="129">
        <v>0</v>
      </c>
      <c r="Y881" s="151">
        <f>AVERAGE(E881:G881)/10</f>
        <v>1.0796666666666668</v>
      </c>
      <c r="Z881" s="100">
        <v>9.6440000000000001</v>
      </c>
      <c r="AA881" s="100">
        <v>4.5170000000000003</v>
      </c>
      <c r="AB881" s="100">
        <f t="shared" ref="AB881:AB896" si="821">Z881-(AA881+Y881)</f>
        <v>4.0473333333333326</v>
      </c>
      <c r="AC881" s="100">
        <f t="shared" ref="AC881:AC896" si="822">3*Z881+AA881+Y881</f>
        <v>34.528666666666673</v>
      </c>
      <c r="AD881" s="152">
        <f t="shared" ref="AD881:AD896" si="823">1.398*(10^-6)*(X881^2)*AB881*AC881</f>
        <v>0</v>
      </c>
      <c r="AE881" s="129">
        <v>0</v>
      </c>
      <c r="AF881" s="100">
        <f>AVERAGE(J881:L881)/10</f>
        <v>0</v>
      </c>
      <c r="AG881" s="100">
        <v>9.6440000000000001</v>
      </c>
      <c r="AH881" s="100">
        <v>4.5170000000000003</v>
      </c>
      <c r="AI881" s="100">
        <f t="shared" ref="AI881:AI896" si="824">AG881-(AH881+AF881)</f>
        <v>5.1269999999999998</v>
      </c>
      <c r="AJ881" s="100">
        <f t="shared" ref="AJ881:AJ896" si="825">3*AG881+AH881+AF881</f>
        <v>33.449000000000005</v>
      </c>
      <c r="AK881" s="152">
        <f t="shared" ref="AK881:AK896" si="826">1.398*(10^-6)*(AE881^2)*AI881*AJ881</f>
        <v>0</v>
      </c>
      <c r="AL881" s="129">
        <v>0</v>
      </c>
      <c r="AM881" s="100">
        <f>AVERAGE(O881:Q881)/10</f>
        <v>0.57099999999999995</v>
      </c>
      <c r="AN881" s="100">
        <v>9.6440000000000001</v>
      </c>
      <c r="AO881" s="100">
        <v>4.5170000000000003</v>
      </c>
      <c r="AP881" s="100">
        <f t="shared" ref="AP881:AP896" si="827">AN881-(AO881+AM881)</f>
        <v>4.556</v>
      </c>
      <c r="AQ881" s="100">
        <f t="shared" ref="AQ881:AQ896" si="828">3*AN881+AO881+AM881</f>
        <v>34.020000000000003</v>
      </c>
      <c r="AR881" s="160">
        <f t="shared" ref="AR881:AR896" si="829">1.398*(10^-6)*(AL881^2)*AP881*AQ881</f>
        <v>0</v>
      </c>
      <c r="AS881" s="129">
        <v>0</v>
      </c>
      <c r="AT881" s="100">
        <f>AVERAGE(T881:V881)/10</f>
        <v>0.29133333333333333</v>
      </c>
      <c r="AU881" s="100">
        <v>9.6440000000000001</v>
      </c>
      <c r="AV881" s="100">
        <v>4.5170000000000003</v>
      </c>
      <c r="AW881" s="100">
        <f t="shared" ref="AW881:AW896" si="830">AU881-(AV881+AT881)</f>
        <v>4.8356666666666666</v>
      </c>
      <c r="AX881" s="100">
        <f t="shared" ref="AX881:AX896" si="831">3*AU881+AV881+AT881</f>
        <v>33.740333333333339</v>
      </c>
      <c r="AY881" s="160">
        <f t="shared" ref="AY881:AY896" si="832">1.398*(10^-6)*(AS881^2)*AW881*AX881</f>
        <v>0</v>
      </c>
      <c r="AZ881" s="166"/>
      <c r="BA881" s="129">
        <v>0</v>
      </c>
      <c r="BB881" s="100">
        <v>103.506856070365</v>
      </c>
      <c r="BC881" s="167">
        <f>(BB899-BB900)/BB881</f>
        <v>0.6773464354123413</v>
      </c>
      <c r="BD881" s="167">
        <f>D881-BB897</f>
        <v>56.559999999999945</v>
      </c>
      <c r="BE881" s="164">
        <f>BB899-BB900</f>
        <v>70.11</v>
      </c>
      <c r="BF881" s="164">
        <f t="shared" ref="BF881:BF896" si="833">BD881/BE881*100</f>
        <v>80.673227784909358</v>
      </c>
      <c r="BG881" s="174">
        <f t="shared" ref="BG881:BG896" si="834">BF881*BC881</f>
        <v>54.643723273316205</v>
      </c>
      <c r="BH881" s="129">
        <v>0</v>
      </c>
      <c r="BI881" s="100">
        <v>103.506856070365</v>
      </c>
      <c r="BJ881" s="167">
        <f>(BI899-BI900)/BI881</f>
        <v>1.0165510188858444</v>
      </c>
      <c r="BK881" s="167">
        <f>I881-BI897</f>
        <v>51.330000000000041</v>
      </c>
      <c r="BL881" s="164">
        <f>BI899-BI900</f>
        <v>105.21999999999998</v>
      </c>
      <c r="BM881" s="164">
        <f t="shared" ref="BM881:BM896" si="835">BK881/BL881*100</f>
        <v>48.783501235506606</v>
      </c>
      <c r="BN881" s="174">
        <f t="shared" ref="BN881:BN896" si="836">BM881*BJ881</f>
        <v>49.590917885773088</v>
      </c>
      <c r="BO881" s="129">
        <v>0</v>
      </c>
      <c r="BP881" s="180">
        <v>103.506856070365</v>
      </c>
      <c r="BQ881" s="167">
        <f>(BP899-BP900)/BP881</f>
        <v>0.64498142958390969</v>
      </c>
      <c r="BR881" s="167">
        <f>N881-BP897</f>
        <v>49.930000000000007</v>
      </c>
      <c r="BS881" s="164">
        <f>BP899-BP900</f>
        <v>66.760000000000005</v>
      </c>
      <c r="BT881" s="164">
        <f t="shared" ref="BT881:BT896" si="837">BR881/BS881*100</f>
        <v>74.790293588975445</v>
      </c>
      <c r="BU881" s="174">
        <f t="shared" ref="BU881:BU896" si="838">BT881*BQ881</f>
        <v>48.238350478017701</v>
      </c>
      <c r="BV881" s="129">
        <v>0</v>
      </c>
      <c r="BW881" s="100">
        <v>103.506856070365</v>
      </c>
      <c r="BX881" s="167">
        <f>(BW899-BW900)/BW881</f>
        <v>0.76139883860856683</v>
      </c>
      <c r="BY881" s="167">
        <f>S881-BW897</f>
        <v>56.299999999999955</v>
      </c>
      <c r="BZ881" s="164">
        <f>BW899-BW900</f>
        <v>78.81</v>
      </c>
      <c r="CA881" s="164">
        <f t="shared" ref="CA881:CA896" si="839">BY881/BZ881*100</f>
        <v>71.437634817916447</v>
      </c>
      <c r="CB881" s="174">
        <f t="shared" ref="CB881:CB896" si="840">CA881*BX881</f>
        <v>54.392532183304496</v>
      </c>
    </row>
    <row r="882" spans="1:80" ht="15.75">
      <c r="A882" s="64"/>
      <c r="B882" s="95" t="s">
        <v>42</v>
      </c>
      <c r="C882" s="80">
        <v>300</v>
      </c>
      <c r="D882" s="278">
        <v>400.14</v>
      </c>
      <c r="E882" s="278">
        <v>10.130000000000001</v>
      </c>
      <c r="F882" s="278">
        <v>10.050000000000001</v>
      </c>
      <c r="G882" s="278">
        <v>11.98</v>
      </c>
      <c r="H882" s="80">
        <v>300</v>
      </c>
      <c r="I882" s="264">
        <v>440.22</v>
      </c>
      <c r="J882" s="210">
        <v>0.61</v>
      </c>
      <c r="K882" s="210">
        <v>0</v>
      </c>
      <c r="L882" s="227">
        <v>1.24</v>
      </c>
      <c r="M882" s="80">
        <v>300</v>
      </c>
      <c r="N882" s="114">
        <v>394.01</v>
      </c>
      <c r="O882" s="189">
        <v>8.7799999999999994</v>
      </c>
      <c r="P882" s="189">
        <v>7.52</v>
      </c>
      <c r="Q882" s="190">
        <v>9.74</v>
      </c>
      <c r="R882" s="80">
        <v>300</v>
      </c>
      <c r="S882" s="211">
        <v>408.77</v>
      </c>
      <c r="T882" s="210">
        <v>6.8</v>
      </c>
      <c r="U882" s="210">
        <v>6.12</v>
      </c>
      <c r="V882" s="227">
        <v>5.52</v>
      </c>
      <c r="W882" s="64"/>
      <c r="X882" s="129">
        <v>300</v>
      </c>
      <c r="Y882" s="151">
        <f t="shared" ref="Y882:Y896" si="841">AVERAGE(E882:G882)/10</f>
        <v>1.0719999999999998</v>
      </c>
      <c r="Z882" s="100">
        <v>9.6440000000000001</v>
      </c>
      <c r="AA882" s="100">
        <v>4.5170000000000003</v>
      </c>
      <c r="AB882" s="100">
        <f t="shared" si="821"/>
        <v>4.0549999999999997</v>
      </c>
      <c r="AC882" s="100">
        <f t="shared" si="822"/>
        <v>34.521000000000008</v>
      </c>
      <c r="AD882" s="152">
        <f t="shared" si="823"/>
        <v>17.612617652100003</v>
      </c>
      <c r="AE882" s="129">
        <v>300</v>
      </c>
      <c r="AF882" s="100">
        <f t="shared" ref="AF882:AF896" si="842">AVERAGE(J882:L882)/10</f>
        <v>6.1666666666666668E-2</v>
      </c>
      <c r="AG882" s="100">
        <v>9.6440000000000001</v>
      </c>
      <c r="AH882" s="100">
        <v>4.5170000000000003</v>
      </c>
      <c r="AI882" s="100">
        <f t="shared" si="824"/>
        <v>5.0653333333333332</v>
      </c>
      <c r="AJ882" s="100">
        <f t="shared" si="825"/>
        <v>33.510666666666673</v>
      </c>
      <c r="AK882" s="152">
        <f t="shared" si="826"/>
        <v>21.357026122560001</v>
      </c>
      <c r="AL882" s="129">
        <v>300</v>
      </c>
      <c r="AM882" s="100">
        <f t="shared" ref="AM882:AM889" si="843">AVERAGE(O882:Q882)/10</f>
        <v>0.86799999999999999</v>
      </c>
      <c r="AN882" s="100">
        <v>9.6440000000000001</v>
      </c>
      <c r="AO882" s="100">
        <v>4.5170000000000003</v>
      </c>
      <c r="AP882" s="100">
        <f t="shared" si="827"/>
        <v>4.2589999999999995</v>
      </c>
      <c r="AQ882" s="100">
        <f t="shared" si="828"/>
        <v>34.317000000000007</v>
      </c>
      <c r="AR882" s="160">
        <f t="shared" si="829"/>
        <v>18.38936087946</v>
      </c>
      <c r="AS882" s="129">
        <v>300</v>
      </c>
      <c r="AT882" s="100">
        <f>AVERAGE(T882:V882)/10</f>
        <v>0.61466666666666658</v>
      </c>
      <c r="AU882" s="100">
        <v>9.6440000000000001</v>
      </c>
      <c r="AV882" s="100">
        <v>4.5170000000000003</v>
      </c>
      <c r="AW882" s="100">
        <f t="shared" si="830"/>
        <v>4.5123333333333333</v>
      </c>
      <c r="AX882" s="100">
        <f t="shared" si="831"/>
        <v>34.06366666666667</v>
      </c>
      <c r="AY882" s="160">
        <f t="shared" si="832"/>
        <v>19.339366746660001</v>
      </c>
      <c r="AZ882" s="166"/>
      <c r="BA882" s="129">
        <v>300</v>
      </c>
      <c r="BB882" s="100">
        <v>103.506856070365</v>
      </c>
      <c r="BC882" s="167">
        <f>(BB899-BB900)/BB881</f>
        <v>0.6773464354123413</v>
      </c>
      <c r="BD882" s="167">
        <f>D882-BB897</f>
        <v>41.67999999999995</v>
      </c>
      <c r="BE882" s="164">
        <f>BB899-BB900</f>
        <v>70.11</v>
      </c>
      <c r="BF882" s="164">
        <f t="shared" si="833"/>
        <v>59.449436599629081</v>
      </c>
      <c r="BG882" s="174">
        <f t="shared" si="834"/>
        <v>40.267863968030738</v>
      </c>
      <c r="BH882" s="129">
        <v>300</v>
      </c>
      <c r="BI882" s="100">
        <v>103.506856070365</v>
      </c>
      <c r="BJ882" s="167">
        <f>(BI899-BI900)/BI881</f>
        <v>1.0165510188858444</v>
      </c>
      <c r="BK882" s="167">
        <f>I882-BI897</f>
        <v>47.050000000000068</v>
      </c>
      <c r="BL882" s="164">
        <f>BI899-BI900</f>
        <v>105.21999999999998</v>
      </c>
      <c r="BM882" s="164">
        <f t="shared" si="835"/>
        <v>44.715833491731679</v>
      </c>
      <c r="BN882" s="174">
        <f t="shared" si="836"/>
        <v>45.455926096349607</v>
      </c>
      <c r="BO882" s="129">
        <v>300</v>
      </c>
      <c r="BP882" s="180">
        <v>103.506856070365</v>
      </c>
      <c r="BQ882" s="167">
        <f>(BP899-BP900)/BP881</f>
        <v>0.64498142958390969</v>
      </c>
      <c r="BR882" s="167">
        <f>N882-BP897</f>
        <v>39.490000000000009</v>
      </c>
      <c r="BS882" s="164">
        <f>BP899-BP900</f>
        <v>66.760000000000005</v>
      </c>
      <c r="BT882" s="164">
        <f t="shared" si="837"/>
        <v>59.152186938286412</v>
      </c>
      <c r="BU882" s="174">
        <f t="shared" si="838"/>
        <v>38.152062094470644</v>
      </c>
      <c r="BV882" s="129">
        <v>300</v>
      </c>
      <c r="BW882" s="100">
        <v>103.506856070365</v>
      </c>
      <c r="BX882" s="167">
        <f>(BW899-BW900)/BW881</f>
        <v>0.76139883860856683</v>
      </c>
      <c r="BY882" s="167">
        <f>S882-BW897</f>
        <v>42.769999999999982</v>
      </c>
      <c r="BZ882" s="164">
        <f>BW899-BW900</f>
        <v>78.81</v>
      </c>
      <c r="CA882" s="164">
        <f t="shared" si="839"/>
        <v>54.269762720466922</v>
      </c>
      <c r="CB882" s="174">
        <f t="shared" si="840"/>
        <v>41.320934306926013</v>
      </c>
    </row>
    <row r="883" spans="1:80" ht="15.75">
      <c r="A883" s="64"/>
      <c r="B883" s="95" t="s">
        <v>42</v>
      </c>
      <c r="C883" s="80">
        <v>350</v>
      </c>
      <c r="D883" s="278">
        <v>398.21</v>
      </c>
      <c r="E883" s="278">
        <v>10.99</v>
      </c>
      <c r="F883" s="278">
        <v>12.04</v>
      </c>
      <c r="G883" s="278">
        <v>10.17</v>
      </c>
      <c r="H883" s="80">
        <v>350</v>
      </c>
      <c r="I883" s="264">
        <v>438.42</v>
      </c>
      <c r="J883" s="210">
        <v>2.0299999999999998</v>
      </c>
      <c r="K883" s="210">
        <v>1.49</v>
      </c>
      <c r="L883" s="227">
        <v>0.54</v>
      </c>
      <c r="M883" s="80">
        <v>350</v>
      </c>
      <c r="N883" s="80">
        <v>393.22</v>
      </c>
      <c r="O883" s="189">
        <v>9.2799999999999994</v>
      </c>
      <c r="P883" s="189">
        <v>10.34</v>
      </c>
      <c r="Q883" s="190">
        <v>7.54</v>
      </c>
      <c r="R883" s="80">
        <v>350</v>
      </c>
      <c r="S883" s="211">
        <v>406.4</v>
      </c>
      <c r="T883" s="210">
        <v>6.78</v>
      </c>
      <c r="U883" s="210">
        <v>8.7200000000000006</v>
      </c>
      <c r="V883" s="227">
        <v>6</v>
      </c>
      <c r="W883" s="64"/>
      <c r="X883" s="129">
        <v>350</v>
      </c>
      <c r="Y883" s="151">
        <f t="shared" si="841"/>
        <v>1.1066666666666669</v>
      </c>
      <c r="Z883" s="100">
        <v>9.6440000000000001</v>
      </c>
      <c r="AA883" s="100">
        <v>4.5170000000000003</v>
      </c>
      <c r="AB883" s="100">
        <f t="shared" si="821"/>
        <v>4.0203333333333333</v>
      </c>
      <c r="AC883" s="100">
        <f t="shared" si="822"/>
        <v>34.555666666666674</v>
      </c>
      <c r="AD883" s="152">
        <f t="shared" si="823"/>
        <v>23.791652004131667</v>
      </c>
      <c r="AE883" s="129">
        <v>350</v>
      </c>
      <c r="AF883" s="100">
        <f t="shared" si="842"/>
        <v>0.13533333333333333</v>
      </c>
      <c r="AG883" s="100">
        <v>9.6440000000000001</v>
      </c>
      <c r="AH883" s="100">
        <v>4.5170000000000003</v>
      </c>
      <c r="AI883" s="100">
        <f t="shared" si="824"/>
        <v>4.9916666666666663</v>
      </c>
      <c r="AJ883" s="100">
        <f t="shared" si="825"/>
        <v>33.58433333333334</v>
      </c>
      <c r="AK883" s="152">
        <f t="shared" si="826"/>
        <v>28.709495983291664</v>
      </c>
      <c r="AL883" s="129">
        <v>350</v>
      </c>
      <c r="AM883" s="100">
        <f t="shared" si="843"/>
        <v>0.90533333333333332</v>
      </c>
      <c r="AN883" s="100">
        <v>9.6440000000000001</v>
      </c>
      <c r="AO883" s="100">
        <v>4.5170000000000003</v>
      </c>
      <c r="AP883" s="100">
        <f t="shared" si="827"/>
        <v>4.2216666666666667</v>
      </c>
      <c r="AQ883" s="100">
        <f t="shared" si="828"/>
        <v>34.354333333333336</v>
      </c>
      <c r="AR883" s="160">
        <f t="shared" si="829"/>
        <v>24.837548303691662</v>
      </c>
      <c r="AS883" s="129">
        <v>350</v>
      </c>
      <c r="AT883" s="100">
        <f>AVERAGE(T883:V883)/10</f>
        <v>0.71666666666666667</v>
      </c>
      <c r="AU883" s="100">
        <v>9.6440000000000001</v>
      </c>
      <c r="AV883" s="100">
        <v>4.5170000000000003</v>
      </c>
      <c r="AW883" s="100">
        <f t="shared" si="830"/>
        <v>4.410333333333333</v>
      </c>
      <c r="AX883" s="100">
        <f t="shared" si="831"/>
        <v>34.165666666666674</v>
      </c>
      <c r="AY883" s="160">
        <f t="shared" si="832"/>
        <v>25.805042237531662</v>
      </c>
      <c r="AZ883" s="166"/>
      <c r="BA883" s="129">
        <v>350</v>
      </c>
      <c r="BB883" s="100">
        <v>103.506856070365</v>
      </c>
      <c r="BC883" s="167">
        <f>(BB899-BB900)/BB881</f>
        <v>0.6773464354123413</v>
      </c>
      <c r="BD883" s="167">
        <f>D883-BB897</f>
        <v>39.749999999999943</v>
      </c>
      <c r="BE883" s="164">
        <f>BB899-BB900</f>
        <v>70.11</v>
      </c>
      <c r="BF883" s="164">
        <f t="shared" si="833"/>
        <v>56.696619597774841</v>
      </c>
      <c r="BG883" s="174">
        <f t="shared" si="834"/>
        <v>38.403253184482281</v>
      </c>
      <c r="BH883" s="129">
        <v>350</v>
      </c>
      <c r="BI883" s="100">
        <v>103.506856070365</v>
      </c>
      <c r="BJ883" s="167">
        <f>(BI899-BI900)/BI881</f>
        <v>1.0165510188858444</v>
      </c>
      <c r="BK883" s="167">
        <f>I883-BI897</f>
        <v>45.250000000000057</v>
      </c>
      <c r="BL883" s="164">
        <f>BI899-BI900</f>
        <v>105.21999999999998</v>
      </c>
      <c r="BM883" s="164">
        <f t="shared" si="835"/>
        <v>43.005132104162769</v>
      </c>
      <c r="BN883" s="174">
        <f t="shared" si="836"/>
        <v>43.716910857807001</v>
      </c>
      <c r="BO883" s="129">
        <v>350</v>
      </c>
      <c r="BP883" s="180">
        <v>103.506856070365</v>
      </c>
      <c r="BQ883" s="167">
        <f>(BP899-BP900)/BP881</f>
        <v>0.64498142958390969</v>
      </c>
      <c r="BR883" s="167">
        <f>N883-BP897</f>
        <v>38.700000000000045</v>
      </c>
      <c r="BS883" s="164">
        <f>BP899-BP900</f>
        <v>66.760000000000005</v>
      </c>
      <c r="BT883" s="164">
        <f t="shared" si="837"/>
        <v>57.968843618933555</v>
      </c>
      <c r="BU883" s="174">
        <f t="shared" si="838"/>
        <v>37.388827628665865</v>
      </c>
      <c r="BV883" s="129">
        <v>350</v>
      </c>
      <c r="BW883" s="100">
        <v>103.506856070365</v>
      </c>
      <c r="BX883" s="167">
        <f>(BW899-BW900)/BW881</f>
        <v>0.76139883860856683</v>
      </c>
      <c r="BY883" s="167">
        <f>S883-BW897</f>
        <v>40.399999999999977</v>
      </c>
      <c r="BZ883" s="164">
        <f>BW899-BW900</f>
        <v>78.81</v>
      </c>
      <c r="CA883" s="164">
        <f t="shared" si="839"/>
        <v>51.262530135769545</v>
      </c>
      <c r="CB883" s="174">
        <f t="shared" si="840"/>
        <v>39.031230909511592</v>
      </c>
    </row>
    <row r="884" spans="1:80" ht="15.75">
      <c r="A884" s="64"/>
      <c r="B884" s="95" t="s">
        <v>42</v>
      </c>
      <c r="C884" s="80">
        <v>450</v>
      </c>
      <c r="D884" s="278">
        <v>395.14</v>
      </c>
      <c r="E884" s="278">
        <v>12.83</v>
      </c>
      <c r="F884" s="278">
        <v>11.28</v>
      </c>
      <c r="G884" s="278">
        <v>10.220000000000001</v>
      </c>
      <c r="H884" s="80">
        <v>450</v>
      </c>
      <c r="I884" s="100">
        <v>433.8</v>
      </c>
      <c r="J884" s="210">
        <v>2.57</v>
      </c>
      <c r="K884" s="210">
        <v>0.56999999999999995</v>
      </c>
      <c r="L884" s="227">
        <v>2.57</v>
      </c>
      <c r="M884" s="80">
        <v>450</v>
      </c>
      <c r="N884" s="80">
        <v>390.71</v>
      </c>
      <c r="O884" s="189">
        <v>10.75</v>
      </c>
      <c r="P884" s="189">
        <v>11.83</v>
      </c>
      <c r="Q884" s="227">
        <v>8.91</v>
      </c>
      <c r="R884" s="80">
        <v>450</v>
      </c>
      <c r="S884" s="211">
        <v>402.51</v>
      </c>
      <c r="T884" s="210">
        <v>7.27</v>
      </c>
      <c r="U884" s="210">
        <v>6.73</v>
      </c>
      <c r="V884" s="227">
        <v>9.8699999999999992</v>
      </c>
      <c r="W884" s="64"/>
      <c r="X884" s="129">
        <v>450</v>
      </c>
      <c r="Y884" s="151">
        <f t="shared" si="841"/>
        <v>1.1443333333333334</v>
      </c>
      <c r="Z884" s="100">
        <v>9.6440000000000001</v>
      </c>
      <c r="AA884" s="100">
        <v>4.5170000000000003</v>
      </c>
      <c r="AB884" s="100">
        <f t="shared" si="821"/>
        <v>3.9826666666666668</v>
      </c>
      <c r="AC884" s="100">
        <f t="shared" si="822"/>
        <v>34.593333333333341</v>
      </c>
      <c r="AD884" s="152">
        <f t="shared" si="823"/>
        <v>39.003050005200002</v>
      </c>
      <c r="AE884" s="129">
        <v>450</v>
      </c>
      <c r="AF884" s="100">
        <f t="shared" si="842"/>
        <v>0.1903333333333333</v>
      </c>
      <c r="AG884" s="100">
        <v>9.6440000000000001</v>
      </c>
      <c r="AH884" s="100">
        <v>4.5170000000000003</v>
      </c>
      <c r="AI884" s="100">
        <f t="shared" si="824"/>
        <v>4.9366666666666665</v>
      </c>
      <c r="AJ884" s="100">
        <f t="shared" si="825"/>
        <v>33.63933333333334</v>
      </c>
      <c r="AK884" s="152">
        <f t="shared" si="826"/>
        <v>47.012503968899999</v>
      </c>
      <c r="AL884" s="129">
        <v>450</v>
      </c>
      <c r="AM884" s="100">
        <f t="shared" si="843"/>
        <v>1.0496666666666665</v>
      </c>
      <c r="AN884" s="100">
        <v>9.6440000000000001</v>
      </c>
      <c r="AO884" s="100">
        <v>4.5170000000000003</v>
      </c>
      <c r="AP884" s="100">
        <f t="shared" si="827"/>
        <v>4.0773333333333337</v>
      </c>
      <c r="AQ884" s="100">
        <f t="shared" si="828"/>
        <v>34.498666666666672</v>
      </c>
      <c r="AR884" s="160">
        <f t="shared" si="829"/>
        <v>39.820868429759997</v>
      </c>
      <c r="AS884" s="129">
        <v>450</v>
      </c>
      <c r="AT884" s="100">
        <f>AVERAGE(T884:V884)/10</f>
        <v>0.79566666666666663</v>
      </c>
      <c r="AU884" s="100">
        <v>9.6440000000000001</v>
      </c>
      <c r="AV884" s="100">
        <v>4.5170000000000003</v>
      </c>
      <c r="AW884" s="100">
        <f t="shared" si="830"/>
        <v>4.3313333333333333</v>
      </c>
      <c r="AX884" s="100">
        <f t="shared" si="831"/>
        <v>34.244666666666674</v>
      </c>
      <c r="AY884" s="160">
        <f t="shared" si="832"/>
        <v>41.990084622179999</v>
      </c>
      <c r="AZ884" s="166"/>
      <c r="BA884" s="129">
        <v>450</v>
      </c>
      <c r="BB884" s="100">
        <v>103.506856070365</v>
      </c>
      <c r="BC884" s="167">
        <f>(BB899-BB900)/BB881</f>
        <v>0.6773464354123413</v>
      </c>
      <c r="BD884" s="167">
        <f>D884-BB897</f>
        <v>36.67999999999995</v>
      </c>
      <c r="BE884" s="164">
        <f>BB899-BB900</f>
        <v>70.11</v>
      </c>
      <c r="BF884" s="164">
        <f t="shared" si="833"/>
        <v>52.317786335758022</v>
      </c>
      <c r="BG884" s="174">
        <f t="shared" si="834"/>
        <v>35.437266083190195</v>
      </c>
      <c r="BH884" s="129">
        <v>450</v>
      </c>
      <c r="BI884" s="100">
        <v>103.506856070365</v>
      </c>
      <c r="BJ884" s="167">
        <f>(BI899-BI900)/BI881</f>
        <v>1.0165510188858444</v>
      </c>
      <c r="BK884" s="167">
        <f>I884-BI897</f>
        <v>40.630000000000052</v>
      </c>
      <c r="BL884" s="164">
        <f>BI899-BI900</f>
        <v>105.21999999999998</v>
      </c>
      <c r="BM884" s="164">
        <f t="shared" si="835"/>
        <v>38.614331876069244</v>
      </c>
      <c r="BN884" s="174">
        <f t="shared" si="836"/>
        <v>39.253438412214329</v>
      </c>
      <c r="BO884" s="129">
        <v>450</v>
      </c>
      <c r="BP884" s="180">
        <v>103.506856070365</v>
      </c>
      <c r="BQ884" s="167">
        <f>(BP899-BP900)/BP881</f>
        <v>0.64498142958390969</v>
      </c>
      <c r="BR884" s="167">
        <f>N884-BP897</f>
        <v>36.19</v>
      </c>
      <c r="BS884" s="164">
        <f>BP899-BP900</f>
        <v>66.760000000000005</v>
      </c>
      <c r="BT884" s="164">
        <f t="shared" si="837"/>
        <v>54.209107249850199</v>
      </c>
      <c r="BU884" s="174">
        <f t="shared" si="838"/>
        <v>34.963867490475863</v>
      </c>
      <c r="BV884" s="129">
        <v>450</v>
      </c>
      <c r="BW884" s="100">
        <v>103.506856070365</v>
      </c>
      <c r="BX884" s="167">
        <f>(BW899-BW900)/BW881</f>
        <v>0.76139883860856683</v>
      </c>
      <c r="BY884" s="167">
        <f>S884-BW897</f>
        <v>36.509999999999991</v>
      </c>
      <c r="BZ884" s="164">
        <f>BW899-BW900</f>
        <v>78.81</v>
      </c>
      <c r="CA884" s="164">
        <f t="shared" si="839"/>
        <v>46.326608298439268</v>
      </c>
      <c r="CB884" s="174">
        <f t="shared" si="840"/>
        <v>35.27302575510565</v>
      </c>
    </row>
    <row r="885" spans="1:80" ht="15.75">
      <c r="A885" s="64"/>
      <c r="B885" s="95" t="s">
        <v>42</v>
      </c>
      <c r="C885" s="80">
        <v>550</v>
      </c>
      <c r="D885" s="278">
        <v>392.8</v>
      </c>
      <c r="E885" s="278">
        <v>11.24</v>
      </c>
      <c r="F885" s="278">
        <v>12.5</v>
      </c>
      <c r="G885" s="278">
        <v>13.55</v>
      </c>
      <c r="H885" s="80">
        <v>550</v>
      </c>
      <c r="I885" s="100">
        <v>430.78</v>
      </c>
      <c r="J885" s="210">
        <v>3</v>
      </c>
      <c r="K885" s="210">
        <v>1.57</v>
      </c>
      <c r="L885" s="227">
        <v>2.79</v>
      </c>
      <c r="M885" s="80">
        <v>550</v>
      </c>
      <c r="N885" s="80">
        <v>387.63</v>
      </c>
      <c r="O885" s="208">
        <v>12.15</v>
      </c>
      <c r="P885" s="208">
        <v>9.1999999999999993</v>
      </c>
      <c r="Q885" s="152">
        <v>12.45</v>
      </c>
      <c r="R885" s="80">
        <v>550</v>
      </c>
      <c r="S885" s="211">
        <v>399.75</v>
      </c>
      <c r="T885" s="210">
        <v>7.13</v>
      </c>
      <c r="U885" s="210">
        <v>9.76</v>
      </c>
      <c r="V885" s="210">
        <v>10.64</v>
      </c>
      <c r="W885" s="64"/>
      <c r="X885" s="129">
        <v>550</v>
      </c>
      <c r="Y885" s="151">
        <f t="shared" si="841"/>
        <v>1.2430000000000001</v>
      </c>
      <c r="Z885" s="100">
        <v>9.6440000000000001</v>
      </c>
      <c r="AA885" s="100">
        <v>4.5170000000000003</v>
      </c>
      <c r="AB885" s="100">
        <f t="shared" si="821"/>
        <v>3.8839999999999995</v>
      </c>
      <c r="AC885" s="100">
        <f t="shared" si="822"/>
        <v>34.692000000000007</v>
      </c>
      <c r="AD885" s="152">
        <f t="shared" si="823"/>
        <v>56.98244885255999</v>
      </c>
      <c r="AE885" s="129">
        <v>550</v>
      </c>
      <c r="AF885" s="100">
        <f t="shared" si="842"/>
        <v>0.24533333333333335</v>
      </c>
      <c r="AG885" s="100">
        <v>9.6440000000000001</v>
      </c>
      <c r="AH885" s="100">
        <v>4.5170000000000003</v>
      </c>
      <c r="AI885" s="100">
        <f t="shared" si="824"/>
        <v>4.8816666666666668</v>
      </c>
      <c r="AJ885" s="100">
        <f t="shared" si="825"/>
        <v>33.69433333333334</v>
      </c>
      <c r="AK885" s="152">
        <f t="shared" si="826"/>
        <v>69.559674272091669</v>
      </c>
      <c r="AL885" s="129">
        <v>550</v>
      </c>
      <c r="AM885" s="100">
        <f t="shared" si="843"/>
        <v>1.1266666666666665</v>
      </c>
      <c r="AN885" s="100">
        <v>9.6440000000000001</v>
      </c>
      <c r="AO885" s="100">
        <v>4.5170000000000003</v>
      </c>
      <c r="AP885" s="100">
        <f t="shared" si="827"/>
        <v>4.0003333333333337</v>
      </c>
      <c r="AQ885" s="100">
        <f t="shared" si="828"/>
        <v>34.57566666666667</v>
      </c>
      <c r="AR885" s="160">
        <f t="shared" si="829"/>
        <v>58.492380178851668</v>
      </c>
      <c r="AS885" s="129">
        <v>550</v>
      </c>
      <c r="AT885" s="100">
        <f t="shared" ref="AT885:AT896" si="844">AVERAGE(T885:V885)/10</f>
        <v>0.91766666666666674</v>
      </c>
      <c r="AU885" s="100">
        <v>9.6440000000000001</v>
      </c>
      <c r="AV885" s="100">
        <v>4.5170000000000003</v>
      </c>
      <c r="AW885" s="100">
        <f t="shared" si="830"/>
        <v>4.2093333333333334</v>
      </c>
      <c r="AX885" s="100">
        <f t="shared" si="831"/>
        <v>34.366666666666674</v>
      </c>
      <c r="AY885" s="160">
        <f t="shared" si="832"/>
        <v>61.176310220666664</v>
      </c>
      <c r="AZ885" s="166"/>
      <c r="BA885" s="129">
        <v>550</v>
      </c>
      <c r="BB885" s="100">
        <v>103.506856070365</v>
      </c>
      <c r="BC885" s="167">
        <f>(BB899-BB900)/BB881</f>
        <v>0.6773464354123413</v>
      </c>
      <c r="BD885" s="167">
        <f>D885-BB897</f>
        <v>34.339999999999975</v>
      </c>
      <c r="BE885" s="164">
        <f>BB899-BB900</f>
        <v>70.11</v>
      </c>
      <c r="BF885" s="164">
        <f t="shared" si="833"/>
        <v>48.980174012266403</v>
      </c>
      <c r="BG885" s="174">
        <f t="shared" si="834"/>
        <v>33.176546273084845</v>
      </c>
      <c r="BH885" s="129">
        <v>550</v>
      </c>
      <c r="BI885" s="100">
        <v>103.506856070365</v>
      </c>
      <c r="BJ885" s="167">
        <f>(BI899-BI900)/BI881</f>
        <v>1.0165510188858444</v>
      </c>
      <c r="BK885" s="167">
        <f>I885-BI897</f>
        <v>37.610000000000014</v>
      </c>
      <c r="BL885" s="164">
        <f>BI899-BI900</f>
        <v>105.21999999999998</v>
      </c>
      <c r="BM885" s="164">
        <f t="shared" si="835"/>
        <v>35.74415510359249</v>
      </c>
      <c r="BN885" s="174">
        <f t="shared" si="836"/>
        <v>36.335757289770605</v>
      </c>
      <c r="BO885" s="129">
        <v>550</v>
      </c>
      <c r="BP885" s="180">
        <v>103.506856070365</v>
      </c>
      <c r="BQ885" s="167">
        <f>(BP899-BP900)/BP881</f>
        <v>0.64498142958390969</v>
      </c>
      <c r="BR885" s="167">
        <f>N885-BP897</f>
        <v>33.110000000000014</v>
      </c>
      <c r="BS885" s="164">
        <f>BP899-BP900</f>
        <v>66.760000000000005</v>
      </c>
      <c r="BT885" s="164">
        <f t="shared" si="837"/>
        <v>49.59556620730978</v>
      </c>
      <c r="BU885" s="174">
        <f t="shared" si="838"/>
        <v>31.988219193414103</v>
      </c>
      <c r="BV885" s="129">
        <v>550</v>
      </c>
      <c r="BW885" s="100">
        <v>103.506856070365</v>
      </c>
      <c r="BX885" s="167">
        <f>(BW899-BW900)/BW881</f>
        <v>0.76139883860856683</v>
      </c>
      <c r="BY885" s="167">
        <f>S885-BW897</f>
        <v>33.75</v>
      </c>
      <c r="BZ885" s="164">
        <f>BW899-BW900</f>
        <v>78.81</v>
      </c>
      <c r="CA885" s="164">
        <f t="shared" si="839"/>
        <v>42.824514655500565</v>
      </c>
      <c r="CB885" s="174">
        <f t="shared" si="840"/>
        <v>32.606535722673677</v>
      </c>
    </row>
    <row r="886" spans="1:80" ht="15.75">
      <c r="A886" s="64"/>
      <c r="B886" s="95" t="s">
        <v>42</v>
      </c>
      <c r="C886" s="80">
        <v>650</v>
      </c>
      <c r="D886" s="278">
        <v>390.36</v>
      </c>
      <c r="E886" s="278">
        <v>12.08</v>
      </c>
      <c r="F886" s="278">
        <v>12.84</v>
      </c>
      <c r="G886" s="278">
        <v>13.8</v>
      </c>
      <c r="H886" s="80">
        <v>650</v>
      </c>
      <c r="I886" s="100">
        <v>428.48</v>
      </c>
      <c r="J886" s="210">
        <v>3.37</v>
      </c>
      <c r="K886" s="210">
        <v>4.5999999999999996</v>
      </c>
      <c r="L886" s="227">
        <v>2.17</v>
      </c>
      <c r="M886" s="80">
        <v>650</v>
      </c>
      <c r="N886" s="80">
        <v>386.23</v>
      </c>
      <c r="O886" s="208">
        <v>12.47</v>
      </c>
      <c r="P886" s="208">
        <v>12.83</v>
      </c>
      <c r="Q886" s="152">
        <v>10.83</v>
      </c>
      <c r="R886" s="80">
        <v>650</v>
      </c>
      <c r="S886" s="211">
        <v>397.77</v>
      </c>
      <c r="T886" s="211">
        <v>8.5500000000000007</v>
      </c>
      <c r="U886" s="211">
        <v>11.51</v>
      </c>
      <c r="V886" s="236">
        <v>10.73</v>
      </c>
      <c r="W886" s="64"/>
      <c r="X886" s="129">
        <v>650</v>
      </c>
      <c r="Y886" s="151">
        <f t="shared" si="841"/>
        <v>1.2906666666666666</v>
      </c>
      <c r="Z886" s="100">
        <v>9.6440000000000001</v>
      </c>
      <c r="AA886" s="100">
        <v>4.5170000000000003</v>
      </c>
      <c r="AB886" s="100">
        <f t="shared" si="821"/>
        <v>3.8363333333333332</v>
      </c>
      <c r="AC886" s="100">
        <f t="shared" si="822"/>
        <v>34.739666666666672</v>
      </c>
      <c r="AD886" s="152">
        <f t="shared" si="823"/>
        <v>78.718329097611672</v>
      </c>
      <c r="AE886" s="129">
        <v>650</v>
      </c>
      <c r="AF886" s="100">
        <f t="shared" si="842"/>
        <v>0.33800000000000002</v>
      </c>
      <c r="AG886" s="100">
        <v>9.6440000000000001</v>
      </c>
      <c r="AH886" s="100">
        <v>4.5170000000000003</v>
      </c>
      <c r="AI886" s="100">
        <f t="shared" si="824"/>
        <v>4.7889999999999997</v>
      </c>
      <c r="AJ886" s="100">
        <f t="shared" si="825"/>
        <v>33.787000000000006</v>
      </c>
      <c r="AK886" s="152">
        <f t="shared" si="826"/>
        <v>95.571489262664997</v>
      </c>
      <c r="AL886" s="129">
        <v>650</v>
      </c>
      <c r="AM886" s="100">
        <f t="shared" si="843"/>
        <v>1.2043333333333335</v>
      </c>
      <c r="AN886" s="100">
        <v>9.6440000000000001</v>
      </c>
      <c r="AO886" s="100">
        <v>4.5170000000000003</v>
      </c>
      <c r="AP886" s="100">
        <f t="shared" si="827"/>
        <v>3.9226666666666663</v>
      </c>
      <c r="AQ886" s="100">
        <f t="shared" si="828"/>
        <v>34.653333333333336</v>
      </c>
      <c r="AR886" s="160">
        <f t="shared" si="829"/>
        <v>80.289787004266657</v>
      </c>
      <c r="AS886" s="129">
        <v>650</v>
      </c>
      <c r="AT886" s="100">
        <f t="shared" si="844"/>
        <v>1.0263333333333333</v>
      </c>
      <c r="AU886" s="100">
        <v>9.6440000000000001</v>
      </c>
      <c r="AV886" s="100">
        <v>4.5170000000000003</v>
      </c>
      <c r="AW886" s="100">
        <f t="shared" si="830"/>
        <v>4.1006666666666662</v>
      </c>
      <c r="AX886" s="100">
        <f t="shared" si="831"/>
        <v>34.475333333333339</v>
      </c>
      <c r="AY886" s="160">
        <f t="shared" si="832"/>
        <v>83.501990193006662</v>
      </c>
      <c r="AZ886" s="166"/>
      <c r="BA886" s="129">
        <v>650</v>
      </c>
      <c r="BB886" s="100">
        <v>103.506856070365</v>
      </c>
      <c r="BC886" s="167">
        <f>(BB899-BB900)/BB881</f>
        <v>0.6773464354123413</v>
      </c>
      <c r="BD886" s="167">
        <f>D886-BB897</f>
        <v>31.899999999999977</v>
      </c>
      <c r="BE886" s="164">
        <f>BB899-BB900</f>
        <v>70.11</v>
      </c>
      <c r="BF886" s="164">
        <f t="shared" si="833"/>
        <v>45.49992868349733</v>
      </c>
      <c r="BG886" s="174">
        <f t="shared" si="834"/>
        <v>30.819214505282659</v>
      </c>
      <c r="BH886" s="129">
        <v>650</v>
      </c>
      <c r="BI886" s="100">
        <v>103.506856070365</v>
      </c>
      <c r="BJ886" s="167">
        <f>(BI899-BI900)/BI881</f>
        <v>1.0165510188858444</v>
      </c>
      <c r="BK886" s="167">
        <f>I886-BI897</f>
        <v>35.310000000000059</v>
      </c>
      <c r="BL886" s="164">
        <f>BI899-BI900</f>
        <v>105.21999999999998</v>
      </c>
      <c r="BM886" s="164">
        <f t="shared" si="835"/>
        <v>33.558258886143378</v>
      </c>
      <c r="BN886" s="174">
        <f t="shared" si="836"/>
        <v>34.113682262743993</v>
      </c>
      <c r="BO886" s="129">
        <v>650</v>
      </c>
      <c r="BP886" s="180">
        <v>103.506856070365</v>
      </c>
      <c r="BQ886" s="167">
        <f>(BP899-BP900)/BP881</f>
        <v>0.64498142958390969</v>
      </c>
      <c r="BR886" s="167">
        <f>N886-BP897</f>
        <v>31.710000000000036</v>
      </c>
      <c r="BS886" s="164">
        <f>BP899-BP900</f>
        <v>66.760000000000005</v>
      </c>
      <c r="BT886" s="164">
        <f t="shared" si="837"/>
        <v>47.498502097064161</v>
      </c>
      <c r="BU886" s="174">
        <f t="shared" si="838"/>
        <v>30.635651785658776</v>
      </c>
      <c r="BV886" s="129">
        <v>650</v>
      </c>
      <c r="BW886" s="100">
        <v>103.506856070365</v>
      </c>
      <c r="BX886" s="167">
        <f>(BW899-BW900)/BW881</f>
        <v>0.76139883860856683</v>
      </c>
      <c r="BY886" s="167">
        <f>S886-BW897</f>
        <v>31.769999999999982</v>
      </c>
      <c r="BZ886" s="164">
        <f>BW899-BW900</f>
        <v>78.81</v>
      </c>
      <c r="CA886" s="164">
        <f t="shared" si="839"/>
        <v>40.312143129044514</v>
      </c>
      <c r="CB886" s="174">
        <f t="shared" si="840"/>
        <v>30.693618960276812</v>
      </c>
    </row>
    <row r="887" spans="1:80" ht="15.75">
      <c r="A887" s="64"/>
      <c r="B887" s="95" t="s">
        <v>42</v>
      </c>
      <c r="C887" s="80">
        <v>750</v>
      </c>
      <c r="D887" s="278">
        <v>389.21</v>
      </c>
      <c r="E887" s="278">
        <v>11.56</v>
      </c>
      <c r="F887" s="278">
        <v>13.3</v>
      </c>
      <c r="G887" s="278">
        <v>10.8</v>
      </c>
      <c r="H887" s="80">
        <v>750</v>
      </c>
      <c r="I887" s="100">
        <v>426.95</v>
      </c>
      <c r="J887" s="210">
        <v>2.5099999999999998</v>
      </c>
      <c r="K887" s="210">
        <v>2.3199999999999998</v>
      </c>
      <c r="L887" s="227">
        <v>3.91</v>
      </c>
      <c r="M887" s="80">
        <v>750</v>
      </c>
      <c r="N887" s="80">
        <v>384.62</v>
      </c>
      <c r="O887" s="208">
        <v>8.43</v>
      </c>
      <c r="P887" s="208">
        <v>10.91</v>
      </c>
      <c r="Q887" s="152">
        <v>12.6</v>
      </c>
      <c r="R887" s="80">
        <v>750</v>
      </c>
      <c r="S887" s="211">
        <v>396.03</v>
      </c>
      <c r="T887" s="211">
        <v>7.93</v>
      </c>
      <c r="U887" s="211">
        <v>9.91</v>
      </c>
      <c r="V887" s="236">
        <v>8.41</v>
      </c>
      <c r="W887" s="64"/>
      <c r="X887" s="129">
        <v>750</v>
      </c>
      <c r="Y887" s="151">
        <f t="shared" si="841"/>
        <v>1.1886666666666665</v>
      </c>
      <c r="Z887" s="100">
        <v>9.6440000000000001</v>
      </c>
      <c r="AA887" s="100">
        <v>4.5170000000000003</v>
      </c>
      <c r="AB887" s="100">
        <f t="shared" si="821"/>
        <v>3.9383333333333335</v>
      </c>
      <c r="AC887" s="100">
        <f t="shared" si="822"/>
        <v>34.637666666666675</v>
      </c>
      <c r="AD887" s="152">
        <f t="shared" si="823"/>
        <v>107.27309180062502</v>
      </c>
      <c r="AE887" s="129">
        <v>750</v>
      </c>
      <c r="AF887" s="100">
        <f t="shared" si="842"/>
        <v>0.29133333333333333</v>
      </c>
      <c r="AG887" s="100">
        <v>9.6440000000000001</v>
      </c>
      <c r="AH887" s="100">
        <v>4.5170000000000003</v>
      </c>
      <c r="AI887" s="100">
        <f t="shared" si="824"/>
        <v>4.8356666666666666</v>
      </c>
      <c r="AJ887" s="100">
        <f t="shared" si="825"/>
        <v>33.740333333333339</v>
      </c>
      <c r="AK887" s="152">
        <f t="shared" si="826"/>
        <v>128.302589981625</v>
      </c>
      <c r="AL887" s="129">
        <v>750</v>
      </c>
      <c r="AM887" s="100">
        <f t="shared" si="843"/>
        <v>1.0646666666666667</v>
      </c>
      <c r="AN887" s="100">
        <v>9.6440000000000001</v>
      </c>
      <c r="AO887" s="100">
        <v>4.5170000000000003</v>
      </c>
      <c r="AP887" s="100">
        <f t="shared" si="827"/>
        <v>4.0623333333333331</v>
      </c>
      <c r="AQ887" s="100">
        <f t="shared" si="828"/>
        <v>34.513666666666673</v>
      </c>
      <c r="AR887" s="160">
        <f t="shared" si="829"/>
        <v>110.25450784162501</v>
      </c>
      <c r="AS887" s="129">
        <v>750</v>
      </c>
      <c r="AT887" s="100">
        <f t="shared" si="844"/>
        <v>0.875</v>
      </c>
      <c r="AU887" s="100">
        <v>9.6440000000000001</v>
      </c>
      <c r="AV887" s="100">
        <v>4.5170000000000003</v>
      </c>
      <c r="AW887" s="100">
        <f t="shared" si="830"/>
        <v>4.2519999999999998</v>
      </c>
      <c r="AX887" s="100">
        <f t="shared" si="831"/>
        <v>34.324000000000005</v>
      </c>
      <c r="AY887" s="160">
        <f t="shared" si="832"/>
        <v>114.76800894599999</v>
      </c>
      <c r="AZ887" s="166"/>
      <c r="BA887" s="129">
        <v>750</v>
      </c>
      <c r="BB887" s="100">
        <v>103.506856070365</v>
      </c>
      <c r="BC887" s="167">
        <f>(BB899-BB900)/BB881</f>
        <v>0.6773464354123413</v>
      </c>
      <c r="BD887" s="167">
        <f>D887-BB897</f>
        <v>30.749999999999943</v>
      </c>
      <c r="BE887" s="164">
        <f>BB899-BB900</f>
        <v>70.11</v>
      </c>
      <c r="BF887" s="164">
        <f t="shared" si="833"/>
        <v>43.859649122806935</v>
      </c>
      <c r="BG887" s="174">
        <f t="shared" si="834"/>
        <v>29.708176991769299</v>
      </c>
      <c r="BH887" s="129">
        <v>750</v>
      </c>
      <c r="BI887" s="100">
        <v>103.506856070365</v>
      </c>
      <c r="BJ887" s="167">
        <f>(BI899-BI900)/BI881</f>
        <v>1.0165510188858444</v>
      </c>
      <c r="BK887" s="167">
        <f>I887-BI897</f>
        <v>33.78000000000003</v>
      </c>
      <c r="BL887" s="164">
        <f>BI899-BI900</f>
        <v>105.21999999999998</v>
      </c>
      <c r="BM887" s="164">
        <f t="shared" si="835"/>
        <v>32.104162706709779</v>
      </c>
      <c r="BN887" s="174">
        <f t="shared" si="836"/>
        <v>32.635519309982755</v>
      </c>
      <c r="BO887" s="129">
        <v>750</v>
      </c>
      <c r="BP887" s="180">
        <v>103.506856070365</v>
      </c>
      <c r="BQ887" s="167">
        <f>(BP899-BP900)/BP881</f>
        <v>0.64498142958390969</v>
      </c>
      <c r="BR887" s="167">
        <f>N887-BP897</f>
        <v>30.100000000000023</v>
      </c>
      <c r="BS887" s="164">
        <f>BP899-BP900</f>
        <v>66.760000000000005</v>
      </c>
      <c r="BT887" s="164">
        <f t="shared" si="837"/>
        <v>45.086878370281639</v>
      </c>
      <c r="BU887" s="174">
        <f t="shared" si="838"/>
        <v>29.080199266740109</v>
      </c>
      <c r="BV887" s="129">
        <v>750</v>
      </c>
      <c r="BW887" s="100">
        <v>103.506856070365</v>
      </c>
      <c r="BX887" s="167">
        <f>(BW899-BW900)/BW881</f>
        <v>0.76139883860856683</v>
      </c>
      <c r="BY887" s="167">
        <f>S887-BW897</f>
        <v>30.029999999999973</v>
      </c>
      <c r="BZ887" s="164">
        <f>BW899-BW900</f>
        <v>78.81</v>
      </c>
      <c r="CA887" s="164">
        <f t="shared" si="839"/>
        <v>38.104301484583139</v>
      </c>
      <c r="CB887" s="174">
        <f t="shared" si="840"/>
        <v>29.01257089635229</v>
      </c>
    </row>
    <row r="888" spans="1:80" ht="15.75">
      <c r="A888" s="64"/>
      <c r="B888" s="95" t="s">
        <v>42</v>
      </c>
      <c r="C888" s="80">
        <v>850</v>
      </c>
      <c r="D888" s="278">
        <v>388.11</v>
      </c>
      <c r="E888" s="278">
        <v>11.91</v>
      </c>
      <c r="F888" s="278">
        <v>13.69</v>
      </c>
      <c r="G888" s="278">
        <v>11.7</v>
      </c>
      <c r="H888" s="80">
        <v>850</v>
      </c>
      <c r="I888" s="100">
        <v>425.77</v>
      </c>
      <c r="J888" s="210">
        <v>2.91</v>
      </c>
      <c r="K888" s="210">
        <v>2.54</v>
      </c>
      <c r="L888" s="227">
        <v>4.43</v>
      </c>
      <c r="M888" s="80">
        <v>850</v>
      </c>
      <c r="N888" s="80">
        <v>383.21</v>
      </c>
      <c r="O888" s="208">
        <v>8.7200000000000006</v>
      </c>
      <c r="P888" s="208">
        <v>11.16</v>
      </c>
      <c r="Q888" s="152">
        <v>13.13</v>
      </c>
      <c r="R888" s="80">
        <v>850</v>
      </c>
      <c r="S888" s="211">
        <v>394.78</v>
      </c>
      <c r="T888" s="211">
        <v>9.18</v>
      </c>
      <c r="U888" s="211">
        <v>8.65</v>
      </c>
      <c r="V888" s="236">
        <v>7.97</v>
      </c>
      <c r="W888" s="64"/>
      <c r="X888" s="129">
        <v>850</v>
      </c>
      <c r="Y888" s="151">
        <f t="shared" si="841"/>
        <v>1.2433333333333332</v>
      </c>
      <c r="Z888" s="100">
        <v>9.6440000000000001</v>
      </c>
      <c r="AA888" s="100">
        <v>4.5170000000000003</v>
      </c>
      <c r="AB888" s="100">
        <f t="shared" si="821"/>
        <v>3.8836666666666666</v>
      </c>
      <c r="AC888" s="100">
        <f t="shared" si="822"/>
        <v>34.692333333333337</v>
      </c>
      <c r="AD888" s="152">
        <f t="shared" si="823"/>
        <v>136.08820348133167</v>
      </c>
      <c r="AE888" s="129">
        <v>850</v>
      </c>
      <c r="AF888" s="100">
        <f t="shared" si="842"/>
        <v>0.32933333333333331</v>
      </c>
      <c r="AG888" s="100">
        <v>9.6440000000000001</v>
      </c>
      <c r="AH888" s="100">
        <v>4.5170000000000003</v>
      </c>
      <c r="AI888" s="100">
        <f t="shared" si="824"/>
        <v>4.7976666666666663</v>
      </c>
      <c r="AJ888" s="100">
        <f t="shared" si="825"/>
        <v>33.778333333333336</v>
      </c>
      <c r="AK888" s="152">
        <f t="shared" si="826"/>
        <v>163.68666887289166</v>
      </c>
      <c r="AL888" s="129">
        <v>850</v>
      </c>
      <c r="AM888" s="100">
        <f t="shared" si="843"/>
        <v>1.1003333333333336</v>
      </c>
      <c r="AN888" s="100">
        <v>9.6440000000000001</v>
      </c>
      <c r="AO888" s="100">
        <v>4.5170000000000003</v>
      </c>
      <c r="AP888" s="100">
        <f t="shared" si="827"/>
        <v>4.0266666666666664</v>
      </c>
      <c r="AQ888" s="100">
        <f t="shared" si="828"/>
        <v>34.549333333333337</v>
      </c>
      <c r="AR888" s="160">
        <f t="shared" si="829"/>
        <v>140.51748690346665</v>
      </c>
      <c r="AS888" s="129">
        <v>850</v>
      </c>
      <c r="AT888" s="100">
        <f t="shared" si="844"/>
        <v>0.86</v>
      </c>
      <c r="AU888" s="100">
        <v>9.6440000000000001</v>
      </c>
      <c r="AV888" s="100">
        <v>4.5170000000000003</v>
      </c>
      <c r="AW888" s="100">
        <f t="shared" si="830"/>
        <v>4.2669999999999995</v>
      </c>
      <c r="AX888" s="100">
        <f t="shared" si="831"/>
        <v>34.309000000000005</v>
      </c>
      <c r="AY888" s="160">
        <f t="shared" si="832"/>
        <v>147.86851983766499</v>
      </c>
      <c r="AZ888" s="166"/>
      <c r="BA888" s="129">
        <v>850</v>
      </c>
      <c r="BB888" s="100">
        <v>103.506856070365</v>
      </c>
      <c r="BC888" s="167">
        <f>(BB899-BB900)/BB881</f>
        <v>0.6773464354123413</v>
      </c>
      <c r="BD888" s="167">
        <f>D888-BB897</f>
        <v>29.649999999999977</v>
      </c>
      <c r="BE888" s="164">
        <f>BB899-BB900</f>
        <v>70.11</v>
      </c>
      <c r="BF888" s="164">
        <f t="shared" si="833"/>
        <v>42.290686064755349</v>
      </c>
      <c r="BG888" s="174">
        <f t="shared" si="834"/>
        <v>28.645445457104412</v>
      </c>
      <c r="BH888" s="129">
        <v>850</v>
      </c>
      <c r="BI888" s="100">
        <v>103.506856070365</v>
      </c>
      <c r="BJ888" s="167">
        <f>(BI899-BI900)/BI881</f>
        <v>1.0165510188858444</v>
      </c>
      <c r="BK888" s="167">
        <f>I888-BI897</f>
        <v>32.600000000000023</v>
      </c>
      <c r="BL888" s="164">
        <f>BI899-BI900</f>
        <v>105.21999999999998</v>
      </c>
      <c r="BM888" s="164">
        <f t="shared" si="835"/>
        <v>30.982702908192383</v>
      </c>
      <c r="BN888" s="174">
        <f t="shared" si="836"/>
        <v>31.495498209160381</v>
      </c>
      <c r="BO888" s="129">
        <v>850</v>
      </c>
      <c r="BP888" s="180">
        <v>103.506856070365</v>
      </c>
      <c r="BQ888" s="167">
        <f>(BP899-BP900)/BP881</f>
        <v>0.64498142958390969</v>
      </c>
      <c r="BR888" s="167">
        <f>N888-BP897</f>
        <v>28.689999999999998</v>
      </c>
      <c r="BS888" s="164">
        <f>BP899-BP900</f>
        <v>66.760000000000005</v>
      </c>
      <c r="BT888" s="164">
        <f t="shared" si="837"/>
        <v>42.974835230677044</v>
      </c>
      <c r="BU888" s="174">
        <f t="shared" si="838"/>
        <v>27.717970663215048</v>
      </c>
      <c r="BV888" s="129">
        <v>850</v>
      </c>
      <c r="BW888" s="100">
        <v>103.506856070365</v>
      </c>
      <c r="BX888" s="167">
        <f>(BW899-BW900)/BW881</f>
        <v>0.76139883860856683</v>
      </c>
      <c r="BY888" s="167">
        <f>S888-BW897</f>
        <v>28.779999999999973</v>
      </c>
      <c r="BZ888" s="164">
        <f>BW899-BW900</f>
        <v>78.81</v>
      </c>
      <c r="CA888" s="164">
        <f t="shared" si="839"/>
        <v>36.518208349194232</v>
      </c>
      <c r="CB888" s="174">
        <f t="shared" si="840"/>
        <v>27.804921425142158</v>
      </c>
    </row>
    <row r="889" spans="1:80" ht="15.75">
      <c r="A889" s="64"/>
      <c r="B889" s="95" t="s">
        <v>42</v>
      </c>
      <c r="C889" s="80">
        <v>950</v>
      </c>
      <c r="D889" s="278">
        <v>387.23</v>
      </c>
      <c r="E889" s="278">
        <v>12.01</v>
      </c>
      <c r="F889" s="278">
        <v>13.72</v>
      </c>
      <c r="G889" s="278">
        <v>13.89</v>
      </c>
      <c r="H889" s="80">
        <v>950</v>
      </c>
      <c r="I889" s="100">
        <v>424.83</v>
      </c>
      <c r="J889" s="210">
        <v>3.31</v>
      </c>
      <c r="K889" s="210">
        <v>2.79</v>
      </c>
      <c r="L889" s="227">
        <v>5.52</v>
      </c>
      <c r="M889" s="80">
        <v>950</v>
      </c>
      <c r="N889" s="80">
        <v>381.98</v>
      </c>
      <c r="O889" s="208">
        <v>13.16</v>
      </c>
      <c r="P889" s="208">
        <v>9.35</v>
      </c>
      <c r="Q889" s="152">
        <v>11.67</v>
      </c>
      <c r="R889" s="80">
        <v>950</v>
      </c>
      <c r="S889" s="211">
        <v>393.79</v>
      </c>
      <c r="T889" s="211">
        <v>9.84</v>
      </c>
      <c r="U889" s="211">
        <v>9.0500000000000007</v>
      </c>
      <c r="V889" s="236">
        <v>9.5399999999999991</v>
      </c>
      <c r="W889" s="64"/>
      <c r="X889" s="129">
        <v>950</v>
      </c>
      <c r="Y889" s="151">
        <f t="shared" si="841"/>
        <v>1.3206666666666669</v>
      </c>
      <c r="Z889" s="100">
        <v>9.6440000000000001</v>
      </c>
      <c r="AA889" s="100">
        <v>4.5170000000000003</v>
      </c>
      <c r="AB889" s="100">
        <f t="shared" si="821"/>
        <v>3.8063333333333329</v>
      </c>
      <c r="AC889" s="100">
        <f t="shared" si="822"/>
        <v>34.769666666666673</v>
      </c>
      <c r="AD889" s="152">
        <f t="shared" si="823"/>
        <v>166.97895061537167</v>
      </c>
      <c r="AE889" s="129">
        <v>950</v>
      </c>
      <c r="AF889" s="100">
        <f t="shared" si="842"/>
        <v>0.38733333333333331</v>
      </c>
      <c r="AG889" s="100">
        <v>9.6440000000000001</v>
      </c>
      <c r="AH889" s="100">
        <v>4.5170000000000003</v>
      </c>
      <c r="AI889" s="100">
        <f t="shared" si="824"/>
        <v>4.7396666666666665</v>
      </c>
      <c r="AJ889" s="100">
        <f t="shared" si="825"/>
        <v>33.836333333333336</v>
      </c>
      <c r="AK889" s="152">
        <f t="shared" si="826"/>
        <v>202.34173807537164</v>
      </c>
      <c r="AL889" s="129">
        <v>950</v>
      </c>
      <c r="AM889" s="100">
        <f t="shared" si="843"/>
        <v>1.1393333333333333</v>
      </c>
      <c r="AN889" s="100">
        <v>9.6440000000000001</v>
      </c>
      <c r="AO889" s="100">
        <v>4.5170000000000003</v>
      </c>
      <c r="AP889" s="100">
        <f t="shared" si="827"/>
        <v>3.9876666666666667</v>
      </c>
      <c r="AQ889" s="100">
        <f t="shared" si="828"/>
        <v>34.588333333333338</v>
      </c>
      <c r="AR889" s="160">
        <f t="shared" si="829"/>
        <v>174.02148313089165</v>
      </c>
      <c r="AS889" s="129">
        <v>950</v>
      </c>
      <c r="AT889" s="100">
        <f t="shared" si="844"/>
        <v>0.94766666666666666</v>
      </c>
      <c r="AU889" s="100">
        <v>9.6440000000000001</v>
      </c>
      <c r="AV889" s="100">
        <v>4.5170000000000003</v>
      </c>
      <c r="AW889" s="100">
        <f t="shared" si="830"/>
        <v>4.1793333333333331</v>
      </c>
      <c r="AX889" s="100">
        <f t="shared" si="831"/>
        <v>34.396666666666675</v>
      </c>
      <c r="AY889" s="160">
        <f t="shared" si="832"/>
        <v>181.37513575476669</v>
      </c>
      <c r="AZ889" s="166"/>
      <c r="BA889" s="129">
        <v>950</v>
      </c>
      <c r="BB889" s="100">
        <v>103.506856070365</v>
      </c>
      <c r="BC889" s="167">
        <f>(BB899-BB900)/BB881</f>
        <v>0.6773464354123413</v>
      </c>
      <c r="BD889" s="167">
        <f>D889-BB897</f>
        <v>28.769999999999982</v>
      </c>
      <c r="BE889" s="164">
        <f>BB899-BB900</f>
        <v>70.11</v>
      </c>
      <c r="BF889" s="164">
        <f t="shared" si="833"/>
        <v>41.035515618314051</v>
      </c>
      <c r="BG889" s="174">
        <f t="shared" si="834"/>
        <v>27.795260229372481</v>
      </c>
      <c r="BH889" s="129">
        <v>950</v>
      </c>
      <c r="BI889" s="100">
        <v>103.506856070365</v>
      </c>
      <c r="BJ889" s="167">
        <f>(BI899-BI900)/BI881</f>
        <v>1.0165510188858444</v>
      </c>
      <c r="BK889" s="167">
        <f>I889-BI897</f>
        <v>31.660000000000025</v>
      </c>
      <c r="BL889" s="164">
        <f>BI899-BI900</f>
        <v>105.21999999999998</v>
      </c>
      <c r="BM889" s="164">
        <f t="shared" si="835"/>
        <v>30.089336628017517</v>
      </c>
      <c r="BN889" s="174">
        <f t="shared" si="836"/>
        <v>30.587345806810365</v>
      </c>
      <c r="BO889" s="129">
        <v>950</v>
      </c>
      <c r="BP889" s="180">
        <v>103.506856070365</v>
      </c>
      <c r="BQ889" s="167">
        <f>(BP899-BP900)/BP881</f>
        <v>0.64498142958390969</v>
      </c>
      <c r="BR889" s="167">
        <f>N889-BP897</f>
        <v>27.460000000000036</v>
      </c>
      <c r="BS889" s="164">
        <f>BP899-BP900</f>
        <v>66.760000000000005</v>
      </c>
      <c r="BT889" s="164">
        <f t="shared" si="837"/>
        <v>41.132414619532703</v>
      </c>
      <c r="BU889" s="174">
        <f t="shared" si="838"/>
        <v>26.52964358354431</v>
      </c>
      <c r="BV889" s="129">
        <v>950</v>
      </c>
      <c r="BW889" s="100">
        <v>103.506856070365</v>
      </c>
      <c r="BX889" s="167">
        <f>(BW899-BW900)/BW881</f>
        <v>0.76139883860856683</v>
      </c>
      <c r="BY889" s="167">
        <f>S889-BW897</f>
        <v>27.79000000000002</v>
      </c>
      <c r="BZ889" s="164">
        <f>BW899-BW900</f>
        <v>78.81</v>
      </c>
      <c r="CA889" s="164">
        <f t="shared" si="839"/>
        <v>35.262022585966271</v>
      </c>
      <c r="CB889" s="174">
        <f t="shared" si="840"/>
        <v>26.84846304394377</v>
      </c>
    </row>
    <row r="890" spans="1:80" ht="15.75">
      <c r="A890" s="64"/>
      <c r="B890" s="95" t="s">
        <v>42</v>
      </c>
      <c r="C890" s="80">
        <v>1000</v>
      </c>
      <c r="D890" s="278">
        <v>386.62</v>
      </c>
      <c r="E890" s="278">
        <v>15.36</v>
      </c>
      <c r="F890" s="278">
        <v>13.06</v>
      </c>
      <c r="G890" s="278">
        <v>14.51</v>
      </c>
      <c r="H890" s="80">
        <v>1000</v>
      </c>
      <c r="I890" s="100">
        <v>424.21</v>
      </c>
      <c r="J890" s="210">
        <v>3</v>
      </c>
      <c r="K890" s="210">
        <v>5.99</v>
      </c>
      <c r="L890" s="227">
        <v>4.91</v>
      </c>
      <c r="M890" s="80">
        <v>1000</v>
      </c>
      <c r="N890" s="80">
        <v>381.19</v>
      </c>
      <c r="O890" s="208">
        <v>11.53</v>
      </c>
      <c r="P890" s="208">
        <v>14.08</v>
      </c>
      <c r="Q890" s="152">
        <v>12.47</v>
      </c>
      <c r="R890" s="80">
        <v>1000</v>
      </c>
      <c r="S890" s="211">
        <v>393.13</v>
      </c>
      <c r="T890" s="211">
        <v>10.14</v>
      </c>
      <c r="U890" s="211">
        <v>12.25</v>
      </c>
      <c r="V890" s="236">
        <v>9.59</v>
      </c>
      <c r="W890" s="64"/>
      <c r="X890" s="129">
        <v>1000</v>
      </c>
      <c r="Y890" s="151">
        <f t="shared" si="841"/>
        <v>1.431</v>
      </c>
      <c r="Z890" s="100">
        <v>9.6440000000000001</v>
      </c>
      <c r="AA890" s="100">
        <v>4.5170000000000003</v>
      </c>
      <c r="AB890" s="100">
        <f t="shared" si="821"/>
        <v>3.6959999999999997</v>
      </c>
      <c r="AC890" s="100">
        <f t="shared" si="822"/>
        <v>34.880000000000003</v>
      </c>
      <c r="AD890" s="152">
        <f t="shared" si="823"/>
        <v>180.22523903999996</v>
      </c>
      <c r="AE890" s="129">
        <v>1000</v>
      </c>
      <c r="AF890" s="100">
        <f t="shared" si="842"/>
        <v>0.46333333333333337</v>
      </c>
      <c r="AG890" s="100">
        <v>9.6440000000000001</v>
      </c>
      <c r="AH890" s="100">
        <v>4.5170000000000003</v>
      </c>
      <c r="AI890" s="100">
        <f t="shared" si="824"/>
        <v>4.663666666666666</v>
      </c>
      <c r="AJ890" s="100">
        <f t="shared" si="825"/>
        <v>33.912333333333336</v>
      </c>
      <c r="AK890" s="152">
        <f t="shared" si="826"/>
        <v>221.10183434066658</v>
      </c>
      <c r="AL890" s="129">
        <v>1000</v>
      </c>
      <c r="AM890" s="100">
        <f>AVERAGE(P890:Q890)/10</f>
        <v>1.3275000000000001</v>
      </c>
      <c r="AN890" s="100">
        <v>9.6440000000000001</v>
      </c>
      <c r="AO890" s="100">
        <v>4.5170000000000003</v>
      </c>
      <c r="AP890" s="100">
        <f t="shared" si="827"/>
        <v>3.7995000000000001</v>
      </c>
      <c r="AQ890" s="100">
        <f t="shared" si="828"/>
        <v>34.776500000000006</v>
      </c>
      <c r="AR890" s="160">
        <f t="shared" si="829"/>
        <v>184.7223698265</v>
      </c>
      <c r="AS890" s="129">
        <v>1000</v>
      </c>
      <c r="AT890" s="100">
        <f t="shared" si="844"/>
        <v>1.0660000000000001</v>
      </c>
      <c r="AU890" s="100">
        <v>9.6440000000000001</v>
      </c>
      <c r="AV890" s="100">
        <v>4.5170000000000003</v>
      </c>
      <c r="AW890" s="100">
        <f t="shared" si="830"/>
        <v>4.0609999999999999</v>
      </c>
      <c r="AX890" s="100">
        <f t="shared" si="831"/>
        <v>34.515000000000008</v>
      </c>
      <c r="AY890" s="160">
        <f t="shared" si="832"/>
        <v>195.95125016999998</v>
      </c>
      <c r="AZ890" s="166"/>
      <c r="BA890" s="129">
        <v>1000</v>
      </c>
      <c r="BB890" s="100">
        <v>103.506856070365</v>
      </c>
      <c r="BC890" s="167">
        <f>(BB899-BB900)/BB881</f>
        <v>0.6773464354123413</v>
      </c>
      <c r="BD890" s="167">
        <f>D890-BB897</f>
        <v>28.159999999999968</v>
      </c>
      <c r="BE890" s="164">
        <f>BB899-BB900</f>
        <v>70.11</v>
      </c>
      <c r="BF890" s="164">
        <f t="shared" si="833"/>
        <v>40.165454286121765</v>
      </c>
      <c r="BG890" s="174">
        <f t="shared" si="834"/>
        <v>27.205927287421922</v>
      </c>
      <c r="BH890" s="129">
        <v>1000</v>
      </c>
      <c r="BI890" s="100">
        <v>103.506856070365</v>
      </c>
      <c r="BJ890" s="167">
        <f>(BI899-BI900)/BI881</f>
        <v>1.0165510188858444</v>
      </c>
      <c r="BK890" s="167">
        <f>I890-BI897</f>
        <v>31.04000000000002</v>
      </c>
      <c r="BL890" s="164">
        <f>BI899-BI900</f>
        <v>105.21999999999998</v>
      </c>
      <c r="BM890" s="164">
        <f t="shared" si="835"/>
        <v>29.500095038966002</v>
      </c>
      <c r="BN890" s="174">
        <f t="shared" si="836"/>
        <v>29.988351669090132</v>
      </c>
      <c r="BO890" s="129">
        <v>1000</v>
      </c>
      <c r="BP890" s="180">
        <v>103.506856070365</v>
      </c>
      <c r="BQ890" s="167">
        <f>(BP899-BP900)/BP881</f>
        <v>0.64498142958390969</v>
      </c>
      <c r="BR890" s="167">
        <f>N890-BP897</f>
        <v>26.670000000000016</v>
      </c>
      <c r="BS890" s="164">
        <f>BP899-BP900</f>
        <v>66.760000000000005</v>
      </c>
      <c r="BT890" s="164">
        <f t="shared" si="837"/>
        <v>39.949071300179767</v>
      </c>
      <c r="BU890" s="174">
        <f t="shared" si="838"/>
        <v>25.766409117739485</v>
      </c>
      <c r="BV890" s="129">
        <v>1000</v>
      </c>
      <c r="BW890" s="100">
        <v>103.506856070365</v>
      </c>
      <c r="BX890" s="167">
        <f>(BW899-BW900)/BW881</f>
        <v>0.76139883860856683</v>
      </c>
      <c r="BY890" s="167">
        <f>S890-BW897</f>
        <v>27.129999999999995</v>
      </c>
      <c r="BZ890" s="164">
        <f>BW899-BW900</f>
        <v>78.81</v>
      </c>
      <c r="CA890" s="164">
        <f t="shared" si="839"/>
        <v>34.424565410480895</v>
      </c>
      <c r="CB890" s="174">
        <f t="shared" si="840"/>
        <v>26.210824123144796</v>
      </c>
    </row>
    <row r="891" spans="1:80" ht="15.75">
      <c r="A891" s="64"/>
      <c r="B891" s="95" t="s">
        <v>42</v>
      </c>
      <c r="C891" s="80">
        <v>1350</v>
      </c>
      <c r="D891" s="278">
        <v>384.68</v>
      </c>
      <c r="E891" s="278">
        <v>13.44</v>
      </c>
      <c r="F891" s="278">
        <v>15.52</v>
      </c>
      <c r="G891" s="278">
        <v>16.45</v>
      </c>
      <c r="H891" s="80">
        <v>1350</v>
      </c>
      <c r="I891" s="100">
        <v>422.56</v>
      </c>
      <c r="J891" s="100">
        <v>4.17</v>
      </c>
      <c r="K891" s="211">
        <v>5.48</v>
      </c>
      <c r="L891" s="258">
        <v>7.4</v>
      </c>
      <c r="M891" s="80">
        <v>1350</v>
      </c>
      <c r="N891" s="100">
        <v>378.18</v>
      </c>
      <c r="O891" s="208">
        <v>14.98</v>
      </c>
      <c r="P891" s="208">
        <v>12.39</v>
      </c>
      <c r="Q891" s="152">
        <v>14.57</v>
      </c>
      <c r="R891" s="80">
        <v>1350</v>
      </c>
      <c r="S891" s="211">
        <v>391.12</v>
      </c>
      <c r="T891" s="211">
        <v>11.57</v>
      </c>
      <c r="U891" s="211">
        <v>9.94</v>
      </c>
      <c r="V891" s="236">
        <v>12.69</v>
      </c>
      <c r="W891" s="64"/>
      <c r="X891" s="129">
        <v>1350</v>
      </c>
      <c r="Y891" s="151">
        <f t="shared" si="841"/>
        <v>1.5136666666666665</v>
      </c>
      <c r="Z891" s="100">
        <v>9.6440000000000001</v>
      </c>
      <c r="AA891" s="100">
        <v>4.5170000000000003</v>
      </c>
      <c r="AB891" s="100">
        <f t="shared" si="821"/>
        <v>3.6133333333333333</v>
      </c>
      <c r="AC891" s="100">
        <f t="shared" si="822"/>
        <v>34.962666666666671</v>
      </c>
      <c r="AD891" s="152">
        <f t="shared" si="823"/>
        <v>321.87502902239999</v>
      </c>
      <c r="AE891" s="129">
        <v>1350</v>
      </c>
      <c r="AF891" s="100">
        <f t="shared" si="842"/>
        <v>0.56833333333333336</v>
      </c>
      <c r="AG891" s="100">
        <v>9.6440000000000001</v>
      </c>
      <c r="AH891" s="100">
        <v>4.5170000000000003</v>
      </c>
      <c r="AI891" s="100">
        <f t="shared" si="824"/>
        <v>4.5586666666666664</v>
      </c>
      <c r="AJ891" s="100">
        <f t="shared" si="825"/>
        <v>34.01733333333334</v>
      </c>
      <c r="AK891" s="152">
        <f t="shared" si="826"/>
        <v>395.10526001544002</v>
      </c>
      <c r="AL891" s="129">
        <v>1350</v>
      </c>
      <c r="AM891" s="100">
        <f t="shared" ref="AM891:AM896" si="845">AVERAGE(O891:Q891)/10</f>
        <v>1.3979999999999999</v>
      </c>
      <c r="AN891" s="100">
        <v>9.6440000000000001</v>
      </c>
      <c r="AO891" s="100">
        <v>4.5170000000000003</v>
      </c>
      <c r="AP891" s="100">
        <f t="shared" si="827"/>
        <v>3.7290000000000001</v>
      </c>
      <c r="AQ891" s="100">
        <f t="shared" si="828"/>
        <v>34.847000000000008</v>
      </c>
      <c r="AR891" s="160">
        <f t="shared" si="829"/>
        <v>331.0796497768651</v>
      </c>
      <c r="AS891" s="129">
        <v>1350</v>
      </c>
      <c r="AT891" s="100">
        <f t="shared" si="844"/>
        <v>1.1399999999999999</v>
      </c>
      <c r="AU891" s="100">
        <v>9.6440000000000001</v>
      </c>
      <c r="AV891" s="100">
        <v>4.5170000000000003</v>
      </c>
      <c r="AW891" s="100">
        <f t="shared" si="830"/>
        <v>3.9870000000000001</v>
      </c>
      <c r="AX891" s="100">
        <f t="shared" si="831"/>
        <v>34.589000000000006</v>
      </c>
      <c r="AY891" s="160">
        <f t="shared" si="832"/>
        <v>351.36536554426505</v>
      </c>
      <c r="AZ891" s="166"/>
      <c r="BA891" s="129">
        <v>1350</v>
      </c>
      <c r="BB891" s="100">
        <v>103.506856070365</v>
      </c>
      <c r="BC891" s="167">
        <f>(BB899-BB900)/BB881</f>
        <v>0.6773464354123413</v>
      </c>
      <c r="BD891" s="167">
        <f>D891-BB897</f>
        <v>26.21999999999997</v>
      </c>
      <c r="BE891" s="164">
        <f>BB899-BB900</f>
        <v>70.11</v>
      </c>
      <c r="BF891" s="164">
        <f t="shared" si="833"/>
        <v>37.398373983739795</v>
      </c>
      <c r="BG891" s="174">
        <f t="shared" si="834"/>
        <v>25.331655308103791</v>
      </c>
      <c r="BH891" s="129">
        <v>1350</v>
      </c>
      <c r="BI891" s="100">
        <v>103.506856070365</v>
      </c>
      <c r="BJ891" s="167">
        <f>(BI899-BI900)/BI881</f>
        <v>1.0165510188858444</v>
      </c>
      <c r="BK891" s="167">
        <f>I891-BI897</f>
        <v>29.390000000000043</v>
      </c>
      <c r="BL891" s="164">
        <f>BI899-BI900</f>
        <v>105.21999999999998</v>
      </c>
      <c r="BM891" s="164">
        <f t="shared" si="835"/>
        <v>27.931952100361197</v>
      </c>
      <c r="BN891" s="174">
        <f t="shared" si="836"/>
        <v>28.394254367092778</v>
      </c>
      <c r="BO891" s="129">
        <v>1350</v>
      </c>
      <c r="BP891" s="180">
        <v>103.506856070365</v>
      </c>
      <c r="BQ891" s="167">
        <f>(BP899-BP900)/BP881</f>
        <v>0.64498142958390969</v>
      </c>
      <c r="BR891" s="167">
        <f>N891-BP897</f>
        <v>23.660000000000025</v>
      </c>
      <c r="BS891" s="164">
        <f>BP899-BP900</f>
        <v>66.760000000000005</v>
      </c>
      <c r="BT891" s="164">
        <f t="shared" si="837"/>
        <v>35.440383463151619</v>
      </c>
      <c r="BU891" s="174">
        <f t="shared" si="838"/>
        <v>22.858389191065484</v>
      </c>
      <c r="BV891" s="129">
        <v>1350</v>
      </c>
      <c r="BW891" s="100">
        <v>103.506856070365</v>
      </c>
      <c r="BX891" s="167">
        <f>(BW899-BW900)/BW881</f>
        <v>0.76139883860856683</v>
      </c>
      <c r="BY891" s="167">
        <f>S891-BW897</f>
        <v>25.120000000000005</v>
      </c>
      <c r="BZ891" s="164">
        <f>BW899-BW900</f>
        <v>78.81</v>
      </c>
      <c r="CA891" s="164">
        <f t="shared" si="839"/>
        <v>31.874127648775541</v>
      </c>
      <c r="CB891" s="174">
        <f t="shared" si="840"/>
        <v>24.268923773438907</v>
      </c>
    </row>
    <row r="892" spans="1:80" ht="15.75">
      <c r="A892" s="64"/>
      <c r="B892" s="95" t="s">
        <v>42</v>
      </c>
      <c r="C892" s="80">
        <v>2500</v>
      </c>
      <c r="D892" s="211">
        <v>381.04</v>
      </c>
      <c r="E892" s="278">
        <v>18.61</v>
      </c>
      <c r="F892" s="211">
        <v>18.75</v>
      </c>
      <c r="G892" s="236">
        <v>16.54</v>
      </c>
      <c r="H892" s="80">
        <v>2500</v>
      </c>
      <c r="I892" s="80">
        <v>419.28</v>
      </c>
      <c r="J892" s="80">
        <v>7.04</v>
      </c>
      <c r="K892" s="274">
        <v>9.61</v>
      </c>
      <c r="L892" s="80">
        <v>14.04</v>
      </c>
      <c r="M892" s="80">
        <v>2500</v>
      </c>
      <c r="N892" s="211">
        <v>373.53</v>
      </c>
      <c r="O892" s="80">
        <v>15.41</v>
      </c>
      <c r="P892" s="80">
        <v>16.239999999999998</v>
      </c>
      <c r="Q892" s="98">
        <v>18.899999999999999</v>
      </c>
      <c r="R892" s="80">
        <v>2500</v>
      </c>
      <c r="S892" s="211">
        <v>387.43</v>
      </c>
      <c r="T892" s="211">
        <v>13.97</v>
      </c>
      <c r="U892" s="211">
        <v>16.63</v>
      </c>
      <c r="V892" s="236">
        <v>19.96</v>
      </c>
      <c r="W892" s="64"/>
      <c r="X892" s="129">
        <v>2500</v>
      </c>
      <c r="Y892" s="151">
        <f t="shared" si="841"/>
        <v>1.7966666666666664</v>
      </c>
      <c r="Z892" s="100">
        <v>9.6440000000000001</v>
      </c>
      <c r="AA892" s="100">
        <v>4.5170000000000003</v>
      </c>
      <c r="AB892" s="100">
        <f t="shared" si="821"/>
        <v>3.3303333333333338</v>
      </c>
      <c r="AC892" s="100">
        <f t="shared" si="822"/>
        <v>35.245666666666672</v>
      </c>
      <c r="AD892" s="152">
        <f t="shared" si="823"/>
        <v>1025.6061646291669</v>
      </c>
      <c r="AE892" s="129">
        <v>2500</v>
      </c>
      <c r="AF892" s="100">
        <f t="shared" si="842"/>
        <v>1.0229999999999999</v>
      </c>
      <c r="AG892" s="100">
        <v>9.6440000000000001</v>
      </c>
      <c r="AH892" s="100">
        <v>4.5170000000000003</v>
      </c>
      <c r="AI892" s="100">
        <f t="shared" si="824"/>
        <v>4.1040000000000001</v>
      </c>
      <c r="AJ892" s="100">
        <f t="shared" si="825"/>
        <v>34.472000000000008</v>
      </c>
      <c r="AK892" s="152">
        <f t="shared" si="826"/>
        <v>1236.1211064000004</v>
      </c>
      <c r="AL892" s="129">
        <v>2500</v>
      </c>
      <c r="AM892" s="100">
        <f t="shared" si="845"/>
        <v>1.6849999999999998</v>
      </c>
      <c r="AN892" s="100">
        <v>9.6440000000000001</v>
      </c>
      <c r="AO892" s="100">
        <v>4.5170000000000003</v>
      </c>
      <c r="AP892" s="100">
        <f t="shared" si="827"/>
        <v>3.4420000000000002</v>
      </c>
      <c r="AQ892" s="100">
        <f t="shared" si="828"/>
        <v>35.134000000000007</v>
      </c>
      <c r="AR892" s="160">
        <f t="shared" si="829"/>
        <v>1056.63660465</v>
      </c>
      <c r="AS892" s="129">
        <v>2500</v>
      </c>
      <c r="AT892" s="100">
        <f t="shared" si="844"/>
        <v>1.6853333333333336</v>
      </c>
      <c r="AU892" s="100">
        <v>9.6440000000000001</v>
      </c>
      <c r="AV892" s="100">
        <v>4.5170000000000003</v>
      </c>
      <c r="AW892" s="100">
        <f t="shared" si="830"/>
        <v>3.4416666666666664</v>
      </c>
      <c r="AX892" s="100">
        <f t="shared" si="831"/>
        <v>35.134333333333338</v>
      </c>
      <c r="AY892" s="160">
        <f t="shared" si="832"/>
        <v>1056.5443007291667</v>
      </c>
      <c r="AZ892" s="166"/>
      <c r="BA892" s="129">
        <v>2500</v>
      </c>
      <c r="BB892" s="100">
        <v>103.506856070365</v>
      </c>
      <c r="BC892" s="167">
        <f>(BB899-BB900)/BB881</f>
        <v>0.6773464354123413</v>
      </c>
      <c r="BD892" s="167">
        <f>D892-BB897</f>
        <v>22.579999999999984</v>
      </c>
      <c r="BE892" s="164">
        <f>BB899-BB900</f>
        <v>70.11</v>
      </c>
      <c r="BF892" s="164">
        <f t="shared" si="833"/>
        <v>32.206532591641682</v>
      </c>
      <c r="BG892" s="174">
        <f t="shared" si="834"/>
        <v>21.814980047939887</v>
      </c>
      <c r="BH892" s="129">
        <v>2500</v>
      </c>
      <c r="BI892" s="100">
        <v>103.506856070365</v>
      </c>
      <c r="BJ892" s="167">
        <f>(BI899-BI900)/BI881</f>
        <v>1.0165510188858444</v>
      </c>
      <c r="BK892" s="167">
        <f>I892-BI897</f>
        <v>26.110000000000014</v>
      </c>
      <c r="BL892" s="164">
        <f>BI899-BI900</f>
        <v>105.21999999999998</v>
      </c>
      <c r="BM892" s="164">
        <f t="shared" si="835"/>
        <v>24.814674016346718</v>
      </c>
      <c r="BN892" s="174">
        <f t="shared" si="836"/>
        <v>25.225382154637344</v>
      </c>
      <c r="BO892" s="129">
        <v>2500</v>
      </c>
      <c r="BP892" s="180">
        <v>103.506856070365</v>
      </c>
      <c r="BQ892" s="167">
        <f>(BP899-BP900)/BP881</f>
        <v>0.64498142958390969</v>
      </c>
      <c r="BR892" s="167">
        <f>N892-BP897</f>
        <v>19.009999999999991</v>
      </c>
      <c r="BS892" s="164">
        <f>BP899-BP900</f>
        <v>66.760000000000005</v>
      </c>
      <c r="BT892" s="164">
        <f t="shared" si="837"/>
        <v>28.475134811264212</v>
      </c>
      <c r="BU892" s="174">
        <f t="shared" si="838"/>
        <v>18.365933158163745</v>
      </c>
      <c r="BV892" s="129">
        <v>2500</v>
      </c>
      <c r="BW892" s="100">
        <v>103.506856070365</v>
      </c>
      <c r="BX892" s="167">
        <f>(BW899-BW900)/BW881</f>
        <v>0.76139883860856683</v>
      </c>
      <c r="BY892" s="167">
        <f>S892-BW897</f>
        <v>21.430000000000007</v>
      </c>
      <c r="BZ892" s="164">
        <f>BW899-BW900</f>
        <v>78.81</v>
      </c>
      <c r="CA892" s="164">
        <f t="shared" si="839"/>
        <v>27.191980713107483</v>
      </c>
      <c r="CB892" s="174">
        <f t="shared" si="840"/>
        <v>20.703942534426588</v>
      </c>
    </row>
    <row r="893" spans="1:80" ht="15.75">
      <c r="A893" s="64"/>
      <c r="B893" s="95" t="s">
        <v>42</v>
      </c>
      <c r="C893" s="80">
        <v>5000</v>
      </c>
      <c r="D893" s="211">
        <v>377.7</v>
      </c>
      <c r="E893" s="211">
        <v>20.53</v>
      </c>
      <c r="F893" s="211">
        <v>20.87</v>
      </c>
      <c r="G893" s="236">
        <v>19.920000000000002</v>
      </c>
      <c r="H893" s="80">
        <v>5000</v>
      </c>
      <c r="I893" s="100">
        <v>415.9</v>
      </c>
      <c r="J893" s="210">
        <v>11.59</v>
      </c>
      <c r="K893" s="274">
        <v>13.45</v>
      </c>
      <c r="L893" s="275">
        <v>12.52</v>
      </c>
      <c r="M893" s="80">
        <v>5000</v>
      </c>
      <c r="N893" s="211">
        <v>369.99</v>
      </c>
      <c r="O893" s="80">
        <v>23.09</v>
      </c>
      <c r="P893" s="80">
        <v>18.100000000000001</v>
      </c>
      <c r="Q893" s="98">
        <v>20.170000000000002</v>
      </c>
      <c r="R893" s="80">
        <v>5000</v>
      </c>
      <c r="S893" s="211">
        <v>384.34</v>
      </c>
      <c r="T893" s="211">
        <v>20.010000000000002</v>
      </c>
      <c r="U893" s="211">
        <v>20.45</v>
      </c>
      <c r="V893" s="236">
        <v>18.079999999999998</v>
      </c>
      <c r="W893" s="64"/>
      <c r="X893" s="129">
        <v>5000</v>
      </c>
      <c r="Y893" s="151">
        <f t="shared" si="841"/>
        <v>2.044</v>
      </c>
      <c r="Z893" s="100">
        <v>9.6440000000000001</v>
      </c>
      <c r="AA893" s="100">
        <v>4.5170000000000003</v>
      </c>
      <c r="AB893" s="100">
        <f t="shared" si="821"/>
        <v>3.0830000000000002</v>
      </c>
      <c r="AC893" s="100">
        <f t="shared" si="822"/>
        <v>35.493000000000002</v>
      </c>
      <c r="AD893" s="152">
        <f t="shared" si="823"/>
        <v>3824.4009190500001</v>
      </c>
      <c r="AE893" s="129">
        <v>5000</v>
      </c>
      <c r="AF893" s="100">
        <f t="shared" si="842"/>
        <v>1.2520000000000002</v>
      </c>
      <c r="AG893" s="100">
        <v>9.6440000000000001</v>
      </c>
      <c r="AH893" s="100">
        <v>4.5170000000000003</v>
      </c>
      <c r="AI893" s="100">
        <f t="shared" si="824"/>
        <v>3.875</v>
      </c>
      <c r="AJ893" s="100">
        <f t="shared" si="825"/>
        <v>34.701000000000008</v>
      </c>
      <c r="AK893" s="152">
        <f t="shared" si="826"/>
        <v>4699.5998062500003</v>
      </c>
      <c r="AL893" s="129">
        <v>5000</v>
      </c>
      <c r="AM893" s="100">
        <f t="shared" si="845"/>
        <v>2.0453333333333332</v>
      </c>
      <c r="AN893" s="100">
        <v>9.6440000000000001</v>
      </c>
      <c r="AO893" s="100">
        <v>4.5170000000000003</v>
      </c>
      <c r="AP893" s="100">
        <f t="shared" si="827"/>
        <v>3.081666666666667</v>
      </c>
      <c r="AQ893" s="100">
        <f t="shared" si="828"/>
        <v>35.494333333333337</v>
      </c>
      <c r="AR893" s="160">
        <f t="shared" si="829"/>
        <v>3822.8905509166671</v>
      </c>
      <c r="AS893" s="129">
        <v>5000</v>
      </c>
      <c r="AT893" s="100">
        <f t="shared" si="844"/>
        <v>1.9513333333333331</v>
      </c>
      <c r="AU893" s="100">
        <v>9.6440000000000001</v>
      </c>
      <c r="AV893" s="100">
        <v>4.5170000000000003</v>
      </c>
      <c r="AW893" s="100">
        <f t="shared" si="830"/>
        <v>3.1756666666666664</v>
      </c>
      <c r="AX893" s="100">
        <f t="shared" si="831"/>
        <v>35.400333333333336</v>
      </c>
      <c r="AY893" s="160">
        <f t="shared" si="832"/>
        <v>3929.0670665166663</v>
      </c>
      <c r="AZ893" s="166"/>
      <c r="BA893" s="129">
        <v>5000</v>
      </c>
      <c r="BB893" s="100">
        <v>103.506856070365</v>
      </c>
      <c r="BC893" s="167">
        <f>(BB899-BB900)/BB881</f>
        <v>0.6773464354123413</v>
      </c>
      <c r="BD893" s="167">
        <f>D893-BB897</f>
        <v>19.239999999999952</v>
      </c>
      <c r="BE893" s="164">
        <f>BB899-BB900</f>
        <v>70.11</v>
      </c>
      <c r="BF893" s="164">
        <f t="shared" si="833"/>
        <v>27.442590215375773</v>
      </c>
      <c r="BG893" s="174">
        <f t="shared" si="834"/>
        <v>18.588140660866376</v>
      </c>
      <c r="BH893" s="129">
        <v>5000</v>
      </c>
      <c r="BI893" s="100">
        <v>103.506856070365</v>
      </c>
      <c r="BJ893" s="167">
        <f>(BI899-BI900)/BI881</f>
        <v>1.0165510188858444</v>
      </c>
      <c r="BK893" s="167">
        <f>I893-BI897</f>
        <v>22.730000000000018</v>
      </c>
      <c r="BL893" s="164">
        <f>BI899-BI900</f>
        <v>105.21999999999998</v>
      </c>
      <c r="BM893" s="164">
        <f t="shared" si="835"/>
        <v>21.602356966356226</v>
      </c>
      <c r="BN893" s="174">
        <f t="shared" si="836"/>
        <v>21.959897984485142</v>
      </c>
      <c r="BO893" s="129">
        <v>5000</v>
      </c>
      <c r="BP893" s="180">
        <v>103.506856070365</v>
      </c>
      <c r="BQ893" s="167">
        <f>(BP899-BP900)/BP881</f>
        <v>0.64498142958390969</v>
      </c>
      <c r="BR893" s="167">
        <f>N893-BP897</f>
        <v>15.470000000000027</v>
      </c>
      <c r="BS893" s="164">
        <f>BP899-BP900</f>
        <v>66.760000000000005</v>
      </c>
      <c r="BT893" s="164">
        <f t="shared" si="837"/>
        <v>23.172558418214539</v>
      </c>
      <c r="BU893" s="174">
        <f t="shared" si="838"/>
        <v>14.945869855696674</v>
      </c>
      <c r="BV893" s="129">
        <v>5000</v>
      </c>
      <c r="BW893" s="100">
        <v>103.506856070365</v>
      </c>
      <c r="BX893" s="167">
        <f>(BW899-BW900)/BW881</f>
        <v>0.76139883860856683</v>
      </c>
      <c r="BY893" s="167">
        <f>S893-BW897</f>
        <v>18.339999999999975</v>
      </c>
      <c r="BZ893" s="164">
        <f>BW899-BW900</f>
        <v>78.81</v>
      </c>
      <c r="CA893" s="164">
        <f t="shared" si="839"/>
        <v>23.271158482426056</v>
      </c>
      <c r="CB893" s="174">
        <f t="shared" si="840"/>
        <v>17.718633041595098</v>
      </c>
    </row>
    <row r="894" spans="1:80" ht="15.75">
      <c r="A894" s="64"/>
      <c r="B894" s="95" t="s">
        <v>42</v>
      </c>
      <c r="C894" s="80">
        <v>7000</v>
      </c>
      <c r="D894" s="211">
        <v>377.18</v>
      </c>
      <c r="E894" s="211">
        <v>22.85</v>
      </c>
      <c r="F894" s="211">
        <v>23.36</v>
      </c>
      <c r="G894" s="236">
        <v>24.39</v>
      </c>
      <c r="H894" s="80">
        <v>7000</v>
      </c>
      <c r="I894" s="80">
        <v>414.15</v>
      </c>
      <c r="J894" s="210">
        <v>13.9</v>
      </c>
      <c r="K894" s="80">
        <v>15.67</v>
      </c>
      <c r="L894" s="211">
        <v>15.56</v>
      </c>
      <c r="M894" s="80">
        <v>7000</v>
      </c>
      <c r="N894" s="211">
        <v>368.74</v>
      </c>
      <c r="O894" s="80">
        <v>21.71</v>
      </c>
      <c r="P894" s="80">
        <v>22.96</v>
      </c>
      <c r="Q894" s="98">
        <v>25.89</v>
      </c>
      <c r="R894" s="80">
        <v>7000</v>
      </c>
      <c r="S894" s="211">
        <v>383.46</v>
      </c>
      <c r="T894" s="211">
        <v>23.05</v>
      </c>
      <c r="U894" s="211">
        <v>22.73</v>
      </c>
      <c r="V894" s="236">
        <v>19.97</v>
      </c>
      <c r="W894" s="64"/>
      <c r="X894" s="129">
        <v>7000</v>
      </c>
      <c r="Y894" s="151">
        <f t="shared" si="841"/>
        <v>2.3533333333333331</v>
      </c>
      <c r="Z894" s="100">
        <v>9.6440000000000001</v>
      </c>
      <c r="AA894" s="100">
        <v>4.5170000000000003</v>
      </c>
      <c r="AB894" s="100">
        <f t="shared" si="821"/>
        <v>2.7736666666666672</v>
      </c>
      <c r="AC894" s="100">
        <f t="shared" si="822"/>
        <v>35.802333333333337</v>
      </c>
      <c r="AD894" s="152">
        <f t="shared" si="823"/>
        <v>6802.504698532668</v>
      </c>
      <c r="AE894" s="129">
        <v>7000</v>
      </c>
      <c r="AF894" s="100">
        <f t="shared" si="842"/>
        <v>1.5043333333333335</v>
      </c>
      <c r="AG894" s="100">
        <v>9.6440000000000001</v>
      </c>
      <c r="AH894" s="100">
        <v>4.5170000000000003</v>
      </c>
      <c r="AI894" s="100">
        <f t="shared" si="824"/>
        <v>3.6226666666666665</v>
      </c>
      <c r="AJ894" s="100">
        <f t="shared" si="825"/>
        <v>34.95333333333334</v>
      </c>
      <c r="AK894" s="152">
        <f t="shared" si="826"/>
        <v>8674.0161241066671</v>
      </c>
      <c r="AL894" s="129">
        <v>7000</v>
      </c>
      <c r="AM894" s="100">
        <f t="shared" si="845"/>
        <v>2.3519999999999999</v>
      </c>
      <c r="AN894" s="100">
        <v>9.6440000000000001</v>
      </c>
      <c r="AO894" s="100">
        <v>4.5170000000000003</v>
      </c>
      <c r="AP894" s="100">
        <f t="shared" si="827"/>
        <v>2.7750000000000004</v>
      </c>
      <c r="AQ894" s="100">
        <f t="shared" si="828"/>
        <v>35.801000000000002</v>
      </c>
      <c r="AR894" s="160">
        <f t="shared" si="829"/>
        <v>6805.5212830500004</v>
      </c>
      <c r="AS894" s="129">
        <v>7000</v>
      </c>
      <c r="AT894" s="100">
        <f t="shared" si="844"/>
        <v>2.1916666666666669</v>
      </c>
      <c r="AU894" s="100">
        <v>9.6440000000000001</v>
      </c>
      <c r="AV894" s="100">
        <v>4.5170000000000003</v>
      </c>
      <c r="AW894" s="100">
        <f t="shared" si="830"/>
        <v>2.9353333333333325</v>
      </c>
      <c r="AX894" s="100">
        <f t="shared" si="831"/>
        <v>35.640666666666675</v>
      </c>
      <c r="AY894" s="160">
        <f t="shared" si="832"/>
        <v>7166.4899613626658</v>
      </c>
      <c r="AZ894" s="166"/>
      <c r="BA894" s="129">
        <v>7000</v>
      </c>
      <c r="BB894" s="100">
        <v>103.506856070365</v>
      </c>
      <c r="BC894" s="167">
        <f>(BB899-BB900)/BB881</f>
        <v>0.6773464354123413</v>
      </c>
      <c r="BD894" s="167">
        <f>D894-BB897</f>
        <v>18.71999999999997</v>
      </c>
      <c r="BE894" s="164">
        <f>BB899-BB900</f>
        <v>70.11</v>
      </c>
      <c r="BF894" s="164">
        <f t="shared" si="833"/>
        <v>26.70089858793321</v>
      </c>
      <c r="BG894" s="174">
        <f t="shared" si="834"/>
        <v>18.085758480842976</v>
      </c>
      <c r="BH894" s="129">
        <v>7000</v>
      </c>
      <c r="BI894" s="100">
        <v>103.506856070365</v>
      </c>
      <c r="BJ894" s="167">
        <f>(BI899-BI900)/BI881</f>
        <v>1.0165510188858444</v>
      </c>
      <c r="BK894" s="167">
        <f>I894-BI897</f>
        <v>20.980000000000018</v>
      </c>
      <c r="BL894" s="164">
        <f>BI899-BI900</f>
        <v>105.21999999999998</v>
      </c>
      <c r="BM894" s="164">
        <f t="shared" si="835"/>
        <v>19.939175061775348</v>
      </c>
      <c r="BN894" s="174">
        <f t="shared" si="836"/>
        <v>20.269188724790951</v>
      </c>
      <c r="BO894" s="129">
        <v>7000</v>
      </c>
      <c r="BP894" s="180">
        <v>103.506856070365</v>
      </c>
      <c r="BQ894" s="167">
        <f>(BP899-BP900)/BP881</f>
        <v>0.64498142958390969</v>
      </c>
      <c r="BR894" s="167">
        <f>N894-BP897</f>
        <v>14.220000000000027</v>
      </c>
      <c r="BS894" s="164">
        <f>BP899-BP900</f>
        <v>66.760000000000005</v>
      </c>
      <c r="BT894" s="164">
        <f t="shared" si="837"/>
        <v>21.300179748352345</v>
      </c>
      <c r="BU894" s="174">
        <f t="shared" si="838"/>
        <v>13.738220384486537</v>
      </c>
      <c r="BV894" s="129">
        <v>7000</v>
      </c>
      <c r="BW894" s="100">
        <v>103.506856070365</v>
      </c>
      <c r="BX894" s="167">
        <f>(BW899-BW900)/BW881</f>
        <v>0.76139883860856683</v>
      </c>
      <c r="BY894" s="167">
        <f>S894-BW897</f>
        <v>17.45999999999998</v>
      </c>
      <c r="BZ894" s="164">
        <f>BW899-BW900</f>
        <v>78.81</v>
      </c>
      <c r="CA894" s="164">
        <f t="shared" si="839"/>
        <v>22.154548915112269</v>
      </c>
      <c r="CB894" s="174">
        <f t="shared" si="840"/>
        <v>16.868447813863167</v>
      </c>
    </row>
    <row r="895" spans="1:80" ht="15.75">
      <c r="A895" s="64"/>
      <c r="B895" s="95" t="s">
        <v>42</v>
      </c>
      <c r="C895" s="80">
        <v>9000</v>
      </c>
      <c r="D895" s="211">
        <v>376.9</v>
      </c>
      <c r="E895" s="211">
        <v>24.92</v>
      </c>
      <c r="F895" s="211">
        <v>23.08</v>
      </c>
      <c r="G895" s="236">
        <v>24.19</v>
      </c>
      <c r="H895" s="80">
        <v>9000</v>
      </c>
      <c r="I895" s="80">
        <v>412.8</v>
      </c>
      <c r="J895" s="80">
        <v>17.05</v>
      </c>
      <c r="K895" s="211">
        <v>17.16</v>
      </c>
      <c r="L895" s="98">
        <v>14.63</v>
      </c>
      <c r="M895" s="80">
        <v>9000</v>
      </c>
      <c r="N895" s="211">
        <v>367.82</v>
      </c>
      <c r="O895" s="211">
        <v>26.93</v>
      </c>
      <c r="P895" s="80">
        <v>23.19</v>
      </c>
      <c r="Q895" s="98">
        <v>24.42</v>
      </c>
      <c r="R895" s="80">
        <v>9000</v>
      </c>
      <c r="S895" s="211">
        <v>382.23</v>
      </c>
      <c r="T895" s="211">
        <v>23.75</v>
      </c>
      <c r="U895" s="211">
        <v>21.24</v>
      </c>
      <c r="V895" s="236">
        <v>23.73</v>
      </c>
      <c r="W895" s="64"/>
      <c r="X895" s="129">
        <v>9000</v>
      </c>
      <c r="Y895" s="151">
        <f t="shared" si="841"/>
        <v>2.4063333333333334</v>
      </c>
      <c r="Z895" s="100">
        <v>9.6440000000000001</v>
      </c>
      <c r="AA895" s="100">
        <v>4.5170000000000003</v>
      </c>
      <c r="AB895" s="100">
        <f t="shared" si="821"/>
        <v>2.7206666666666663</v>
      </c>
      <c r="AC895" s="100">
        <f t="shared" si="822"/>
        <v>35.855333333333341</v>
      </c>
      <c r="AD895" s="152">
        <f t="shared" si="823"/>
        <v>11046.413352744001</v>
      </c>
      <c r="AE895" s="129">
        <v>9000</v>
      </c>
      <c r="AF895" s="100">
        <f t="shared" si="842"/>
        <v>1.6280000000000001</v>
      </c>
      <c r="AG895" s="100">
        <v>9.6440000000000001</v>
      </c>
      <c r="AH895" s="100">
        <v>4.5170000000000003</v>
      </c>
      <c r="AI895" s="100">
        <f t="shared" si="824"/>
        <v>3.4989999999999997</v>
      </c>
      <c r="AJ895" s="100">
        <f t="shared" si="825"/>
        <v>35.077000000000005</v>
      </c>
      <c r="AK895" s="152">
        <f t="shared" si="826"/>
        <v>13898.200591673998</v>
      </c>
      <c r="AL895" s="129">
        <v>9000</v>
      </c>
      <c r="AM895" s="100">
        <f t="shared" si="845"/>
        <v>2.4846666666666666</v>
      </c>
      <c r="AN895" s="100">
        <v>9.6440000000000001</v>
      </c>
      <c r="AO895" s="100">
        <v>4.5170000000000003</v>
      </c>
      <c r="AP895" s="100">
        <f t="shared" si="827"/>
        <v>2.6423333333333332</v>
      </c>
      <c r="AQ895" s="100">
        <f t="shared" si="828"/>
        <v>35.933666666666674</v>
      </c>
      <c r="AR895" s="160">
        <f t="shared" si="829"/>
        <v>10751.803746714</v>
      </c>
      <c r="AS895" s="129">
        <v>9000</v>
      </c>
      <c r="AT895" s="100">
        <f t="shared" si="844"/>
        <v>2.2906666666666666</v>
      </c>
      <c r="AU895" s="100">
        <v>9.6440000000000001</v>
      </c>
      <c r="AV895" s="100">
        <v>4.5170000000000003</v>
      </c>
      <c r="AW895" s="100">
        <f t="shared" si="830"/>
        <v>2.8363333333333332</v>
      </c>
      <c r="AX895" s="100">
        <f t="shared" si="831"/>
        <v>35.739666666666672</v>
      </c>
      <c r="AY895" s="160">
        <f t="shared" si="832"/>
        <v>11478.891658121998</v>
      </c>
      <c r="AZ895" s="166"/>
      <c r="BA895" s="129">
        <v>9000</v>
      </c>
      <c r="BB895" s="100">
        <v>103.506856070365</v>
      </c>
      <c r="BC895" s="167">
        <f>(BB899-BB900)/BB881</f>
        <v>0.6773464354123413</v>
      </c>
      <c r="BD895" s="167">
        <f>D895-BB897</f>
        <v>18.439999999999941</v>
      </c>
      <c r="BE895" s="164">
        <f>BB899-BB900</f>
        <v>70.11</v>
      </c>
      <c r="BF895" s="164">
        <f t="shared" si="833"/>
        <v>26.301526173156386</v>
      </c>
      <c r="BG895" s="174">
        <f t="shared" si="834"/>
        <v>17.815244999291878</v>
      </c>
      <c r="BH895" s="129">
        <v>9000</v>
      </c>
      <c r="BI895" s="100">
        <v>103.506856070365</v>
      </c>
      <c r="BJ895" s="167">
        <f>(BI899-BI900)/BI881</f>
        <v>1.0165510188858444</v>
      </c>
      <c r="BK895" s="167">
        <f>I895-BI897</f>
        <v>19.630000000000052</v>
      </c>
      <c r="BL895" s="164">
        <f>BI899-BI900</f>
        <v>105.21999999999998</v>
      </c>
      <c r="BM895" s="164">
        <f t="shared" si="835"/>
        <v>18.656149021098702</v>
      </c>
      <c r="BN895" s="174">
        <f t="shared" si="836"/>
        <v>18.964927295884035</v>
      </c>
      <c r="BO895" s="129">
        <v>9000</v>
      </c>
      <c r="BP895" s="180">
        <v>103.506856070365</v>
      </c>
      <c r="BQ895" s="167">
        <f>(BP899-BP900)/BP881</f>
        <v>0.64498142958390969</v>
      </c>
      <c r="BR895" s="167">
        <f>N895-BP897</f>
        <v>13.300000000000011</v>
      </c>
      <c r="BS895" s="164">
        <f>BP899-BP900</f>
        <v>66.760000000000005</v>
      </c>
      <c r="BT895" s="164">
        <f t="shared" si="837"/>
        <v>19.922109047333748</v>
      </c>
      <c r="BU895" s="174">
        <f t="shared" si="838"/>
        <v>12.849390373675861</v>
      </c>
      <c r="BV895" s="129">
        <v>9000</v>
      </c>
      <c r="BW895" s="100">
        <v>103.506856070365</v>
      </c>
      <c r="BX895" s="167">
        <f>(BW899-BW900)/BW881</f>
        <v>0.76139883860856683</v>
      </c>
      <c r="BY895" s="167">
        <f>S895-BW897</f>
        <v>16.230000000000018</v>
      </c>
      <c r="BZ895" s="164">
        <f>BW899-BW900</f>
        <v>78.81</v>
      </c>
      <c r="CA895" s="164">
        <f t="shared" si="839"/>
        <v>20.593833269889629</v>
      </c>
      <c r="CB895" s="174">
        <f t="shared" si="840"/>
        <v>15.680120734192428</v>
      </c>
    </row>
    <row r="896" spans="1:80" ht="15.75">
      <c r="A896" s="64"/>
      <c r="B896" s="102" t="s">
        <v>42</v>
      </c>
      <c r="C896" s="104">
        <v>10000</v>
      </c>
      <c r="D896" s="234">
        <v>375.94</v>
      </c>
      <c r="E896" s="234">
        <v>26.97</v>
      </c>
      <c r="F896" s="234">
        <v>25.2</v>
      </c>
      <c r="G896" s="248">
        <v>25.49</v>
      </c>
      <c r="H896" s="104">
        <v>10000</v>
      </c>
      <c r="I896" s="80">
        <v>412.12</v>
      </c>
      <c r="J896" s="80">
        <v>19.309999999999999</v>
      </c>
      <c r="K896" s="80">
        <v>16.7</v>
      </c>
      <c r="L896" s="211">
        <v>18.399999999999999</v>
      </c>
      <c r="M896" s="104">
        <v>10000</v>
      </c>
      <c r="N896" s="211">
        <v>367.25</v>
      </c>
      <c r="O896" s="211">
        <v>24.47</v>
      </c>
      <c r="P896" s="80">
        <v>26.7</v>
      </c>
      <c r="Q896" s="98">
        <v>28.54</v>
      </c>
      <c r="R896" s="104">
        <v>10000</v>
      </c>
      <c r="S896" s="234">
        <v>381.36</v>
      </c>
      <c r="T896" s="234">
        <v>25.44</v>
      </c>
      <c r="U896" s="234">
        <v>22.92</v>
      </c>
      <c r="V896" s="248">
        <v>24.88</v>
      </c>
      <c r="W896" s="64"/>
      <c r="X896" s="137">
        <v>10000</v>
      </c>
      <c r="Y896" s="151">
        <f t="shared" si="841"/>
        <v>2.5886666666666667</v>
      </c>
      <c r="Z896" s="105">
        <v>9.6440000000000001</v>
      </c>
      <c r="AA896" s="105">
        <v>4.5170000000000003</v>
      </c>
      <c r="AB896" s="105">
        <f t="shared" si="821"/>
        <v>2.5383333333333331</v>
      </c>
      <c r="AC896" s="105">
        <f t="shared" si="822"/>
        <v>36.037666666666674</v>
      </c>
      <c r="AD896" s="154">
        <f t="shared" si="823"/>
        <v>12788.290355666666</v>
      </c>
      <c r="AE896" s="137">
        <v>10000</v>
      </c>
      <c r="AF896" s="100">
        <f t="shared" si="842"/>
        <v>1.8136666666666668</v>
      </c>
      <c r="AG896" s="105">
        <v>9.6440000000000001</v>
      </c>
      <c r="AH896" s="105">
        <v>4.5170000000000003</v>
      </c>
      <c r="AI896" s="105">
        <f t="shared" si="824"/>
        <v>3.3133333333333326</v>
      </c>
      <c r="AJ896" s="105">
        <f t="shared" si="825"/>
        <v>35.262666666666675</v>
      </c>
      <c r="AK896" s="154">
        <f t="shared" si="826"/>
        <v>16333.808250666665</v>
      </c>
      <c r="AL896" s="137">
        <v>10000</v>
      </c>
      <c r="AM896" s="105">
        <f t="shared" si="845"/>
        <v>2.6570000000000005</v>
      </c>
      <c r="AN896" s="105">
        <v>9.6440000000000001</v>
      </c>
      <c r="AO896" s="105">
        <v>4.5170000000000003</v>
      </c>
      <c r="AP896" s="105">
        <f t="shared" si="827"/>
        <v>2.4699999999999989</v>
      </c>
      <c r="AQ896" s="105">
        <f t="shared" si="828"/>
        <v>36.106000000000009</v>
      </c>
      <c r="AR896" s="161">
        <f t="shared" si="829"/>
        <v>12467.618435999997</v>
      </c>
      <c r="AS896" s="137">
        <v>10000</v>
      </c>
      <c r="AT896" s="105">
        <f t="shared" si="844"/>
        <v>2.4413333333333331</v>
      </c>
      <c r="AU896" s="105">
        <v>9.6440000000000001</v>
      </c>
      <c r="AV896" s="105">
        <v>4.5170000000000003</v>
      </c>
      <c r="AW896" s="105">
        <f t="shared" si="830"/>
        <v>2.6856666666666662</v>
      </c>
      <c r="AX896" s="105">
        <f t="shared" si="831"/>
        <v>35.890333333333338</v>
      </c>
      <c r="AY896" s="161">
        <f t="shared" si="832"/>
        <v>13475.248170066665</v>
      </c>
      <c r="AZ896" s="166"/>
      <c r="BA896" s="137">
        <v>10000</v>
      </c>
      <c r="BB896" s="105">
        <v>103.506856070365</v>
      </c>
      <c r="BC896" s="167">
        <f>(BB899-BB900)/BB881</f>
        <v>0.6773464354123413</v>
      </c>
      <c r="BD896" s="167">
        <f>D896-BB897</f>
        <v>17.479999999999961</v>
      </c>
      <c r="BE896" s="165">
        <f>BB899-BB900</f>
        <v>70.11</v>
      </c>
      <c r="BF896" s="165">
        <f t="shared" si="833"/>
        <v>24.93224932249317</v>
      </c>
      <c r="BG896" s="175">
        <f t="shared" si="834"/>
        <v>16.887770205402511</v>
      </c>
      <c r="BH896" s="137">
        <v>10000</v>
      </c>
      <c r="BI896" s="105">
        <v>103.506856070365</v>
      </c>
      <c r="BJ896" s="167">
        <f>(BI899-BI900)/BI881</f>
        <v>1.0165510188858444</v>
      </c>
      <c r="BK896" s="167">
        <f>I896-BI897</f>
        <v>18.950000000000045</v>
      </c>
      <c r="BL896" s="165">
        <f>BI899-BI900</f>
        <v>105.21999999999998</v>
      </c>
      <c r="BM896" s="165">
        <f t="shared" si="835"/>
        <v>18.009884052461555</v>
      </c>
      <c r="BN896" s="175">
        <f t="shared" si="836"/>
        <v>18.307965983545714</v>
      </c>
      <c r="BO896" s="137">
        <v>10000</v>
      </c>
      <c r="BP896" s="181">
        <v>103.506856070365</v>
      </c>
      <c r="BQ896" s="167">
        <f>(BP899-BP900)/BP881</f>
        <v>0.64498142958390969</v>
      </c>
      <c r="BR896" s="167">
        <f>N896-BP897</f>
        <v>12.730000000000018</v>
      </c>
      <c r="BS896" s="165">
        <f>BP899-BP900</f>
        <v>66.760000000000005</v>
      </c>
      <c r="BT896" s="165">
        <f t="shared" si="837"/>
        <v>19.0683043738766</v>
      </c>
      <c r="BU896" s="175">
        <f t="shared" si="838"/>
        <v>12.298702214804047</v>
      </c>
      <c r="BV896" s="137">
        <v>10000</v>
      </c>
      <c r="BW896" s="105">
        <v>103.506856070365</v>
      </c>
      <c r="BX896" s="167">
        <f>(BW899-BW900)/BW881</f>
        <v>0.76139883860856683</v>
      </c>
      <c r="BY896" s="167">
        <f>S896-BW897</f>
        <v>15.360000000000014</v>
      </c>
      <c r="BZ896" s="165">
        <f>BW899-BW900</f>
        <v>78.81</v>
      </c>
      <c r="CA896" s="165">
        <f t="shared" si="839"/>
        <v>19.489912447658945</v>
      </c>
      <c r="CB896" s="175">
        <f t="shared" si="840"/>
        <v>14.839596702230171</v>
      </c>
    </row>
    <row r="897" spans="1:80" ht="30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108" t="s">
        <v>47</v>
      </c>
      <c r="BB897" s="82">
        <f>BB898+BB899</f>
        <v>358.46000000000004</v>
      </c>
      <c r="BC897" s="80"/>
      <c r="BD897" s="80"/>
      <c r="BE897" s="80"/>
      <c r="BF897" s="80"/>
      <c r="BH897" s="108" t="s">
        <v>47</v>
      </c>
      <c r="BI897" s="238">
        <f>BI898+BI899</f>
        <v>393.16999999999996</v>
      </c>
      <c r="BJ897" s="80"/>
      <c r="BK897" s="86"/>
      <c r="BL897" s="86"/>
      <c r="BM897" s="86"/>
      <c r="BN897" s="86"/>
      <c r="BO897" s="108" t="s">
        <v>47</v>
      </c>
      <c r="BP897" s="162">
        <f>BP898+BP899</f>
        <v>354.52</v>
      </c>
      <c r="BQ897" s="81"/>
      <c r="BR897" s="80"/>
      <c r="BS897" s="80"/>
      <c r="BT897" s="80"/>
      <c r="BU897" s="80"/>
      <c r="BV897" s="108" t="s">
        <v>47</v>
      </c>
      <c r="BW897" s="162">
        <f>BW898+BW899</f>
        <v>366</v>
      </c>
      <c r="BX897" s="60"/>
      <c r="BY897" s="60"/>
      <c r="BZ897" s="60"/>
      <c r="CA897" s="60"/>
      <c r="CB897" s="60"/>
    </row>
    <row r="898" spans="1:80" ht="1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80" t="s">
        <v>48</v>
      </c>
      <c r="BB898" s="86">
        <v>215.08</v>
      </c>
      <c r="BC898" s="80"/>
      <c r="BD898" s="80"/>
      <c r="BE898" s="80"/>
      <c r="BF898" s="80"/>
      <c r="BG898" s="80"/>
      <c r="BH898" s="80" t="s">
        <v>48</v>
      </c>
      <c r="BI898" s="235">
        <v>214.94</v>
      </c>
      <c r="BJ898" s="80"/>
      <c r="BK898" s="86"/>
      <c r="BL898" s="86"/>
      <c r="BM898" s="86"/>
      <c r="BN898" s="86"/>
      <c r="BO898" s="80" t="s">
        <v>48</v>
      </c>
      <c r="BP898" s="80">
        <v>214.81</v>
      </c>
      <c r="BQ898" s="81"/>
      <c r="BR898" s="80"/>
      <c r="BS898" s="80"/>
      <c r="BT898" s="100"/>
      <c r="BU898" s="100"/>
      <c r="BV898" s="80" t="s">
        <v>48</v>
      </c>
      <c r="BW898" s="80">
        <v>214.6</v>
      </c>
      <c r="BX898" s="60"/>
      <c r="BY898" s="60"/>
      <c r="BZ898" s="60"/>
      <c r="CA898" s="60"/>
      <c r="CB898" s="60"/>
    </row>
    <row r="899" spans="1:80" ht="1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80" t="s">
        <v>50</v>
      </c>
      <c r="BB899" s="86">
        <v>143.38</v>
      </c>
      <c r="BC899" s="80"/>
      <c r="BD899" s="80"/>
      <c r="BE899" s="80"/>
      <c r="BF899" s="80"/>
      <c r="BG899" s="80"/>
      <c r="BH899" s="80" t="s">
        <v>50</v>
      </c>
      <c r="BI899" s="86">
        <v>178.23</v>
      </c>
      <c r="BJ899" s="80"/>
      <c r="BK899" s="86"/>
      <c r="BL899" s="86"/>
      <c r="BM899" s="86"/>
      <c r="BN899" s="86"/>
      <c r="BO899" s="80" t="s">
        <v>50</v>
      </c>
      <c r="BP899" s="80">
        <v>139.71</v>
      </c>
      <c r="BQ899" s="81"/>
      <c r="BR899" s="80"/>
      <c r="BS899" s="80"/>
      <c r="BT899" s="100"/>
      <c r="BU899" s="100"/>
      <c r="BV899" s="80" t="s">
        <v>50</v>
      </c>
      <c r="BW899" s="80">
        <v>151.4</v>
      </c>
      <c r="BX899" s="60"/>
      <c r="BY899" s="60"/>
      <c r="BZ899" s="60"/>
      <c r="CA899" s="60"/>
      <c r="CB899" s="60"/>
    </row>
    <row r="900" spans="1:80" ht="1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80" t="s">
        <v>52</v>
      </c>
      <c r="BB900" s="86">
        <v>73.27</v>
      </c>
      <c r="BC900" s="80"/>
      <c r="BD900" s="81"/>
      <c r="BE900" s="81"/>
      <c r="BF900" s="81"/>
      <c r="BG900" s="81"/>
      <c r="BH900" s="80" t="s">
        <v>52</v>
      </c>
      <c r="BI900" s="86">
        <v>73.010000000000005</v>
      </c>
      <c r="BJ900" s="80"/>
      <c r="BK900" s="81"/>
      <c r="BL900" s="81"/>
      <c r="BM900" s="81"/>
      <c r="BN900" s="81"/>
      <c r="BO900" s="80" t="s">
        <v>52</v>
      </c>
      <c r="BP900" s="80">
        <v>72.95</v>
      </c>
      <c r="BQ900" s="81"/>
      <c r="BR900" s="81"/>
      <c r="BS900" s="81"/>
      <c r="BT900" s="81"/>
      <c r="BU900" s="81"/>
      <c r="BV900" s="80" t="s">
        <v>52</v>
      </c>
      <c r="BW900" s="80">
        <v>72.59</v>
      </c>
      <c r="BX900" s="60"/>
      <c r="BY900" s="60"/>
      <c r="BZ900" s="60"/>
      <c r="CA900" s="60"/>
      <c r="CB900" s="60"/>
    </row>
    <row r="901" spans="1:80" ht="18.75">
      <c r="A901" s="61" t="s">
        <v>212</v>
      </c>
      <c r="B901" s="270"/>
      <c r="C901" s="211"/>
      <c r="D901" s="211"/>
      <c r="E901" s="80"/>
      <c r="F901" s="211"/>
      <c r="G901" s="81"/>
      <c r="H901" s="81"/>
      <c r="I901" s="81"/>
      <c r="J901" s="81"/>
      <c r="K901" s="81"/>
      <c r="L901" s="81"/>
      <c r="M901" s="81"/>
      <c r="N901" s="81"/>
      <c r="O901" s="80"/>
      <c r="P901" s="80"/>
      <c r="Q901" s="80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0"/>
      <c r="AF901" s="80"/>
      <c r="AG901" s="80"/>
      <c r="AH901" s="80"/>
      <c r="AI901" s="80"/>
      <c r="AJ901" s="80"/>
      <c r="AK901" s="80"/>
      <c r="AL901" s="81"/>
      <c r="AM901" s="81"/>
      <c r="AN901" s="80"/>
      <c r="AO901" s="80"/>
      <c r="AP901" s="81"/>
      <c r="AQ901" s="81"/>
      <c r="AR901" s="81"/>
      <c r="AS901" s="81"/>
      <c r="AT901" s="81"/>
      <c r="AU901" s="81"/>
      <c r="AV901" s="81"/>
      <c r="AW901" s="81"/>
      <c r="AX901" s="81"/>
      <c r="AY901" s="81"/>
      <c r="BA901" s="81"/>
      <c r="BB901" s="81"/>
      <c r="BC901" s="80"/>
      <c r="BD901" s="81"/>
      <c r="BE901" s="81"/>
      <c r="BF901" s="81"/>
      <c r="BG901" s="81"/>
      <c r="BH901" s="81"/>
      <c r="BI901" s="81"/>
      <c r="BJ901" s="80"/>
      <c r="BK901" s="81"/>
      <c r="BL901" s="81"/>
      <c r="BM901" s="81"/>
      <c r="BN901" s="81"/>
      <c r="BO901" s="81"/>
      <c r="BP901" s="81"/>
      <c r="BQ901" s="81"/>
      <c r="BR901" s="81"/>
      <c r="BS901" s="81"/>
      <c r="BT901" s="81"/>
      <c r="BU901" s="81"/>
      <c r="BV901" s="81"/>
      <c r="BW901" s="81"/>
      <c r="BX901" s="81"/>
      <c r="BY901" s="81"/>
      <c r="BZ901" s="81"/>
      <c r="CA901" s="81"/>
      <c r="CB901" s="81"/>
    </row>
    <row r="902" spans="1:80" ht="18.75">
      <c r="A902" s="318" t="s">
        <v>206</v>
      </c>
      <c r="B902" s="318"/>
      <c r="C902" s="318"/>
      <c r="D902" s="318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34"/>
      <c r="P902" s="134"/>
      <c r="Q902" s="134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34"/>
      <c r="AF902" s="134"/>
      <c r="AG902" s="134"/>
      <c r="AH902" s="134"/>
      <c r="AI902" s="134"/>
      <c r="AJ902" s="134"/>
      <c r="AK902" s="134"/>
      <c r="AL902" s="113"/>
      <c r="AM902" s="113"/>
      <c r="AN902" s="134"/>
      <c r="AO902" s="134"/>
      <c r="AP902" s="113"/>
      <c r="AQ902" s="113"/>
      <c r="AR902" s="113"/>
      <c r="AS902" s="113"/>
      <c r="AT902" s="113"/>
      <c r="AU902" s="113"/>
      <c r="AV902" s="113"/>
      <c r="AW902" s="113"/>
      <c r="AX902" s="113"/>
      <c r="AY902" s="113"/>
      <c r="AZ902" s="112"/>
      <c r="BA902" s="113"/>
      <c r="BB902" s="113"/>
      <c r="BC902" s="134"/>
      <c r="BD902" s="113"/>
      <c r="BE902" s="113"/>
      <c r="BF902" s="113"/>
      <c r="BG902" s="113"/>
      <c r="BH902" s="113"/>
      <c r="BI902" s="113"/>
      <c r="BJ902" s="134"/>
      <c r="BK902" s="113"/>
      <c r="BL902" s="113"/>
      <c r="BM902" s="113"/>
      <c r="BN902" s="113"/>
      <c r="BO902" s="113"/>
      <c r="BP902" s="113"/>
      <c r="BQ902" s="113"/>
      <c r="BR902" s="113"/>
      <c r="BS902" s="113"/>
      <c r="BT902" s="113"/>
      <c r="BU902" s="113"/>
      <c r="BV902" s="113"/>
      <c r="BW902" s="113"/>
      <c r="BX902" s="113"/>
      <c r="BY902" s="113"/>
      <c r="BZ902" s="113"/>
      <c r="CA902" s="113"/>
      <c r="CB902" s="113"/>
    </row>
    <row r="903" spans="1:80" ht="15">
      <c r="A903" s="81"/>
      <c r="B903" s="81"/>
      <c r="C903" s="80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0"/>
      <c r="P903" s="80"/>
      <c r="Q903" s="80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0"/>
      <c r="AF903" s="80"/>
      <c r="AG903" s="80"/>
      <c r="AH903" s="80"/>
      <c r="AI903" s="80"/>
      <c r="AJ903" s="80"/>
      <c r="AK903" s="80"/>
      <c r="AL903" s="81"/>
      <c r="AM903" s="81"/>
      <c r="AN903" s="80"/>
      <c r="AO903" s="80"/>
      <c r="AP903" s="81"/>
      <c r="AQ903" s="81"/>
      <c r="AR903" s="81"/>
      <c r="AS903" s="81"/>
      <c r="AT903" s="81"/>
      <c r="AU903" s="81"/>
      <c r="AV903" s="81"/>
      <c r="AW903" s="81"/>
      <c r="AX903" s="81"/>
      <c r="AY903" s="81"/>
      <c r="BA903" s="81"/>
      <c r="BB903" s="81"/>
      <c r="BC903" s="80"/>
      <c r="BD903" s="81"/>
      <c r="BE903" s="81"/>
      <c r="BF903" s="81"/>
      <c r="BG903" s="81"/>
      <c r="BH903" s="81"/>
      <c r="BI903" s="81"/>
      <c r="BJ903" s="80"/>
      <c r="BK903" s="81"/>
      <c r="BL903" s="81"/>
      <c r="BM903" s="81"/>
      <c r="BN903" s="81"/>
      <c r="BO903" s="81"/>
      <c r="BP903" s="81"/>
      <c r="BQ903" s="81"/>
      <c r="BR903" s="81"/>
      <c r="BS903" s="81"/>
      <c r="BT903" s="81"/>
      <c r="BU903" s="81"/>
      <c r="BV903" s="81"/>
      <c r="BW903" s="81"/>
      <c r="BX903" s="81"/>
      <c r="BY903" s="81"/>
      <c r="BZ903" s="81"/>
      <c r="CA903" s="81"/>
      <c r="CB903" s="81"/>
    </row>
    <row r="904" spans="1:80" ht="15">
      <c r="A904" s="82" t="s">
        <v>10</v>
      </c>
      <c r="B904" s="83" t="s">
        <v>11</v>
      </c>
      <c r="C904" s="84" t="s">
        <v>12</v>
      </c>
      <c r="D904" s="85" t="s">
        <v>13</v>
      </c>
      <c r="E904" s="335" t="s">
        <v>144</v>
      </c>
      <c r="F904" s="86"/>
      <c r="G904" s="87"/>
      <c r="H904" s="83" t="s">
        <v>11</v>
      </c>
      <c r="I904" s="85" t="s">
        <v>12</v>
      </c>
      <c r="J904" s="85" t="s">
        <v>13</v>
      </c>
      <c r="K904" s="335" t="s">
        <v>144</v>
      </c>
      <c r="L904" s="86"/>
      <c r="M904" s="130" t="s">
        <v>11</v>
      </c>
      <c r="N904" s="85" t="s">
        <v>12</v>
      </c>
      <c r="O904" s="84" t="s">
        <v>13</v>
      </c>
      <c r="P904" s="335" t="s">
        <v>144</v>
      </c>
      <c r="Q904" s="80"/>
      <c r="R904" s="130" t="s">
        <v>11</v>
      </c>
      <c r="S904" s="85" t="s">
        <v>12</v>
      </c>
      <c r="T904" s="85" t="s">
        <v>13</v>
      </c>
      <c r="U904" s="335" t="s">
        <v>144</v>
      </c>
      <c r="V904" s="86"/>
      <c r="W904" s="82" t="s">
        <v>15</v>
      </c>
      <c r="X904" s="83" t="s">
        <v>11</v>
      </c>
      <c r="Y904" s="84" t="s">
        <v>12</v>
      </c>
      <c r="Z904" s="85" t="s">
        <v>13</v>
      </c>
      <c r="AA904" s="86"/>
      <c r="AB904" s="86"/>
      <c r="AC904" s="86"/>
      <c r="AD904" s="87"/>
      <c r="AE904" s="83" t="s">
        <v>11</v>
      </c>
      <c r="AF904" s="85" t="s">
        <v>12</v>
      </c>
      <c r="AG904" s="85" t="s">
        <v>13</v>
      </c>
      <c r="AH904" s="86"/>
      <c r="AI904" s="86"/>
      <c r="AJ904" s="86"/>
      <c r="AK904" s="87"/>
      <c r="AL904" s="130" t="s">
        <v>11</v>
      </c>
      <c r="AM904" s="85" t="s">
        <v>12</v>
      </c>
      <c r="AN904" s="84" t="s">
        <v>13</v>
      </c>
      <c r="AO904" s="86"/>
      <c r="AP904" s="86"/>
      <c r="AQ904" s="86"/>
      <c r="AR904" s="157"/>
      <c r="AS904" s="130" t="s">
        <v>11</v>
      </c>
      <c r="AT904" s="85" t="s">
        <v>12</v>
      </c>
      <c r="AU904" s="85" t="s">
        <v>13</v>
      </c>
      <c r="AV904" s="86"/>
      <c r="AW904" s="86"/>
      <c r="AX904" s="86"/>
      <c r="AY904" s="157"/>
      <c r="AZ904" s="73" t="s">
        <v>16</v>
      </c>
      <c r="BA904" s="83" t="s">
        <v>11</v>
      </c>
      <c r="BB904" s="84" t="s">
        <v>12</v>
      </c>
      <c r="BC904" s="85" t="s">
        <v>13</v>
      </c>
      <c r="BD904" s="86"/>
      <c r="BE904" s="86"/>
      <c r="BF904" s="86"/>
      <c r="BG904" s="86"/>
      <c r="BH904" s="83" t="s">
        <v>11</v>
      </c>
      <c r="BI904" s="85" t="s">
        <v>12</v>
      </c>
      <c r="BJ904" s="85" t="s">
        <v>13</v>
      </c>
      <c r="BK904" s="86"/>
      <c r="BL904" s="86"/>
      <c r="BM904" s="86"/>
      <c r="BN904" s="86"/>
      <c r="BO904" s="130" t="s">
        <v>11</v>
      </c>
      <c r="BP904" s="85" t="s">
        <v>12</v>
      </c>
      <c r="BQ904" s="84" t="s">
        <v>13</v>
      </c>
      <c r="BR904" s="81"/>
      <c r="BS904" s="86"/>
      <c r="BT904" s="86"/>
      <c r="BU904" s="86"/>
      <c r="BV904" s="130" t="s">
        <v>11</v>
      </c>
      <c r="BW904" s="85" t="s">
        <v>12</v>
      </c>
      <c r="BX904" s="85" t="s">
        <v>13</v>
      </c>
      <c r="BY904" s="80"/>
      <c r="BZ904" s="80"/>
      <c r="CA904" s="80"/>
      <c r="CB904" s="87"/>
    </row>
    <row r="905" spans="1:80" ht="15">
      <c r="A905" s="82"/>
      <c r="B905" s="88"/>
      <c r="C905" s="89" t="s">
        <v>213</v>
      </c>
      <c r="D905" s="90" t="s">
        <v>19</v>
      </c>
      <c r="E905" s="336"/>
      <c r="F905" s="282">
        <v>132.88999999999999</v>
      </c>
      <c r="G905" s="87"/>
      <c r="H905" s="88"/>
      <c r="I905" s="89" t="s">
        <v>196</v>
      </c>
      <c r="J905" s="90" t="s">
        <v>19</v>
      </c>
      <c r="K905" s="336"/>
      <c r="L905" s="250">
        <v>146.1</v>
      </c>
      <c r="M905" s="88"/>
      <c r="N905" s="89" t="s">
        <v>71</v>
      </c>
      <c r="O905" s="135" t="s">
        <v>20</v>
      </c>
      <c r="P905" s="336"/>
      <c r="Q905" s="250">
        <v>189.64</v>
      </c>
      <c r="R905" s="88"/>
      <c r="S905" s="89" t="s">
        <v>71</v>
      </c>
      <c r="T905" s="90" t="s">
        <v>19</v>
      </c>
      <c r="U905" s="336"/>
      <c r="V905" s="250">
        <v>181.24</v>
      </c>
      <c r="W905" s="249"/>
      <c r="X905" s="88"/>
      <c r="Y905" s="89" t="s">
        <v>213</v>
      </c>
      <c r="Z905" s="90" t="s">
        <v>19</v>
      </c>
      <c r="AA905" s="86"/>
      <c r="AB905" s="86"/>
      <c r="AC905" s="86"/>
      <c r="AD905" s="87"/>
      <c r="AE905" s="88"/>
      <c r="AF905" s="89" t="s">
        <v>196</v>
      </c>
      <c r="AG905" s="90" t="s">
        <v>19</v>
      </c>
      <c r="AH905" s="86"/>
      <c r="AI905" s="86"/>
      <c r="AJ905" s="86"/>
      <c r="AK905" s="87"/>
      <c r="AL905" s="88"/>
      <c r="AM905" s="89" t="s">
        <v>71</v>
      </c>
      <c r="AN905" s="135" t="s">
        <v>20</v>
      </c>
      <c r="AO905" s="86"/>
      <c r="AP905" s="86"/>
      <c r="AQ905" s="86"/>
      <c r="AR905" s="157"/>
      <c r="AS905" s="88"/>
      <c r="AT905" s="89" t="s">
        <v>71</v>
      </c>
      <c r="AU905" s="90" t="s">
        <v>19</v>
      </c>
      <c r="AV905" s="331"/>
      <c r="AW905" s="331"/>
      <c r="AX905" s="86"/>
      <c r="AY905" s="157"/>
      <c r="AZ905" s="73"/>
      <c r="BA905" s="88"/>
      <c r="BB905" s="89" t="s">
        <v>213</v>
      </c>
      <c r="BC905" s="90" t="s">
        <v>19</v>
      </c>
      <c r="BD905" s="86"/>
      <c r="BE905" s="86"/>
      <c r="BF905" s="86"/>
      <c r="BG905" s="87"/>
      <c r="BH905" s="88"/>
      <c r="BI905" s="89" t="s">
        <v>196</v>
      </c>
      <c r="BJ905" s="90" t="s">
        <v>19</v>
      </c>
      <c r="BK905" s="86"/>
      <c r="BL905" s="86"/>
      <c r="BM905" s="86"/>
      <c r="BN905" s="87"/>
      <c r="BO905" s="88"/>
      <c r="BP905" s="89" t="s">
        <v>71</v>
      </c>
      <c r="BQ905" s="135" t="s">
        <v>20</v>
      </c>
      <c r="BR905" s="86"/>
      <c r="BS905" s="86"/>
      <c r="BT905" s="86"/>
      <c r="BU905" s="157"/>
      <c r="BV905" s="88"/>
      <c r="BW905" s="89" t="s">
        <v>214</v>
      </c>
      <c r="BX905" s="90" t="s">
        <v>19</v>
      </c>
      <c r="BY905" s="331"/>
      <c r="BZ905" s="331"/>
      <c r="CA905" s="86"/>
      <c r="CB905" s="157"/>
    </row>
    <row r="906" spans="1:80" ht="47.25">
      <c r="A906" s="64"/>
      <c r="B906" s="91" t="s">
        <v>26</v>
      </c>
      <c r="C906" s="94" t="s">
        <v>27</v>
      </c>
      <c r="D906" s="93" t="s">
        <v>56</v>
      </c>
      <c r="E906" s="321" t="s">
        <v>29</v>
      </c>
      <c r="F906" s="321"/>
      <c r="G906" s="322"/>
      <c r="H906" s="94" t="s">
        <v>27</v>
      </c>
      <c r="I906" s="93" t="s">
        <v>56</v>
      </c>
      <c r="J906" s="321" t="s">
        <v>29</v>
      </c>
      <c r="K906" s="321"/>
      <c r="L906" s="322"/>
      <c r="M906" s="94" t="s">
        <v>27</v>
      </c>
      <c r="N906" s="93" t="s">
        <v>56</v>
      </c>
      <c r="O906" s="333" t="s">
        <v>29</v>
      </c>
      <c r="P906" s="333"/>
      <c r="Q906" s="334"/>
      <c r="R906" s="94" t="s">
        <v>27</v>
      </c>
      <c r="S906" s="93" t="s">
        <v>56</v>
      </c>
      <c r="T906" s="333" t="s">
        <v>29</v>
      </c>
      <c r="U906" s="333"/>
      <c r="V906" s="334"/>
      <c r="W906" s="64"/>
      <c r="X906" s="94" t="s">
        <v>27</v>
      </c>
      <c r="Y906" s="148" t="s">
        <v>30</v>
      </c>
      <c r="Z906" s="149" t="s">
        <v>31</v>
      </c>
      <c r="AA906" s="149" t="s">
        <v>32</v>
      </c>
      <c r="AB906" s="149" t="s">
        <v>33</v>
      </c>
      <c r="AC906" s="149" t="s">
        <v>34</v>
      </c>
      <c r="AD906" s="150" t="s">
        <v>35</v>
      </c>
      <c r="AE906" s="94" t="s">
        <v>27</v>
      </c>
      <c r="AF906" s="149" t="s">
        <v>30</v>
      </c>
      <c r="AG906" s="149" t="s">
        <v>31</v>
      </c>
      <c r="AH906" s="149" t="s">
        <v>32</v>
      </c>
      <c r="AI906" s="149" t="s">
        <v>33</v>
      </c>
      <c r="AJ906" s="149" t="s">
        <v>34</v>
      </c>
      <c r="AK906" s="150" t="s">
        <v>35</v>
      </c>
      <c r="AL906" s="94" t="s">
        <v>27</v>
      </c>
      <c r="AM906" s="149" t="s">
        <v>30</v>
      </c>
      <c r="AN906" s="149" t="s">
        <v>31</v>
      </c>
      <c r="AO906" s="149" t="s">
        <v>32</v>
      </c>
      <c r="AP906" s="149" t="s">
        <v>33</v>
      </c>
      <c r="AQ906" s="149" t="s">
        <v>34</v>
      </c>
      <c r="AR906" s="158" t="s">
        <v>35</v>
      </c>
      <c r="AS906" s="94" t="s">
        <v>27</v>
      </c>
      <c r="AT906" s="149" t="s">
        <v>30</v>
      </c>
      <c r="AU906" s="159" t="s">
        <v>31</v>
      </c>
      <c r="AV906" s="159" t="s">
        <v>32</v>
      </c>
      <c r="AW906" s="149" t="s">
        <v>33</v>
      </c>
      <c r="AX906" s="149" t="s">
        <v>34</v>
      </c>
      <c r="AY906" s="158" t="s">
        <v>35</v>
      </c>
      <c r="AZ906" s="166"/>
      <c r="BA906" s="163" t="s">
        <v>27</v>
      </c>
      <c r="BB906" s="149" t="s">
        <v>24</v>
      </c>
      <c r="BC906" s="149" t="s">
        <v>36</v>
      </c>
      <c r="BD906" s="149" t="s">
        <v>37</v>
      </c>
      <c r="BE906" s="149" t="s">
        <v>38</v>
      </c>
      <c r="BF906" s="173" t="s">
        <v>39</v>
      </c>
      <c r="BG906" s="173" t="s">
        <v>40</v>
      </c>
      <c r="BH906" s="163" t="s">
        <v>27</v>
      </c>
      <c r="BI906" s="149" t="s">
        <v>24</v>
      </c>
      <c r="BJ906" s="149" t="s">
        <v>36</v>
      </c>
      <c r="BK906" s="149" t="s">
        <v>37</v>
      </c>
      <c r="BL906" s="149" t="s">
        <v>38</v>
      </c>
      <c r="BM906" s="173" t="s">
        <v>39</v>
      </c>
      <c r="BN906" s="173" t="s">
        <v>40</v>
      </c>
      <c r="BO906" s="163" t="s">
        <v>27</v>
      </c>
      <c r="BP906" s="149" t="s">
        <v>24</v>
      </c>
      <c r="BQ906" s="149" t="s">
        <v>36</v>
      </c>
      <c r="BR906" s="149" t="s">
        <v>37</v>
      </c>
      <c r="BS906" s="149" t="s">
        <v>38</v>
      </c>
      <c r="BT906" s="173" t="s">
        <v>39</v>
      </c>
      <c r="BU906" s="173" t="s">
        <v>40</v>
      </c>
      <c r="BV906" s="163" t="s">
        <v>27</v>
      </c>
      <c r="BW906" s="149" t="s">
        <v>24</v>
      </c>
      <c r="BX906" s="149" t="s">
        <v>36</v>
      </c>
      <c r="BY906" s="149" t="s">
        <v>37</v>
      </c>
      <c r="BZ906" s="149" t="s">
        <v>38</v>
      </c>
      <c r="CA906" s="173" t="s">
        <v>39</v>
      </c>
      <c r="CB906" s="173" t="s">
        <v>40</v>
      </c>
    </row>
    <row r="907" spans="1:80" ht="15.75">
      <c r="A907" s="64"/>
      <c r="B907" s="95" t="s">
        <v>41</v>
      </c>
      <c r="C907" s="80">
        <v>0</v>
      </c>
      <c r="D907" s="278">
        <f>176.63+214.96</f>
        <v>391.59000000000003</v>
      </c>
      <c r="E907" s="278">
        <v>10.99</v>
      </c>
      <c r="F907" s="278">
        <v>9.76</v>
      </c>
      <c r="G907" s="278">
        <v>9.32</v>
      </c>
      <c r="H907" s="80">
        <v>0</v>
      </c>
      <c r="I907" s="279">
        <f>187.1+214.88</f>
        <v>401.98</v>
      </c>
      <c r="J907" s="210">
        <v>4.4000000000000004</v>
      </c>
      <c r="K907" s="210">
        <v>6.28</v>
      </c>
      <c r="L907" s="227">
        <v>5.58</v>
      </c>
      <c r="M907" s="80">
        <v>0</v>
      </c>
      <c r="N907" s="114">
        <f>214.85+214.79</f>
        <v>429.64</v>
      </c>
      <c r="O907" s="189">
        <v>3.38</v>
      </c>
      <c r="P907" s="189">
        <v>1.27</v>
      </c>
      <c r="Q907" s="190">
        <v>2.46</v>
      </c>
      <c r="R907" s="80">
        <v>0</v>
      </c>
      <c r="S907" s="211">
        <f>208.28+214.54</f>
        <v>422.82</v>
      </c>
      <c r="T907" s="210">
        <v>4.96</v>
      </c>
      <c r="U907" s="210">
        <v>3.09</v>
      </c>
      <c r="V907" s="227">
        <v>3.88</v>
      </c>
      <c r="W907" s="64"/>
      <c r="X907" s="129">
        <v>0</v>
      </c>
      <c r="Y907" s="151">
        <f>AVERAGE(E907:G907)/10</f>
        <v>1.0023333333333333</v>
      </c>
      <c r="Z907" s="100">
        <v>9.6440000000000001</v>
      </c>
      <c r="AA907" s="100">
        <v>4.5170000000000003</v>
      </c>
      <c r="AB907" s="100">
        <f t="shared" ref="AB907:AB922" si="846">Z907-(AA907+Y907)</f>
        <v>4.1246666666666663</v>
      </c>
      <c r="AC907" s="100">
        <f t="shared" ref="AC907:AC922" si="847">3*Z907+AA907+Y907</f>
        <v>34.451333333333338</v>
      </c>
      <c r="AD907" s="152">
        <f t="shared" ref="AD907:AD922" si="848">1.398*(10^-6)*(X907^2)*AB907*AC907</f>
        <v>0</v>
      </c>
      <c r="AE907" s="129">
        <v>0</v>
      </c>
      <c r="AF907" s="100">
        <f>AVERAGE(J907:L907)/10</f>
        <v>0.54199999999999993</v>
      </c>
      <c r="AG907" s="100">
        <v>9.6440000000000001</v>
      </c>
      <c r="AH907" s="100">
        <v>4.5170000000000003</v>
      </c>
      <c r="AI907" s="100">
        <f t="shared" ref="AI907:AI922" si="849">AG907-(AH907+AF907)</f>
        <v>4.585</v>
      </c>
      <c r="AJ907" s="100">
        <f t="shared" ref="AJ907:AJ922" si="850">3*AG907+AH907+AF907</f>
        <v>33.991000000000007</v>
      </c>
      <c r="AK907" s="152">
        <f t="shared" ref="AK907:AK922" si="851">1.398*(10^-6)*(AE907^2)*AI907*AJ907</f>
        <v>0</v>
      </c>
      <c r="AL907" s="129">
        <v>0</v>
      </c>
      <c r="AM907" s="100">
        <f>AVERAGE(O907:Q907)/10</f>
        <v>0.23700000000000002</v>
      </c>
      <c r="AN907" s="100">
        <v>9.6440000000000001</v>
      </c>
      <c r="AO907" s="100">
        <v>4.5170000000000003</v>
      </c>
      <c r="AP907" s="100">
        <f t="shared" ref="AP907:AP922" si="852">AN907-(AO907+AM907)</f>
        <v>4.8899999999999997</v>
      </c>
      <c r="AQ907" s="100">
        <f t="shared" ref="AQ907:AQ922" si="853">3*AN907+AO907+AM907</f>
        <v>33.686000000000007</v>
      </c>
      <c r="AR907" s="160">
        <f t="shared" ref="AR907:AR922" si="854">1.398*(10^-6)*(AL907^2)*AP907*AQ907</f>
        <v>0</v>
      </c>
      <c r="AS907" s="129">
        <v>0</v>
      </c>
      <c r="AT907" s="100">
        <f>AVERAGE(T907:V907)/10</f>
        <v>0.39766666666666667</v>
      </c>
      <c r="AU907" s="100">
        <v>9.6440000000000001</v>
      </c>
      <c r="AV907" s="100">
        <v>4.5170000000000003</v>
      </c>
      <c r="AW907" s="100">
        <f t="shared" ref="AW907:AW922" si="855">AU907-(AV907+AT907)</f>
        <v>4.7293333333333329</v>
      </c>
      <c r="AX907" s="100">
        <f t="shared" ref="AX907:AX922" si="856">3*AU907+AV907+AT907</f>
        <v>33.846666666666671</v>
      </c>
      <c r="AY907" s="160">
        <f t="shared" ref="AY907:AY922" si="857">1.398*(10^-6)*(AS907^2)*AW907*AX907</f>
        <v>0</v>
      </c>
      <c r="AZ907" s="166"/>
      <c r="BA907" s="129">
        <v>0</v>
      </c>
      <c r="BB907" s="100">
        <v>103.506856070365</v>
      </c>
      <c r="BC907" s="167">
        <f>(BB925-BB926)/BB907</f>
        <v>0.48750393853810797</v>
      </c>
      <c r="BD907" s="167">
        <f>D907-BB923</f>
        <v>53.54000000000002</v>
      </c>
      <c r="BE907" s="164">
        <f>BB925-BB926</f>
        <v>50.460000000000008</v>
      </c>
      <c r="BF907" s="164">
        <f t="shared" ref="BF907:BF922" si="858">BD907/BE907*100</f>
        <v>106.10384462940945</v>
      </c>
      <c r="BG907" s="174">
        <f t="shared" ref="BG907:BG922" si="859">BF907*BC907</f>
        <v>51.72604215087258</v>
      </c>
      <c r="BH907" s="129">
        <v>0</v>
      </c>
      <c r="BI907" s="100">
        <v>103.506856070365</v>
      </c>
      <c r="BJ907" s="167">
        <f>(BI925-BI926)/BI907</f>
        <v>0.5773530591961421</v>
      </c>
      <c r="BK907" s="167">
        <f>I907-BI923</f>
        <v>54.580000000000041</v>
      </c>
      <c r="BL907" s="164">
        <f>BI925-BI926</f>
        <v>59.760000000000005</v>
      </c>
      <c r="BM907" s="164">
        <f t="shared" ref="BM907:BM922" si="860">BK907/BL907*100</f>
        <v>91.331994645247718</v>
      </c>
      <c r="BN907" s="174">
        <f t="shared" ref="BN907:BN922" si="861">BM907*BJ907</f>
        <v>52.730806510919443</v>
      </c>
      <c r="BO907" s="129">
        <v>0</v>
      </c>
      <c r="BP907" s="180">
        <v>103.506856070365</v>
      </c>
      <c r="BQ907" s="167">
        <f>(BP925-BP926)/BP907</f>
        <v>0.85945997567082988</v>
      </c>
      <c r="BR907" s="167">
        <f>N907-BP923</f>
        <v>52.970000000000027</v>
      </c>
      <c r="BS907" s="164">
        <f>BP925-BP926</f>
        <v>88.96</v>
      </c>
      <c r="BT907" s="164">
        <f t="shared" ref="BT907:BT922" si="862">BR907/BS907*100</f>
        <v>59.543615107913709</v>
      </c>
      <c r="BU907" s="174">
        <f t="shared" ref="BU907:BU922" si="863">BT907*BQ907</f>
        <v>51.175353992000773</v>
      </c>
      <c r="BV907" s="129">
        <v>0</v>
      </c>
      <c r="BW907" s="100">
        <v>103.506856070365</v>
      </c>
      <c r="BX907" s="167">
        <f>(BW925-BW926)/BW907</f>
        <v>0.80197586084122752</v>
      </c>
      <c r="BY907" s="167">
        <f>S907-BW923</f>
        <v>53.06</v>
      </c>
      <c r="BZ907" s="164">
        <f>BW925-BW926</f>
        <v>83.01</v>
      </c>
      <c r="CA907" s="164">
        <f t="shared" ref="CA907:CA922" si="864">BY907/BZ907*100</f>
        <v>63.920009637393079</v>
      </c>
      <c r="CB907" s="174">
        <f t="shared" ref="CB907:CB922" si="865">CA907*BX907</f>
        <v>51.262304753927872</v>
      </c>
    </row>
    <row r="908" spans="1:80" ht="15.75">
      <c r="A908" s="64"/>
      <c r="B908" s="95" t="s">
        <v>42</v>
      </c>
      <c r="C908" s="80">
        <v>300</v>
      </c>
      <c r="D908" s="278">
        <v>383.37</v>
      </c>
      <c r="E908" s="278">
        <v>13.35</v>
      </c>
      <c r="F908" s="278">
        <v>12.16</v>
      </c>
      <c r="G908" s="278">
        <v>10.75</v>
      </c>
      <c r="H908" s="80">
        <v>300</v>
      </c>
      <c r="I908" s="264">
        <v>391.23</v>
      </c>
      <c r="J908" s="210">
        <v>6.44</v>
      </c>
      <c r="K908" s="210">
        <v>6.41</v>
      </c>
      <c r="L908" s="227">
        <v>7.8</v>
      </c>
      <c r="M908" s="80">
        <v>300</v>
      </c>
      <c r="N908" s="114">
        <v>422.96</v>
      </c>
      <c r="O908" s="189">
        <v>4.28</v>
      </c>
      <c r="P908" s="189">
        <v>2.17</v>
      </c>
      <c r="Q908" s="190">
        <v>3.09</v>
      </c>
      <c r="R908" s="80">
        <v>300</v>
      </c>
      <c r="S908" s="211">
        <v>414.89</v>
      </c>
      <c r="T908" s="210">
        <v>5.49</v>
      </c>
      <c r="U908" s="210">
        <v>6.61</v>
      </c>
      <c r="V908" s="227">
        <v>4.78</v>
      </c>
      <c r="W908" s="64"/>
      <c r="X908" s="129">
        <v>300</v>
      </c>
      <c r="Y908" s="151">
        <f t="shared" ref="Y908:Y922" si="866">AVERAGE(E908:G908)/10</f>
        <v>1.2086666666666666</v>
      </c>
      <c r="Z908" s="100">
        <v>9.6440000000000001</v>
      </c>
      <c r="AA908" s="100">
        <v>4.5170000000000003</v>
      </c>
      <c r="AB908" s="100">
        <f t="shared" si="846"/>
        <v>3.918333333333333</v>
      </c>
      <c r="AC908" s="100">
        <f t="shared" si="847"/>
        <v>34.657666666666671</v>
      </c>
      <c r="AD908" s="152">
        <f t="shared" si="848"/>
        <v>17.086392557699998</v>
      </c>
      <c r="AE908" s="129">
        <v>300</v>
      </c>
      <c r="AF908" s="100">
        <f t="shared" ref="AF908:AF922" si="867">AVERAGE(J908:L908)/10</f>
        <v>0.68833333333333335</v>
      </c>
      <c r="AG908" s="100">
        <v>9.6440000000000001</v>
      </c>
      <c r="AH908" s="100">
        <v>4.5170000000000003</v>
      </c>
      <c r="AI908" s="100">
        <f t="shared" si="849"/>
        <v>4.4386666666666663</v>
      </c>
      <c r="AJ908" s="100">
        <f t="shared" si="850"/>
        <v>34.137333333333338</v>
      </c>
      <c r="AK908" s="152">
        <f t="shared" si="851"/>
        <v>19.064780324159997</v>
      </c>
      <c r="AL908" s="129">
        <v>300</v>
      </c>
      <c r="AM908" s="100">
        <f t="shared" ref="AM908:AM915" si="868">AVERAGE(O908:Q908)/10</f>
        <v>0.31799999999999995</v>
      </c>
      <c r="AN908" s="100">
        <v>9.6440000000000001</v>
      </c>
      <c r="AO908" s="100">
        <v>4.5170000000000003</v>
      </c>
      <c r="AP908" s="100">
        <f t="shared" si="852"/>
        <v>4.8090000000000002</v>
      </c>
      <c r="AQ908" s="100">
        <f t="shared" si="853"/>
        <v>33.767000000000003</v>
      </c>
      <c r="AR908" s="160">
        <f t="shared" si="854"/>
        <v>20.43134398746</v>
      </c>
      <c r="AS908" s="129">
        <v>300</v>
      </c>
      <c r="AT908" s="100">
        <f t="shared" ref="AT908:AT922" si="869">AVERAGE(T908:V908)/10</f>
        <v>0.56266666666666676</v>
      </c>
      <c r="AU908" s="100">
        <v>9.6440000000000001</v>
      </c>
      <c r="AV908" s="100">
        <v>4.5170000000000003</v>
      </c>
      <c r="AW908" s="100">
        <f t="shared" si="855"/>
        <v>4.5643333333333329</v>
      </c>
      <c r="AX908" s="100">
        <f t="shared" si="856"/>
        <v>34.01166666666667</v>
      </c>
      <c r="AY908" s="160">
        <f t="shared" si="857"/>
        <v>19.532370264899999</v>
      </c>
      <c r="AZ908" s="166"/>
      <c r="BA908" s="129">
        <v>300</v>
      </c>
      <c r="BB908" s="100">
        <v>103.506856070365</v>
      </c>
      <c r="BC908" s="167">
        <f>(BB925-BB926)/BB907</f>
        <v>0.48750393853810797</v>
      </c>
      <c r="BD908" s="167">
        <f>D908-BB923</f>
        <v>45.319999999999993</v>
      </c>
      <c r="BE908" s="164">
        <f>BB925-BB926</f>
        <v>50.460000000000008</v>
      </c>
      <c r="BF908" s="164">
        <f t="shared" si="858"/>
        <v>89.81371383273877</v>
      </c>
      <c r="BG908" s="174">
        <f t="shared" si="859"/>
        <v>43.784539228194703</v>
      </c>
      <c r="BH908" s="129">
        <v>300</v>
      </c>
      <c r="BI908" s="100">
        <v>103.506856070365</v>
      </c>
      <c r="BJ908" s="167">
        <f>(BI925-BI926)/BI907</f>
        <v>0.5773530591961421</v>
      </c>
      <c r="BK908" s="167">
        <f>I908-BI923</f>
        <v>43.830000000000041</v>
      </c>
      <c r="BL908" s="164">
        <f>BI925-BI926</f>
        <v>59.760000000000005</v>
      </c>
      <c r="BM908" s="164">
        <f t="shared" si="860"/>
        <v>73.34337349397596</v>
      </c>
      <c r="BN908" s="174">
        <f t="shared" si="861"/>
        <v>42.345021058512259</v>
      </c>
      <c r="BO908" s="129">
        <v>300</v>
      </c>
      <c r="BP908" s="180">
        <v>103.506856070365</v>
      </c>
      <c r="BQ908" s="167">
        <f>(BP925-BP926)/BP907</f>
        <v>0.85945997567082988</v>
      </c>
      <c r="BR908" s="167">
        <f>N908-BP923</f>
        <v>46.29000000000002</v>
      </c>
      <c r="BS908" s="164">
        <f>BP925-BP926</f>
        <v>88.96</v>
      </c>
      <c r="BT908" s="164">
        <f t="shared" si="862"/>
        <v>52.034622302158297</v>
      </c>
      <c r="BU908" s="174">
        <f t="shared" si="863"/>
        <v>44.721675217853793</v>
      </c>
      <c r="BV908" s="129">
        <v>300</v>
      </c>
      <c r="BW908" s="100">
        <v>103.506856070365</v>
      </c>
      <c r="BX908" s="167">
        <f>(BW925-BW926)/BW907</f>
        <v>0.80197586084122752</v>
      </c>
      <c r="BY908" s="167">
        <f>S908-BW923</f>
        <v>45.129999999999995</v>
      </c>
      <c r="BZ908" s="164">
        <f>BW925-BW926</f>
        <v>83.01</v>
      </c>
      <c r="CA908" s="164">
        <f t="shared" si="864"/>
        <v>54.366943741717854</v>
      </c>
      <c r="CB908" s="174">
        <f t="shared" si="865"/>
        <v>43.60097650857076</v>
      </c>
    </row>
    <row r="909" spans="1:80" ht="15.75">
      <c r="A909" s="64"/>
      <c r="B909" s="95" t="s">
        <v>42</v>
      </c>
      <c r="C909" s="80">
        <v>350</v>
      </c>
      <c r="D909" s="278">
        <v>377.31</v>
      </c>
      <c r="E909" s="278">
        <v>14.21</v>
      </c>
      <c r="F909" s="278">
        <v>11.67</v>
      </c>
      <c r="G909" s="278">
        <v>13.43</v>
      </c>
      <c r="H909" s="80">
        <v>350</v>
      </c>
      <c r="I909" s="264">
        <v>389.49</v>
      </c>
      <c r="J909" s="210">
        <v>6.79</v>
      </c>
      <c r="K909" s="210">
        <v>7.77</v>
      </c>
      <c r="L909" s="227">
        <v>9</v>
      </c>
      <c r="M909" s="80">
        <v>350</v>
      </c>
      <c r="N909" s="80">
        <v>420.54</v>
      </c>
      <c r="O909" s="189">
        <v>4.7</v>
      </c>
      <c r="P909" s="189">
        <v>3.36</v>
      </c>
      <c r="Q909" s="190">
        <v>4.25</v>
      </c>
      <c r="R909" s="80">
        <v>350</v>
      </c>
      <c r="S909" s="211">
        <v>413.6</v>
      </c>
      <c r="T909" s="210">
        <v>6.18</v>
      </c>
      <c r="U909" s="210">
        <v>7.06</v>
      </c>
      <c r="V909" s="227">
        <v>5.71</v>
      </c>
      <c r="W909" s="64"/>
      <c r="X909" s="129">
        <v>350</v>
      </c>
      <c r="Y909" s="151">
        <f t="shared" si="866"/>
        <v>1.3103333333333333</v>
      </c>
      <c r="Z909" s="100">
        <v>9.6440000000000001</v>
      </c>
      <c r="AA909" s="100">
        <v>4.5170000000000003</v>
      </c>
      <c r="AB909" s="100">
        <f t="shared" si="846"/>
        <v>3.8166666666666664</v>
      </c>
      <c r="AC909" s="100">
        <f t="shared" si="847"/>
        <v>34.759333333333338</v>
      </c>
      <c r="AD909" s="152">
        <f t="shared" si="848"/>
        <v>22.719508421166662</v>
      </c>
      <c r="AE909" s="129">
        <v>350</v>
      </c>
      <c r="AF909" s="100">
        <f t="shared" si="867"/>
        <v>0.78533333333333322</v>
      </c>
      <c r="AG909" s="100">
        <v>9.6440000000000001</v>
      </c>
      <c r="AH909" s="100">
        <v>4.5170000000000003</v>
      </c>
      <c r="AI909" s="100">
        <f t="shared" si="849"/>
        <v>4.3416666666666668</v>
      </c>
      <c r="AJ909" s="100">
        <f t="shared" si="850"/>
        <v>34.234333333333339</v>
      </c>
      <c r="AK909" s="152">
        <f t="shared" si="851"/>
        <v>25.454326611291666</v>
      </c>
      <c r="AL909" s="129">
        <v>350</v>
      </c>
      <c r="AM909" s="100">
        <f t="shared" si="868"/>
        <v>0.41033333333333333</v>
      </c>
      <c r="AN909" s="100">
        <v>9.6440000000000001</v>
      </c>
      <c r="AO909" s="100">
        <v>4.5170000000000003</v>
      </c>
      <c r="AP909" s="100">
        <f t="shared" si="852"/>
        <v>4.7166666666666668</v>
      </c>
      <c r="AQ909" s="100">
        <f t="shared" si="853"/>
        <v>33.859333333333339</v>
      </c>
      <c r="AR909" s="160">
        <f t="shared" si="854"/>
        <v>27.349969613166664</v>
      </c>
      <c r="AS909" s="129">
        <v>350</v>
      </c>
      <c r="AT909" s="100">
        <f t="shared" si="869"/>
        <v>0.6316666666666666</v>
      </c>
      <c r="AU909" s="100">
        <v>9.6440000000000001</v>
      </c>
      <c r="AV909" s="100">
        <v>4.5170000000000003</v>
      </c>
      <c r="AW909" s="100">
        <f t="shared" si="855"/>
        <v>4.495333333333333</v>
      </c>
      <c r="AX909" s="100">
        <f t="shared" si="856"/>
        <v>34.080666666666673</v>
      </c>
      <c r="AY909" s="160">
        <f t="shared" si="857"/>
        <v>26.236943637006664</v>
      </c>
      <c r="AZ909" s="166"/>
      <c r="BA909" s="129">
        <v>350</v>
      </c>
      <c r="BB909" s="100">
        <v>103.506856070365</v>
      </c>
      <c r="BC909" s="167">
        <f>(BB925-BB926)/BB907</f>
        <v>0.48750393853810797</v>
      </c>
      <c r="BD909" s="167">
        <f>D909-BB923</f>
        <v>39.259999999999991</v>
      </c>
      <c r="BE909" s="164">
        <f>BB925-BB926</f>
        <v>50.460000000000008</v>
      </c>
      <c r="BF909" s="164">
        <f t="shared" si="858"/>
        <v>77.804201347602032</v>
      </c>
      <c r="BG909" s="174">
        <f t="shared" si="859"/>
        <v>37.929854591767956</v>
      </c>
      <c r="BH909" s="129">
        <v>350</v>
      </c>
      <c r="BI909" s="100">
        <v>103.506856070365</v>
      </c>
      <c r="BJ909" s="167">
        <f>(BI925-BI926)/BI907</f>
        <v>0.5773530591961421</v>
      </c>
      <c r="BK909" s="167">
        <f>I909-BI923</f>
        <v>42.090000000000032</v>
      </c>
      <c r="BL909" s="164">
        <f>BI925-BI926</f>
        <v>59.760000000000005</v>
      </c>
      <c r="BM909" s="164">
        <f t="shared" si="860"/>
        <v>70.431726907630562</v>
      </c>
      <c r="BN909" s="174">
        <f t="shared" si="861"/>
        <v>40.663972994587745</v>
      </c>
      <c r="BO909" s="129">
        <v>350</v>
      </c>
      <c r="BP909" s="180">
        <v>103.506856070365</v>
      </c>
      <c r="BQ909" s="167">
        <f>(BP925-BP926)/BP907</f>
        <v>0.85945997567082988</v>
      </c>
      <c r="BR909" s="167">
        <f>N909-BP923</f>
        <v>43.870000000000061</v>
      </c>
      <c r="BS909" s="164">
        <f>BP925-BP926</f>
        <v>88.96</v>
      </c>
      <c r="BT909" s="164">
        <f t="shared" si="862"/>
        <v>49.314298561151155</v>
      </c>
      <c r="BU909" s="174">
        <f t="shared" si="863"/>
        <v>42.383665841591011</v>
      </c>
      <c r="BV909" s="129">
        <v>350</v>
      </c>
      <c r="BW909" s="100">
        <v>103.506856070365</v>
      </c>
      <c r="BX909" s="167">
        <f>(BW925-BW926)/BW907</f>
        <v>0.80197586084122752</v>
      </c>
      <c r="BY909" s="167">
        <f>S909-BW923</f>
        <v>43.840000000000032</v>
      </c>
      <c r="BZ909" s="164">
        <f>BW925-BW926</f>
        <v>83.01</v>
      </c>
      <c r="CA909" s="164">
        <f t="shared" si="864"/>
        <v>52.812914106734169</v>
      </c>
      <c r="CB909" s="174">
        <f t="shared" si="865"/>
        <v>42.354682254281947</v>
      </c>
    </row>
    <row r="910" spans="1:80" ht="15.75">
      <c r="A910" s="64"/>
      <c r="B910" s="95" t="s">
        <v>42</v>
      </c>
      <c r="C910" s="80">
        <v>450</v>
      </c>
      <c r="D910" s="278">
        <v>372.71</v>
      </c>
      <c r="E910" s="278">
        <v>14.66</v>
      </c>
      <c r="F910" s="278">
        <v>12.53</v>
      </c>
      <c r="G910" s="278">
        <v>13.04</v>
      </c>
      <c r="H910" s="80">
        <v>450</v>
      </c>
      <c r="I910" s="100">
        <v>386.59</v>
      </c>
      <c r="J910" s="210">
        <v>5.08</v>
      </c>
      <c r="K910" s="210">
        <v>7.85</v>
      </c>
      <c r="L910" s="227">
        <v>8.25</v>
      </c>
      <c r="M910" s="80">
        <v>450</v>
      </c>
      <c r="N910" s="80">
        <v>416.46</v>
      </c>
      <c r="O910" s="189">
        <v>3.74</v>
      </c>
      <c r="P910" s="189">
        <v>4.72</v>
      </c>
      <c r="Q910" s="227">
        <v>3.28</v>
      </c>
      <c r="R910" s="80">
        <v>450</v>
      </c>
      <c r="S910" s="211">
        <v>410.58</v>
      </c>
      <c r="T910" s="210">
        <v>5.47</v>
      </c>
      <c r="U910" s="210">
        <v>8.01</v>
      </c>
      <c r="V910" s="227">
        <v>7.57</v>
      </c>
      <c r="W910" s="64"/>
      <c r="X910" s="129">
        <v>450</v>
      </c>
      <c r="Y910" s="151">
        <f t="shared" si="866"/>
        <v>1.3409999999999997</v>
      </c>
      <c r="Z910" s="100">
        <v>9.6440000000000001</v>
      </c>
      <c r="AA910" s="100">
        <v>4.5170000000000003</v>
      </c>
      <c r="AB910" s="100">
        <f t="shared" si="846"/>
        <v>3.7859999999999996</v>
      </c>
      <c r="AC910" s="100">
        <f t="shared" si="847"/>
        <v>34.790000000000006</v>
      </c>
      <c r="AD910" s="152">
        <f t="shared" si="848"/>
        <v>37.28784093929999</v>
      </c>
      <c r="AE910" s="129">
        <v>450</v>
      </c>
      <c r="AF910" s="100">
        <f t="shared" si="867"/>
        <v>0.70599999999999996</v>
      </c>
      <c r="AG910" s="100">
        <v>9.6440000000000001</v>
      </c>
      <c r="AH910" s="100">
        <v>4.5170000000000003</v>
      </c>
      <c r="AI910" s="100">
        <f t="shared" si="849"/>
        <v>4.4209999999999994</v>
      </c>
      <c r="AJ910" s="100">
        <f t="shared" si="850"/>
        <v>34.155000000000008</v>
      </c>
      <c r="AK910" s="152">
        <f t="shared" si="851"/>
        <v>42.747134094224997</v>
      </c>
      <c r="AL910" s="129">
        <v>450</v>
      </c>
      <c r="AM910" s="100">
        <f t="shared" si="868"/>
        <v>0.39133333333333337</v>
      </c>
      <c r="AN910" s="100">
        <v>9.6440000000000001</v>
      </c>
      <c r="AO910" s="100">
        <v>4.5170000000000003</v>
      </c>
      <c r="AP910" s="100">
        <f t="shared" si="852"/>
        <v>4.735666666666666</v>
      </c>
      <c r="AQ910" s="100">
        <f t="shared" si="853"/>
        <v>33.840333333333341</v>
      </c>
      <c r="AR910" s="160">
        <f t="shared" si="854"/>
        <v>45.367824782384993</v>
      </c>
      <c r="AS910" s="129">
        <v>450</v>
      </c>
      <c r="AT910" s="100">
        <f t="shared" si="869"/>
        <v>0.70166666666666666</v>
      </c>
      <c r="AU910" s="100">
        <v>9.6440000000000001</v>
      </c>
      <c r="AV910" s="100">
        <v>4.5170000000000003</v>
      </c>
      <c r="AW910" s="100">
        <f t="shared" si="855"/>
        <v>4.4253333333333327</v>
      </c>
      <c r="AX910" s="100">
        <f t="shared" si="856"/>
        <v>34.150666666666673</v>
      </c>
      <c r="AY910" s="160">
        <f t="shared" si="857"/>
        <v>42.783604814159986</v>
      </c>
      <c r="AZ910" s="166"/>
      <c r="BA910" s="129">
        <v>450</v>
      </c>
      <c r="BB910" s="100">
        <v>103.506856070365</v>
      </c>
      <c r="BC910" s="167">
        <f>(BB925-BB926)/BB907</f>
        <v>0.48750393853810797</v>
      </c>
      <c r="BD910" s="167">
        <f>D910-BB923</f>
        <v>34.659999999999968</v>
      </c>
      <c r="BE910" s="164">
        <f>BB925-BB926</f>
        <v>50.460000000000008</v>
      </c>
      <c r="BF910" s="164">
        <f t="shared" si="858"/>
        <v>68.688069758224259</v>
      </c>
      <c r="BG910" s="174">
        <f t="shared" si="859"/>
        <v>33.485704537714632</v>
      </c>
      <c r="BH910" s="129">
        <v>450</v>
      </c>
      <c r="BI910" s="100">
        <v>103.506856070365</v>
      </c>
      <c r="BJ910" s="167">
        <f>(BI925-BI926)/BI907</f>
        <v>0.5773530591961421</v>
      </c>
      <c r="BK910" s="167">
        <f>I910-BI923</f>
        <v>39.19</v>
      </c>
      <c r="BL910" s="164">
        <f>BI925-BI926</f>
        <v>59.760000000000005</v>
      </c>
      <c r="BM910" s="164">
        <f t="shared" si="860"/>
        <v>65.578982597054875</v>
      </c>
      <c r="BN910" s="174">
        <f t="shared" si="861"/>
        <v>37.862226221380197</v>
      </c>
      <c r="BO910" s="129">
        <v>450</v>
      </c>
      <c r="BP910" s="180">
        <v>103.506856070365</v>
      </c>
      <c r="BQ910" s="167">
        <f>(BP925-BP926)/BP907</f>
        <v>0.85945997567082988</v>
      </c>
      <c r="BR910" s="167">
        <f>N910-BP923</f>
        <v>39.79000000000002</v>
      </c>
      <c r="BS910" s="164">
        <f>BP925-BP926</f>
        <v>88.96</v>
      </c>
      <c r="BT910" s="164">
        <f t="shared" si="862"/>
        <v>44.727967625899304</v>
      </c>
      <c r="BU910" s="174">
        <f t="shared" si="863"/>
        <v>38.441897967561083</v>
      </c>
      <c r="BV910" s="129">
        <v>450</v>
      </c>
      <c r="BW910" s="100">
        <v>103.506856070365</v>
      </c>
      <c r="BX910" s="167">
        <f>(BW925-BW926)/BW907</f>
        <v>0.80197586084122752</v>
      </c>
      <c r="BY910" s="167">
        <f>S910-BW923</f>
        <v>40.819999999999993</v>
      </c>
      <c r="BZ910" s="164">
        <f>BW925-BW926</f>
        <v>83.01</v>
      </c>
      <c r="CA910" s="164">
        <f t="shared" si="864"/>
        <v>49.17479821708227</v>
      </c>
      <c r="CB910" s="174">
        <f t="shared" si="865"/>
        <v>39.437001131838215</v>
      </c>
    </row>
    <row r="911" spans="1:80" ht="15.75">
      <c r="A911" s="64"/>
      <c r="B911" s="95" t="s">
        <v>42</v>
      </c>
      <c r="C911" s="80">
        <v>550</v>
      </c>
      <c r="D911" s="278">
        <v>370.02</v>
      </c>
      <c r="E911" s="278">
        <v>14.46</v>
      </c>
      <c r="F911" s="278">
        <v>14.79</v>
      </c>
      <c r="G911" s="278">
        <v>16</v>
      </c>
      <c r="H911" s="80">
        <v>550</v>
      </c>
      <c r="I911" s="100">
        <v>384.56</v>
      </c>
      <c r="J911" s="210">
        <v>8.59</v>
      </c>
      <c r="K911" s="210">
        <v>8.7200000000000006</v>
      </c>
      <c r="L911" s="227">
        <v>10.76</v>
      </c>
      <c r="M911" s="80">
        <v>550</v>
      </c>
      <c r="N911" s="80">
        <v>413.9</v>
      </c>
      <c r="O911" s="208">
        <v>4.57</v>
      </c>
      <c r="P911" s="208">
        <v>5.73</v>
      </c>
      <c r="Q911" s="152">
        <v>3.75</v>
      </c>
      <c r="R911" s="80">
        <v>550</v>
      </c>
      <c r="S911" s="211">
        <v>408.1</v>
      </c>
      <c r="T911" s="210">
        <v>8.0399999999999991</v>
      </c>
      <c r="U911" s="210">
        <v>6.4</v>
      </c>
      <c r="V911" s="210">
        <v>9.5399999999999991</v>
      </c>
      <c r="W911" s="64"/>
      <c r="X911" s="129">
        <v>550</v>
      </c>
      <c r="Y911" s="151">
        <f t="shared" si="866"/>
        <v>1.5083333333333333</v>
      </c>
      <c r="Z911" s="100">
        <v>9.6440000000000001</v>
      </c>
      <c r="AA911" s="100">
        <v>4.5170000000000003</v>
      </c>
      <c r="AB911" s="100">
        <f t="shared" si="846"/>
        <v>3.618666666666666</v>
      </c>
      <c r="AC911" s="100">
        <f t="shared" si="847"/>
        <v>34.957333333333338</v>
      </c>
      <c r="AD911" s="152">
        <f t="shared" si="848"/>
        <v>53.495767915626651</v>
      </c>
      <c r="AE911" s="129">
        <v>550</v>
      </c>
      <c r="AF911" s="100">
        <f t="shared" si="867"/>
        <v>0.93566666666666676</v>
      </c>
      <c r="AG911" s="100">
        <v>9.6440000000000001</v>
      </c>
      <c r="AH911" s="100">
        <v>4.5170000000000003</v>
      </c>
      <c r="AI911" s="100">
        <f t="shared" si="849"/>
        <v>4.1913333333333327</v>
      </c>
      <c r="AJ911" s="100">
        <f t="shared" si="850"/>
        <v>34.384666666666675</v>
      </c>
      <c r="AK911" s="152">
        <f t="shared" si="851"/>
        <v>60.946612264046664</v>
      </c>
      <c r="AL911" s="129">
        <v>550</v>
      </c>
      <c r="AM911" s="100">
        <f t="shared" si="868"/>
        <v>0.46833333333333338</v>
      </c>
      <c r="AN911" s="100">
        <v>9.6440000000000001</v>
      </c>
      <c r="AO911" s="100">
        <v>4.5170000000000003</v>
      </c>
      <c r="AP911" s="100">
        <f t="shared" si="852"/>
        <v>4.6586666666666661</v>
      </c>
      <c r="AQ911" s="100">
        <f t="shared" si="853"/>
        <v>33.917333333333339</v>
      </c>
      <c r="AR911" s="160">
        <f t="shared" si="854"/>
        <v>66.821448741226661</v>
      </c>
      <c r="AS911" s="129">
        <v>550</v>
      </c>
      <c r="AT911" s="100">
        <f t="shared" si="869"/>
        <v>0.79933333333333323</v>
      </c>
      <c r="AU911" s="100">
        <v>9.6440000000000001</v>
      </c>
      <c r="AV911" s="100">
        <v>4.5170000000000003</v>
      </c>
      <c r="AW911" s="100">
        <f t="shared" si="855"/>
        <v>4.3276666666666666</v>
      </c>
      <c r="AX911" s="100">
        <f t="shared" si="856"/>
        <v>34.248333333333335</v>
      </c>
      <c r="AY911" s="160">
        <f t="shared" si="857"/>
        <v>62.679539131091659</v>
      </c>
      <c r="AZ911" s="166"/>
      <c r="BA911" s="129">
        <v>550</v>
      </c>
      <c r="BB911" s="100">
        <v>103.506856070365</v>
      </c>
      <c r="BC911" s="167">
        <f>(BB925-BB926)/BB907</f>
        <v>0.48750393853810797</v>
      </c>
      <c r="BD911" s="167">
        <f>D911-BB923</f>
        <v>31.96999999999997</v>
      </c>
      <c r="BE911" s="164">
        <f>BB925-BB926</f>
        <v>50.460000000000008</v>
      </c>
      <c r="BF911" s="164">
        <f t="shared" si="858"/>
        <v>63.357114546175119</v>
      </c>
      <c r="BG911" s="174">
        <f t="shared" si="859"/>
        <v>30.886842875670421</v>
      </c>
      <c r="BH911" s="129">
        <v>550</v>
      </c>
      <c r="BI911" s="100">
        <v>103.506856070365</v>
      </c>
      <c r="BJ911" s="167">
        <f>(BI925-BI926)/BI907</f>
        <v>0.5773530591961421</v>
      </c>
      <c r="BK911" s="167">
        <f>I911-BI923</f>
        <v>37.160000000000025</v>
      </c>
      <c r="BL911" s="164">
        <f>BI925-BI926</f>
        <v>59.760000000000005</v>
      </c>
      <c r="BM911" s="164">
        <f t="shared" si="860"/>
        <v>62.182061579651979</v>
      </c>
      <c r="BN911" s="174">
        <f t="shared" si="861"/>
        <v>35.90100348013496</v>
      </c>
      <c r="BO911" s="129">
        <v>550</v>
      </c>
      <c r="BP911" s="180">
        <v>103.506856070365</v>
      </c>
      <c r="BQ911" s="167">
        <f>(BP925-BP926)/BP907</f>
        <v>0.85945997567082988</v>
      </c>
      <c r="BR911" s="167">
        <f>N911-BP923</f>
        <v>37.230000000000018</v>
      </c>
      <c r="BS911" s="164">
        <f>BP925-BP926</f>
        <v>88.96</v>
      </c>
      <c r="BT911" s="164">
        <f t="shared" si="862"/>
        <v>41.850269784172681</v>
      </c>
      <c r="BU911" s="174">
        <f t="shared" si="863"/>
        <v>35.968631850522719</v>
      </c>
      <c r="BV911" s="129">
        <v>550</v>
      </c>
      <c r="BW911" s="100">
        <v>103.506856070365</v>
      </c>
      <c r="BX911" s="167">
        <f>(BW925-BW926)/BW907</f>
        <v>0.80197586084122752</v>
      </c>
      <c r="BY911" s="167">
        <f>S911-BW923</f>
        <v>38.340000000000032</v>
      </c>
      <c r="BZ911" s="164">
        <f>BW925-BW926</f>
        <v>83.01</v>
      </c>
      <c r="CA911" s="164">
        <f t="shared" si="864"/>
        <v>46.187206360679475</v>
      </c>
      <c r="CB911" s="174">
        <f t="shared" si="865"/>
        <v>37.041024580957341</v>
      </c>
    </row>
    <row r="912" spans="1:80" ht="15.75">
      <c r="A912" s="64"/>
      <c r="B912" s="95" t="s">
        <v>42</v>
      </c>
      <c r="C912" s="80">
        <v>650</v>
      </c>
      <c r="D912" s="278">
        <v>367.79</v>
      </c>
      <c r="E912" s="278">
        <v>16.73</v>
      </c>
      <c r="F912" s="278">
        <v>13.01</v>
      </c>
      <c r="G912" s="278">
        <v>14.45</v>
      </c>
      <c r="H912" s="80">
        <v>650</v>
      </c>
      <c r="I912" s="100">
        <v>382.89</v>
      </c>
      <c r="J912" s="210">
        <v>9.52</v>
      </c>
      <c r="K912" s="210">
        <v>9.06</v>
      </c>
      <c r="L912" s="227">
        <v>12.63</v>
      </c>
      <c r="M912" s="80">
        <v>650</v>
      </c>
      <c r="N912" s="80">
        <v>411.94</v>
      </c>
      <c r="O912" s="208">
        <v>6.08</v>
      </c>
      <c r="P912" s="208">
        <v>4.05</v>
      </c>
      <c r="Q912" s="152">
        <v>4.79</v>
      </c>
      <c r="R912" s="80">
        <v>650</v>
      </c>
      <c r="S912" s="211">
        <v>405.58</v>
      </c>
      <c r="T912" s="211">
        <v>10.32</v>
      </c>
      <c r="U912" s="211">
        <v>8.4</v>
      </c>
      <c r="V912" s="236">
        <v>6.99</v>
      </c>
      <c r="W912" s="64"/>
      <c r="X912" s="129">
        <v>650</v>
      </c>
      <c r="Y912" s="151">
        <f t="shared" si="866"/>
        <v>1.4729999999999999</v>
      </c>
      <c r="Z912" s="100">
        <v>9.6440000000000001</v>
      </c>
      <c r="AA912" s="100">
        <v>4.5170000000000003</v>
      </c>
      <c r="AB912" s="100">
        <f t="shared" si="846"/>
        <v>3.6539999999999999</v>
      </c>
      <c r="AC912" s="100">
        <f t="shared" si="847"/>
        <v>34.922000000000004</v>
      </c>
      <c r="AD912" s="152">
        <f t="shared" si="848"/>
        <v>75.370524187140006</v>
      </c>
      <c r="AE912" s="129">
        <v>650</v>
      </c>
      <c r="AF912" s="100">
        <f t="shared" si="867"/>
        <v>1.0403333333333333</v>
      </c>
      <c r="AG912" s="100">
        <v>9.6440000000000001</v>
      </c>
      <c r="AH912" s="100">
        <v>4.5170000000000003</v>
      </c>
      <c r="AI912" s="100">
        <f t="shared" si="849"/>
        <v>4.086666666666666</v>
      </c>
      <c r="AJ912" s="100">
        <f t="shared" si="850"/>
        <v>34.489333333333342</v>
      </c>
      <c r="AK912" s="152">
        <f t="shared" si="851"/>
        <v>83.250701142266664</v>
      </c>
      <c r="AL912" s="129">
        <v>650</v>
      </c>
      <c r="AM912" s="100">
        <f t="shared" si="868"/>
        <v>0.49733333333333329</v>
      </c>
      <c r="AN912" s="100">
        <v>9.6440000000000001</v>
      </c>
      <c r="AO912" s="100">
        <v>4.5170000000000003</v>
      </c>
      <c r="AP912" s="100">
        <f t="shared" si="852"/>
        <v>4.6296666666666662</v>
      </c>
      <c r="AQ912" s="100">
        <f t="shared" si="853"/>
        <v>33.946333333333335</v>
      </c>
      <c r="AR912" s="160">
        <f t="shared" si="854"/>
        <v>92.82746259061166</v>
      </c>
      <c r="AS912" s="129">
        <v>650</v>
      </c>
      <c r="AT912" s="100">
        <f t="shared" si="869"/>
        <v>0.85699999999999998</v>
      </c>
      <c r="AU912" s="100">
        <v>9.6440000000000001</v>
      </c>
      <c r="AV912" s="100">
        <v>4.5170000000000003</v>
      </c>
      <c r="AW912" s="100">
        <f t="shared" si="855"/>
        <v>4.2699999999999996</v>
      </c>
      <c r="AX912" s="100">
        <f t="shared" si="856"/>
        <v>34.306000000000004</v>
      </c>
      <c r="AY912" s="160">
        <f t="shared" si="857"/>
        <v>86.523054536099991</v>
      </c>
      <c r="AZ912" s="166"/>
      <c r="BA912" s="129">
        <v>650</v>
      </c>
      <c r="BB912" s="100">
        <v>103.506856070365</v>
      </c>
      <c r="BC912" s="167">
        <f>(BB925-BB926)/BB907</f>
        <v>0.48750393853810797</v>
      </c>
      <c r="BD912" s="167">
        <f>D912-BB923</f>
        <v>29.740000000000009</v>
      </c>
      <c r="BE912" s="164">
        <f>BB925-BB926</f>
        <v>50.460000000000008</v>
      </c>
      <c r="BF912" s="164">
        <f t="shared" si="858"/>
        <v>58.937772493063825</v>
      </c>
      <c r="BG912" s="174">
        <f t="shared" si="859"/>
        <v>28.732396219031578</v>
      </c>
      <c r="BH912" s="129">
        <v>650</v>
      </c>
      <c r="BI912" s="100">
        <v>103.506856070365</v>
      </c>
      <c r="BJ912" s="167">
        <f>(BI925-BI926)/BI907</f>
        <v>0.5773530591961421</v>
      </c>
      <c r="BK912" s="167">
        <f>I912-BI923</f>
        <v>35.490000000000009</v>
      </c>
      <c r="BL912" s="164">
        <f>BI925-BI926</f>
        <v>59.760000000000005</v>
      </c>
      <c r="BM912" s="164">
        <f t="shared" si="860"/>
        <v>59.387550200803219</v>
      </c>
      <c r="BN912" s="174">
        <f t="shared" si="861"/>
        <v>34.287583786598205</v>
      </c>
      <c r="BO912" s="129">
        <v>650</v>
      </c>
      <c r="BP912" s="180">
        <v>103.506856070365</v>
      </c>
      <c r="BQ912" s="167">
        <f>(BP925-BP926)/BP907</f>
        <v>0.85945997567082988</v>
      </c>
      <c r="BR912" s="167">
        <f>N912-BP923</f>
        <v>35.270000000000039</v>
      </c>
      <c r="BS912" s="164">
        <f>BP925-BP926</f>
        <v>88.96</v>
      </c>
      <c r="BT912" s="164">
        <f t="shared" si="862"/>
        <v>39.647032374100768</v>
      </c>
      <c r="BU912" s="174">
        <f t="shared" si="863"/>
        <v>34.075037479665248</v>
      </c>
      <c r="BV912" s="129">
        <v>650</v>
      </c>
      <c r="BW912" s="100">
        <v>103.506856070365</v>
      </c>
      <c r="BX912" s="167">
        <f>(BW925-BW926)/BW907</f>
        <v>0.80197586084122752</v>
      </c>
      <c r="BY912" s="167">
        <f>S912-BW923</f>
        <v>35.819999999999993</v>
      </c>
      <c r="BZ912" s="164">
        <f>BW925-BW926</f>
        <v>83.01</v>
      </c>
      <c r="CA912" s="164">
        <f t="shared" si="864"/>
        <v>43.151427538850726</v>
      </c>
      <c r="CB912" s="174">
        <f t="shared" si="865"/>
        <v>34.606403246997665</v>
      </c>
    </row>
    <row r="913" spans="1:80" ht="15.75">
      <c r="A913" s="64"/>
      <c r="B913" s="95" t="s">
        <v>42</v>
      </c>
      <c r="C913" s="80">
        <v>750</v>
      </c>
      <c r="D913" s="278">
        <v>366.33</v>
      </c>
      <c r="E913" s="278">
        <v>15.96</v>
      </c>
      <c r="F913" s="278">
        <v>15.18</v>
      </c>
      <c r="G913" s="278">
        <v>17.63</v>
      </c>
      <c r="H913" s="80">
        <v>750</v>
      </c>
      <c r="I913" s="100">
        <v>381.47</v>
      </c>
      <c r="J913" s="210">
        <v>16.149999999999999</v>
      </c>
      <c r="K913" s="210">
        <v>9.6300000000000008</v>
      </c>
      <c r="L913" s="227">
        <v>13.36</v>
      </c>
      <c r="M913" s="80">
        <v>750</v>
      </c>
      <c r="N913" s="80">
        <v>410.53</v>
      </c>
      <c r="O913" s="208">
        <v>5.33</v>
      </c>
      <c r="P913" s="208">
        <v>6.87</v>
      </c>
      <c r="Q913" s="152">
        <v>4.6399999999999997</v>
      </c>
      <c r="R913" s="80">
        <v>750</v>
      </c>
      <c r="S913" s="211">
        <v>403.69</v>
      </c>
      <c r="T913" s="211">
        <v>11.74</v>
      </c>
      <c r="U913" s="211">
        <v>9.23</v>
      </c>
      <c r="V913" s="236">
        <v>7.74</v>
      </c>
      <c r="W913" s="64"/>
      <c r="X913" s="129">
        <v>750</v>
      </c>
      <c r="Y913" s="151">
        <f t="shared" si="866"/>
        <v>1.6256666666666664</v>
      </c>
      <c r="Z913" s="100">
        <v>9.6440000000000001</v>
      </c>
      <c r="AA913" s="100">
        <v>4.5170000000000003</v>
      </c>
      <c r="AB913" s="100">
        <f t="shared" si="846"/>
        <v>3.5013333333333332</v>
      </c>
      <c r="AC913" s="100">
        <f t="shared" si="847"/>
        <v>35.074666666666673</v>
      </c>
      <c r="AD913" s="152">
        <f t="shared" si="848"/>
        <v>96.573219288000004</v>
      </c>
      <c r="AE913" s="129">
        <v>750</v>
      </c>
      <c r="AF913" s="100">
        <f t="shared" si="867"/>
        <v>1.3046666666666666</v>
      </c>
      <c r="AG913" s="100">
        <v>9.6440000000000001</v>
      </c>
      <c r="AH913" s="100">
        <v>4.5170000000000003</v>
      </c>
      <c r="AI913" s="100">
        <f t="shared" si="849"/>
        <v>3.8223333333333329</v>
      </c>
      <c r="AJ913" s="100">
        <f t="shared" si="850"/>
        <v>34.753666666666675</v>
      </c>
      <c r="AK913" s="152">
        <f t="shared" si="851"/>
        <v>104.46213250162499</v>
      </c>
      <c r="AL913" s="129">
        <v>750</v>
      </c>
      <c r="AM913" s="100">
        <f t="shared" si="868"/>
        <v>0.56133333333333335</v>
      </c>
      <c r="AN913" s="100">
        <v>9.6440000000000001</v>
      </c>
      <c r="AO913" s="100">
        <v>4.5170000000000003</v>
      </c>
      <c r="AP913" s="100">
        <f t="shared" si="852"/>
        <v>4.5656666666666661</v>
      </c>
      <c r="AQ913" s="100">
        <f t="shared" si="853"/>
        <v>34.010333333333335</v>
      </c>
      <c r="AR913" s="160">
        <f t="shared" si="854"/>
        <v>122.10818828662498</v>
      </c>
      <c r="AS913" s="129">
        <v>750</v>
      </c>
      <c r="AT913" s="100">
        <f t="shared" si="869"/>
        <v>0.95700000000000007</v>
      </c>
      <c r="AU913" s="100">
        <v>9.6440000000000001</v>
      </c>
      <c r="AV913" s="100">
        <v>4.5170000000000003</v>
      </c>
      <c r="AW913" s="100">
        <f t="shared" si="855"/>
        <v>4.17</v>
      </c>
      <c r="AX913" s="100">
        <f t="shared" si="856"/>
        <v>34.406000000000006</v>
      </c>
      <c r="AY913" s="160">
        <f t="shared" si="857"/>
        <v>112.82359610250001</v>
      </c>
      <c r="AZ913" s="166"/>
      <c r="BA913" s="129">
        <v>750</v>
      </c>
      <c r="BB913" s="100">
        <v>103.506856070365</v>
      </c>
      <c r="BC913" s="167">
        <f>(BB925-BB926)/BB907</f>
        <v>0.48750393853810797</v>
      </c>
      <c r="BD913" s="167">
        <f>D913-BB923</f>
        <v>28.279999999999973</v>
      </c>
      <c r="BE913" s="164">
        <f>BB925-BB926</f>
        <v>50.460000000000008</v>
      </c>
      <c r="BF913" s="164">
        <f t="shared" si="858"/>
        <v>56.044391597304731</v>
      </c>
      <c r="BG913" s="174">
        <f t="shared" si="859"/>
        <v>27.321861636658099</v>
      </c>
      <c r="BH913" s="129">
        <v>750</v>
      </c>
      <c r="BI913" s="100">
        <v>103.506856070365</v>
      </c>
      <c r="BJ913" s="167">
        <f>(BI925-BI926)/BI907</f>
        <v>0.5773530591961421</v>
      </c>
      <c r="BK913" s="167">
        <f>I913-BI923</f>
        <v>34.07000000000005</v>
      </c>
      <c r="BL913" s="164">
        <f>BI925-BI926</f>
        <v>59.760000000000005</v>
      </c>
      <c r="BM913" s="164">
        <f t="shared" si="860"/>
        <v>57.01137884872832</v>
      </c>
      <c r="BN913" s="174">
        <f t="shared" si="861"/>
        <v>32.915693987303527</v>
      </c>
      <c r="BO913" s="129">
        <v>750</v>
      </c>
      <c r="BP913" s="180">
        <v>103.506856070365</v>
      </c>
      <c r="BQ913" s="167">
        <f>(BP925-BP926)/BP907</f>
        <v>0.85945997567082988</v>
      </c>
      <c r="BR913" s="167">
        <f>N913-BP923</f>
        <v>33.860000000000014</v>
      </c>
      <c r="BS913" s="164">
        <f>BP925-BP926</f>
        <v>88.96</v>
      </c>
      <c r="BT913" s="164">
        <f t="shared" si="862"/>
        <v>38.062050359712245</v>
      </c>
      <c r="BU913" s="174">
        <f t="shared" si="863"/>
        <v>32.712808876140187</v>
      </c>
      <c r="BV913" s="129">
        <v>750</v>
      </c>
      <c r="BW913" s="100">
        <v>103.506856070365</v>
      </c>
      <c r="BX913" s="167">
        <f>(BW925-BW926)/BW907</f>
        <v>0.80197586084122752</v>
      </c>
      <c r="BY913" s="167">
        <f>S913-BW923</f>
        <v>33.930000000000007</v>
      </c>
      <c r="BZ913" s="164">
        <f>BW925-BW926</f>
        <v>83.01</v>
      </c>
      <c r="CA913" s="164">
        <f t="shared" si="864"/>
        <v>40.874593422479229</v>
      </c>
      <c r="CB913" s="174">
        <f t="shared" si="865"/>
        <v>32.780437246527953</v>
      </c>
    </row>
    <row r="914" spans="1:80" ht="15.75">
      <c r="A914" s="64"/>
      <c r="B914" s="95" t="s">
        <v>42</v>
      </c>
      <c r="C914" s="80">
        <v>850</v>
      </c>
      <c r="D914" s="278">
        <v>365.27</v>
      </c>
      <c r="E914" s="278">
        <v>18.190000000000001</v>
      </c>
      <c r="F914" s="278">
        <v>16.739999999999998</v>
      </c>
      <c r="G914" s="278">
        <v>17.670000000000002</v>
      </c>
      <c r="H914" s="80">
        <v>850</v>
      </c>
      <c r="I914" s="100">
        <v>380.26</v>
      </c>
      <c r="J914" s="210">
        <v>13.91</v>
      </c>
      <c r="K914" s="210">
        <v>10.029999999999999</v>
      </c>
      <c r="L914" s="227">
        <v>11.92</v>
      </c>
      <c r="M914" s="80">
        <v>850</v>
      </c>
      <c r="N914" s="80">
        <v>409.41</v>
      </c>
      <c r="O914" s="208">
        <v>7.12</v>
      </c>
      <c r="P914" s="208">
        <v>4.82</v>
      </c>
      <c r="Q914" s="152">
        <v>6.01</v>
      </c>
      <c r="R914" s="80">
        <v>850</v>
      </c>
      <c r="S914" s="211">
        <v>402.06</v>
      </c>
      <c r="T914" s="211">
        <v>12.22</v>
      </c>
      <c r="U914" s="211">
        <v>9.11</v>
      </c>
      <c r="V914" s="236">
        <v>10.59</v>
      </c>
      <c r="W914" s="64"/>
      <c r="X914" s="129">
        <v>850</v>
      </c>
      <c r="Y914" s="151">
        <f t="shared" si="866"/>
        <v>1.7533333333333334</v>
      </c>
      <c r="Z914" s="100">
        <v>9.6440000000000001</v>
      </c>
      <c r="AA914" s="100">
        <v>4.5170000000000003</v>
      </c>
      <c r="AB914" s="100">
        <f t="shared" si="846"/>
        <v>3.3736666666666668</v>
      </c>
      <c r="AC914" s="100">
        <f t="shared" si="847"/>
        <v>35.202333333333335</v>
      </c>
      <c r="AD914" s="152">
        <f t="shared" si="848"/>
        <v>119.95507979273168</v>
      </c>
      <c r="AE914" s="129">
        <v>850</v>
      </c>
      <c r="AF914" s="100">
        <f t="shared" si="867"/>
        <v>1.1953333333333334</v>
      </c>
      <c r="AG914" s="100">
        <v>9.6440000000000001</v>
      </c>
      <c r="AH914" s="100">
        <v>4.5170000000000003</v>
      </c>
      <c r="AI914" s="100">
        <f t="shared" si="849"/>
        <v>3.9316666666666666</v>
      </c>
      <c r="AJ914" s="100">
        <f t="shared" si="850"/>
        <v>34.644333333333336</v>
      </c>
      <c r="AK914" s="152">
        <f t="shared" si="851"/>
        <v>137.57956180949165</v>
      </c>
      <c r="AL914" s="129">
        <v>850</v>
      </c>
      <c r="AM914" s="100">
        <f t="shared" si="868"/>
        <v>0.59833333333333338</v>
      </c>
      <c r="AN914" s="100">
        <v>9.6440000000000001</v>
      </c>
      <c r="AO914" s="100">
        <v>4.5170000000000003</v>
      </c>
      <c r="AP914" s="100">
        <f t="shared" si="852"/>
        <v>4.5286666666666662</v>
      </c>
      <c r="AQ914" s="100">
        <f t="shared" si="853"/>
        <v>34.047333333333341</v>
      </c>
      <c r="AR914" s="160">
        <f t="shared" si="854"/>
        <v>155.73939418740667</v>
      </c>
      <c r="AS914" s="129">
        <v>850</v>
      </c>
      <c r="AT914" s="100">
        <f t="shared" si="869"/>
        <v>1.0639999999999998</v>
      </c>
      <c r="AU914" s="100">
        <v>9.6440000000000001</v>
      </c>
      <c r="AV914" s="100">
        <v>4.5170000000000003</v>
      </c>
      <c r="AW914" s="100">
        <f t="shared" si="855"/>
        <v>4.0629999999999997</v>
      </c>
      <c r="AX914" s="100">
        <f t="shared" si="856"/>
        <v>34.513000000000005</v>
      </c>
      <c r="AY914" s="160">
        <f t="shared" si="857"/>
        <v>141.63629463754501</v>
      </c>
      <c r="AZ914" s="166"/>
      <c r="BA914" s="129">
        <v>850</v>
      </c>
      <c r="BB914" s="100">
        <v>103.506856070365</v>
      </c>
      <c r="BC914" s="167">
        <f>(BB925-BB926)/BB907</f>
        <v>0.48750393853810797</v>
      </c>
      <c r="BD914" s="167">
        <f>D914-BB923</f>
        <v>27.21999999999997</v>
      </c>
      <c r="BE914" s="164">
        <f>BB925-BB926</f>
        <v>50.460000000000008</v>
      </c>
      <c r="BF914" s="164">
        <f t="shared" si="858"/>
        <v>53.943717796274207</v>
      </c>
      <c r="BG914" s="174">
        <f t="shared" si="859"/>
        <v>26.297774885071902</v>
      </c>
      <c r="BH914" s="129">
        <v>850</v>
      </c>
      <c r="BI914" s="100">
        <v>103.506856070365</v>
      </c>
      <c r="BJ914" s="167">
        <f>(BI925-BI926)/BI907</f>
        <v>0.5773530591961421</v>
      </c>
      <c r="BK914" s="167">
        <f>I914-BI923</f>
        <v>32.860000000000014</v>
      </c>
      <c r="BL914" s="164">
        <f>BI925-BI926</f>
        <v>59.760000000000005</v>
      </c>
      <c r="BM914" s="164">
        <f t="shared" si="860"/>
        <v>54.986613119143257</v>
      </c>
      <c r="BN914" s="174">
        <f t="shared" si="861"/>
        <v>31.746689299172083</v>
      </c>
      <c r="BO914" s="129">
        <v>850</v>
      </c>
      <c r="BP914" s="180">
        <v>103.506856070365</v>
      </c>
      <c r="BQ914" s="167">
        <f>(BP925-BP926)/BP907</f>
        <v>0.85945997567082988</v>
      </c>
      <c r="BR914" s="167">
        <f>N914-BP923</f>
        <v>32.740000000000066</v>
      </c>
      <c r="BS914" s="164">
        <f>BP925-BP926</f>
        <v>88.96</v>
      </c>
      <c r="BT914" s="164">
        <f t="shared" si="862"/>
        <v>36.803057553956911</v>
      </c>
      <c r="BU914" s="174">
        <f t="shared" si="863"/>
        <v>31.630754949935959</v>
      </c>
      <c r="BV914" s="129">
        <v>850</v>
      </c>
      <c r="BW914" s="100">
        <v>103.506856070365</v>
      </c>
      <c r="BX914" s="167">
        <f>(BW925-BW926)/BW907</f>
        <v>0.80197586084122752</v>
      </c>
      <c r="BY914" s="167">
        <f>S914-BW923</f>
        <v>32.300000000000011</v>
      </c>
      <c r="BZ914" s="164">
        <f>BW925-BW926</f>
        <v>83.01</v>
      </c>
      <c r="CA914" s="164">
        <f t="shared" si="864"/>
        <v>38.910974581375754</v>
      </c>
      <c r="CB914" s="174">
        <f t="shared" si="865"/>
        <v>31.205662336069942</v>
      </c>
    </row>
    <row r="915" spans="1:80" ht="15.75">
      <c r="A915" s="64"/>
      <c r="B915" s="95" t="s">
        <v>42</v>
      </c>
      <c r="C915" s="80">
        <v>950</v>
      </c>
      <c r="D915" s="278">
        <v>364.4</v>
      </c>
      <c r="E915" s="278">
        <v>19.25</v>
      </c>
      <c r="F915" s="278">
        <v>17.71</v>
      </c>
      <c r="G915" s="278">
        <v>18.54</v>
      </c>
      <c r="H915" s="80">
        <v>950</v>
      </c>
      <c r="I915" s="100">
        <v>379.27</v>
      </c>
      <c r="J915" s="210">
        <v>16.52</v>
      </c>
      <c r="K915" s="210">
        <v>11.79</v>
      </c>
      <c r="L915" s="227">
        <v>10.93</v>
      </c>
      <c r="M915" s="80">
        <v>950</v>
      </c>
      <c r="N915" s="80">
        <v>408.51</v>
      </c>
      <c r="O915" s="208">
        <v>5.38</v>
      </c>
      <c r="P915" s="208">
        <v>6.55</v>
      </c>
      <c r="Q915" s="152">
        <v>7.8</v>
      </c>
      <c r="R915" s="80">
        <v>950</v>
      </c>
      <c r="S915" s="211">
        <v>400.75</v>
      </c>
      <c r="T915" s="211">
        <v>12.26</v>
      </c>
      <c r="U915" s="211">
        <v>9.4700000000000006</v>
      </c>
      <c r="V915" s="236">
        <v>11.03</v>
      </c>
      <c r="W915" s="64"/>
      <c r="X915" s="129">
        <v>950</v>
      </c>
      <c r="Y915" s="151">
        <f t="shared" si="866"/>
        <v>1.85</v>
      </c>
      <c r="Z915" s="100">
        <v>9.6440000000000001</v>
      </c>
      <c r="AA915" s="100">
        <v>4.5170000000000003</v>
      </c>
      <c r="AB915" s="100">
        <f t="shared" si="846"/>
        <v>3.2769999999999992</v>
      </c>
      <c r="AC915" s="100">
        <f t="shared" si="847"/>
        <v>35.299000000000007</v>
      </c>
      <c r="AD915" s="152">
        <f t="shared" si="848"/>
        <v>145.94634580498496</v>
      </c>
      <c r="AE915" s="129">
        <v>950</v>
      </c>
      <c r="AF915" s="100">
        <f t="shared" si="867"/>
        <v>1.3079999999999998</v>
      </c>
      <c r="AG915" s="100">
        <v>9.6440000000000001</v>
      </c>
      <c r="AH915" s="100">
        <v>4.5170000000000003</v>
      </c>
      <c r="AI915" s="100">
        <f t="shared" si="849"/>
        <v>3.819</v>
      </c>
      <c r="AJ915" s="100">
        <f t="shared" si="850"/>
        <v>34.757000000000005</v>
      </c>
      <c r="AK915" s="152">
        <f t="shared" si="851"/>
        <v>167.47358776618498</v>
      </c>
      <c r="AL915" s="129">
        <v>950</v>
      </c>
      <c r="AM915" s="100">
        <f t="shared" si="868"/>
        <v>0.65766666666666673</v>
      </c>
      <c r="AN915" s="100">
        <v>9.6440000000000001</v>
      </c>
      <c r="AO915" s="100">
        <v>4.5170000000000003</v>
      </c>
      <c r="AP915" s="100">
        <f t="shared" si="852"/>
        <v>4.4693333333333332</v>
      </c>
      <c r="AQ915" s="100">
        <f t="shared" si="853"/>
        <v>34.106666666666669</v>
      </c>
      <c r="AR915" s="160">
        <f t="shared" si="854"/>
        <v>192.32529413546663</v>
      </c>
      <c r="AS915" s="129">
        <v>950</v>
      </c>
      <c r="AT915" s="100">
        <f t="shared" si="869"/>
        <v>1.0920000000000001</v>
      </c>
      <c r="AU915" s="100">
        <v>9.6440000000000001</v>
      </c>
      <c r="AV915" s="100">
        <v>4.5170000000000003</v>
      </c>
      <c r="AW915" s="100">
        <f t="shared" si="855"/>
        <v>4.0350000000000001</v>
      </c>
      <c r="AX915" s="100">
        <f t="shared" si="856"/>
        <v>34.541000000000004</v>
      </c>
      <c r="AY915" s="160">
        <f t="shared" si="857"/>
        <v>175.84613522482499</v>
      </c>
      <c r="AZ915" s="166"/>
      <c r="BA915" s="129">
        <v>950</v>
      </c>
      <c r="BB915" s="100">
        <v>103.506856070365</v>
      </c>
      <c r="BC915" s="167">
        <f>(BB925-BB926)/BB907</f>
        <v>0.48750393853810797</v>
      </c>
      <c r="BD915" s="167">
        <f>D915-BB923</f>
        <v>26.349999999999966</v>
      </c>
      <c r="BE915" s="164">
        <f>BB925-BB926</f>
        <v>50.460000000000008</v>
      </c>
      <c r="BF915" s="164">
        <f t="shared" si="858"/>
        <v>52.219579865239716</v>
      </c>
      <c r="BG915" s="174">
        <f t="shared" si="859"/>
        <v>25.457250853109642</v>
      </c>
      <c r="BH915" s="129">
        <v>950</v>
      </c>
      <c r="BI915" s="100">
        <v>103.506856070365</v>
      </c>
      <c r="BJ915" s="167">
        <f>(BI925-BI926)/BI907</f>
        <v>0.5773530591961421</v>
      </c>
      <c r="BK915" s="167">
        <f>I915-BI923</f>
        <v>31.870000000000005</v>
      </c>
      <c r="BL915" s="164">
        <f>BI925-BI926</f>
        <v>59.760000000000005</v>
      </c>
      <c r="BM915" s="164">
        <f t="shared" si="860"/>
        <v>53.329986613119154</v>
      </c>
      <c r="BN915" s="174">
        <f t="shared" si="861"/>
        <v>30.790230917973648</v>
      </c>
      <c r="BO915" s="129">
        <v>950</v>
      </c>
      <c r="BP915" s="180">
        <v>103.506856070365</v>
      </c>
      <c r="BQ915" s="167">
        <f>(BP925-BP926)/BP907</f>
        <v>0.85945997567082988</v>
      </c>
      <c r="BR915" s="167">
        <f>N915-BP923</f>
        <v>31.840000000000032</v>
      </c>
      <c r="BS915" s="164">
        <f>BP925-BP926</f>
        <v>88.96</v>
      </c>
      <c r="BT915" s="164">
        <f t="shared" si="862"/>
        <v>35.791366906474856</v>
      </c>
      <c r="BU915" s="174">
        <f t="shared" si="863"/>
        <v>30.761247330664627</v>
      </c>
      <c r="BV915" s="129">
        <v>950</v>
      </c>
      <c r="BW915" s="100">
        <v>103.506856070365</v>
      </c>
      <c r="BX915" s="167">
        <f>(BW925-BW926)/BW907</f>
        <v>0.80197586084122752</v>
      </c>
      <c r="BY915" s="167">
        <f>S915-BW923</f>
        <v>30.990000000000009</v>
      </c>
      <c r="BZ915" s="164">
        <f>BW925-BW926</f>
        <v>83.01</v>
      </c>
      <c r="CA915" s="164">
        <f t="shared" si="864"/>
        <v>37.332851463679084</v>
      </c>
      <c r="CB915" s="174">
        <f t="shared" si="865"/>
        <v>29.940045690241714</v>
      </c>
    </row>
    <row r="916" spans="1:80" ht="15.75">
      <c r="A916" s="64"/>
      <c r="B916" s="95" t="s">
        <v>42</v>
      </c>
      <c r="C916" s="80">
        <v>1000</v>
      </c>
      <c r="D916" s="278">
        <v>363.94</v>
      </c>
      <c r="E916" s="278">
        <v>19.75</v>
      </c>
      <c r="F916" s="278">
        <v>21.2</v>
      </c>
      <c r="G916" s="278">
        <v>19.23</v>
      </c>
      <c r="H916" s="80">
        <v>1000</v>
      </c>
      <c r="I916" s="100">
        <v>378.7</v>
      </c>
      <c r="J916" s="210">
        <v>16.93</v>
      </c>
      <c r="K916" s="210">
        <v>13.18</v>
      </c>
      <c r="L916" s="227">
        <v>11.7</v>
      </c>
      <c r="M916" s="80">
        <v>1000</v>
      </c>
      <c r="N916" s="80">
        <v>409.94</v>
      </c>
      <c r="O916" s="208">
        <v>7.88</v>
      </c>
      <c r="P916" s="208">
        <v>6.18</v>
      </c>
      <c r="Q916" s="152">
        <v>6.61</v>
      </c>
      <c r="R916" s="80">
        <v>1000</v>
      </c>
      <c r="S916" s="211">
        <v>400.01</v>
      </c>
      <c r="T916" s="211">
        <v>13.3</v>
      </c>
      <c r="U916" s="211">
        <v>10.75</v>
      </c>
      <c r="V916" s="236">
        <v>7.35</v>
      </c>
      <c r="W916" s="64"/>
      <c r="X916" s="129">
        <v>1000</v>
      </c>
      <c r="Y916" s="151">
        <f t="shared" si="866"/>
        <v>2.0060000000000002</v>
      </c>
      <c r="Z916" s="100">
        <v>9.6440000000000001</v>
      </c>
      <c r="AA916" s="100">
        <v>4.5170000000000003</v>
      </c>
      <c r="AB916" s="100">
        <f t="shared" si="846"/>
        <v>3.1209999999999996</v>
      </c>
      <c r="AC916" s="100">
        <f t="shared" si="847"/>
        <v>35.455000000000005</v>
      </c>
      <c r="AD916" s="152">
        <f t="shared" si="848"/>
        <v>154.69576688999996</v>
      </c>
      <c r="AE916" s="129">
        <v>1000</v>
      </c>
      <c r="AF916" s="100">
        <f t="shared" si="867"/>
        <v>1.3936666666666668</v>
      </c>
      <c r="AG916" s="100">
        <v>9.6440000000000001</v>
      </c>
      <c r="AH916" s="100">
        <v>4.5170000000000003</v>
      </c>
      <c r="AI916" s="100">
        <f t="shared" si="849"/>
        <v>3.7333333333333325</v>
      </c>
      <c r="AJ916" s="100">
        <f t="shared" si="850"/>
        <v>34.842666666666673</v>
      </c>
      <c r="AK916" s="152">
        <f t="shared" si="851"/>
        <v>181.85084586666665</v>
      </c>
      <c r="AL916" s="129">
        <v>1000</v>
      </c>
      <c r="AM916" s="100">
        <f>AVERAGE(P916:Q916)/10</f>
        <v>0.63949999999999996</v>
      </c>
      <c r="AN916" s="100">
        <v>9.6440000000000001</v>
      </c>
      <c r="AO916" s="100">
        <v>4.5170000000000003</v>
      </c>
      <c r="AP916" s="100">
        <f t="shared" si="852"/>
        <v>4.4874999999999998</v>
      </c>
      <c r="AQ916" s="100">
        <f t="shared" si="853"/>
        <v>34.088500000000003</v>
      </c>
      <c r="AR916" s="160">
        <f t="shared" si="854"/>
        <v>213.85505696249996</v>
      </c>
      <c r="AS916" s="129">
        <v>1000</v>
      </c>
      <c r="AT916" s="100">
        <f t="shared" si="869"/>
        <v>1.0466666666666666</v>
      </c>
      <c r="AU916" s="100">
        <v>9.6440000000000001</v>
      </c>
      <c r="AV916" s="100">
        <v>4.5170000000000003</v>
      </c>
      <c r="AW916" s="100">
        <f t="shared" si="855"/>
        <v>4.0803333333333329</v>
      </c>
      <c r="AX916" s="100">
        <f t="shared" si="856"/>
        <v>34.495666666666672</v>
      </c>
      <c r="AY916" s="160">
        <f t="shared" si="857"/>
        <v>196.77383834066663</v>
      </c>
      <c r="AZ916" s="166"/>
      <c r="BA916" s="129">
        <v>1000</v>
      </c>
      <c r="BB916" s="100">
        <v>103.506856070365</v>
      </c>
      <c r="BC916" s="167">
        <f>(BB925-BB926)/BB907</f>
        <v>0.48750393853810797</v>
      </c>
      <c r="BD916" s="167">
        <f>D916-BB923</f>
        <v>25.889999999999986</v>
      </c>
      <c r="BE916" s="164">
        <f>BB925-BB926</f>
        <v>50.460000000000008</v>
      </c>
      <c r="BF916" s="164">
        <f t="shared" si="858"/>
        <v>51.30796670630199</v>
      </c>
      <c r="BG916" s="174">
        <f t="shared" si="859"/>
        <v>25.012835847704334</v>
      </c>
      <c r="BH916" s="129">
        <v>1000</v>
      </c>
      <c r="BI916" s="100">
        <v>103.506856070365</v>
      </c>
      <c r="BJ916" s="167">
        <f>(BI925-BI926)/BI907</f>
        <v>0.5773530591961421</v>
      </c>
      <c r="BK916" s="167">
        <f>I916-BI923</f>
        <v>31.300000000000011</v>
      </c>
      <c r="BL916" s="164">
        <f>BI925-BI926</f>
        <v>59.760000000000005</v>
      </c>
      <c r="BM916" s="164">
        <f t="shared" si="860"/>
        <v>52.376171352074984</v>
      </c>
      <c r="BN916" s="174">
        <f t="shared" si="861"/>
        <v>30.23954275910183</v>
      </c>
      <c r="BO916" s="129">
        <v>1000</v>
      </c>
      <c r="BP916" s="180">
        <v>103.506856070365</v>
      </c>
      <c r="BQ916" s="167">
        <f>(BP925-BP926)/BP907</f>
        <v>0.85945997567082988</v>
      </c>
      <c r="BR916" s="167">
        <f>N916-BP923</f>
        <v>33.270000000000039</v>
      </c>
      <c r="BS916" s="164">
        <f>BP925-BP926</f>
        <v>88.96</v>
      </c>
      <c r="BT916" s="164">
        <f t="shared" si="862"/>
        <v>37.398830935251844</v>
      </c>
      <c r="BU916" s="174">
        <f t="shared" si="863"/>
        <v>32.142798325729032</v>
      </c>
      <c r="BV916" s="129">
        <v>1000</v>
      </c>
      <c r="BW916" s="100">
        <v>103.506856070365</v>
      </c>
      <c r="BX916" s="167">
        <f>(BW925-BW926)/BW907</f>
        <v>0.80197586084122752</v>
      </c>
      <c r="BY916" s="167">
        <f>S916-BW923</f>
        <v>30.25</v>
      </c>
      <c r="BZ916" s="164">
        <f>BW925-BW926</f>
        <v>83.01</v>
      </c>
      <c r="CA916" s="164">
        <f t="shared" si="864"/>
        <v>36.441392603300805</v>
      </c>
      <c r="CB916" s="174">
        <f t="shared" si="865"/>
        <v>29.225117203285304</v>
      </c>
    </row>
    <row r="917" spans="1:80" ht="15.75">
      <c r="A917" s="64"/>
      <c r="B917" s="95" t="s">
        <v>42</v>
      </c>
      <c r="C917" s="80">
        <v>1350</v>
      </c>
      <c r="D917" s="278">
        <v>362.31</v>
      </c>
      <c r="E917" s="278">
        <v>18.829999999999998</v>
      </c>
      <c r="F917" s="278">
        <v>15.56</v>
      </c>
      <c r="G917" s="278">
        <v>12.56</v>
      </c>
      <c r="H917" s="80">
        <v>1350</v>
      </c>
      <c r="I917" s="100">
        <v>376.66</v>
      </c>
      <c r="J917" s="100">
        <v>16.559999999999999</v>
      </c>
      <c r="K917" s="211">
        <v>10.61</v>
      </c>
      <c r="L917" s="258">
        <v>11.01</v>
      </c>
      <c r="M917" s="80">
        <v>1350</v>
      </c>
      <c r="N917" s="100">
        <v>406.26</v>
      </c>
      <c r="O917" s="208">
        <v>7.53</v>
      </c>
      <c r="P917" s="208">
        <v>5.86</v>
      </c>
      <c r="Q917" s="152">
        <v>6.05</v>
      </c>
      <c r="R917" s="80">
        <v>1350</v>
      </c>
      <c r="S917" s="211">
        <v>397.35</v>
      </c>
      <c r="T917" s="211">
        <v>12.75</v>
      </c>
      <c r="U917" s="211">
        <v>10.56</v>
      </c>
      <c r="V917" s="236">
        <v>7.64</v>
      </c>
      <c r="W917" s="64"/>
      <c r="X917" s="129">
        <v>1350</v>
      </c>
      <c r="Y917" s="151">
        <f t="shared" si="866"/>
        <v>1.5649999999999999</v>
      </c>
      <c r="Z917" s="100">
        <v>9.6440000000000001</v>
      </c>
      <c r="AA917" s="100">
        <v>4.5170000000000003</v>
      </c>
      <c r="AB917" s="100">
        <f t="shared" si="846"/>
        <v>3.5619999999999994</v>
      </c>
      <c r="AC917" s="100">
        <f t="shared" si="847"/>
        <v>35.014000000000003</v>
      </c>
      <c r="AD917" s="152">
        <f t="shared" si="848"/>
        <v>317.76813928313999</v>
      </c>
      <c r="AE917" s="129">
        <v>1350</v>
      </c>
      <c r="AF917" s="100">
        <f t="shared" si="867"/>
        <v>1.2726666666666666</v>
      </c>
      <c r="AG917" s="100">
        <v>9.6440000000000001</v>
      </c>
      <c r="AH917" s="100">
        <v>4.5170000000000003</v>
      </c>
      <c r="AI917" s="100">
        <f t="shared" si="849"/>
        <v>3.8543333333333329</v>
      </c>
      <c r="AJ917" s="100">
        <f t="shared" si="850"/>
        <v>34.721666666666671</v>
      </c>
      <c r="AK917" s="152">
        <f t="shared" si="851"/>
        <v>340.97657397502496</v>
      </c>
      <c r="AL917" s="129">
        <v>1350</v>
      </c>
      <c r="AM917" s="100">
        <f t="shared" ref="AM917:AM922" si="870">AVERAGE(O917:Q917)/10</f>
        <v>0.64800000000000002</v>
      </c>
      <c r="AN917" s="100">
        <v>9.6440000000000001</v>
      </c>
      <c r="AO917" s="100">
        <v>4.5170000000000003</v>
      </c>
      <c r="AP917" s="100">
        <f t="shared" si="852"/>
        <v>4.4790000000000001</v>
      </c>
      <c r="AQ917" s="100">
        <f t="shared" si="853"/>
        <v>34.097000000000008</v>
      </c>
      <c r="AR917" s="160">
        <f t="shared" si="854"/>
        <v>389.10959525686508</v>
      </c>
      <c r="AS917" s="129">
        <v>1350</v>
      </c>
      <c r="AT917" s="100">
        <f t="shared" si="869"/>
        <v>1.0316666666666667</v>
      </c>
      <c r="AU917" s="100">
        <v>9.6440000000000001</v>
      </c>
      <c r="AV917" s="100">
        <v>4.5170000000000003</v>
      </c>
      <c r="AW917" s="100">
        <f t="shared" si="855"/>
        <v>4.0953333333333326</v>
      </c>
      <c r="AX917" s="100">
        <f t="shared" si="856"/>
        <v>34.480666666666671</v>
      </c>
      <c r="AY917" s="160">
        <f t="shared" si="857"/>
        <v>359.78215499513999</v>
      </c>
      <c r="AZ917" s="166"/>
      <c r="BA917" s="129">
        <v>1350</v>
      </c>
      <c r="BB917" s="100">
        <v>103.506856070365</v>
      </c>
      <c r="BC917" s="167">
        <f>(BB925-BB926)/BB907</f>
        <v>0.48750393853810797</v>
      </c>
      <c r="BD917" s="167">
        <f>D917-BB923</f>
        <v>24.259999999999991</v>
      </c>
      <c r="BE917" s="164">
        <f>BB925-BB926</f>
        <v>50.460000000000008</v>
      </c>
      <c r="BF917" s="164">
        <f t="shared" si="858"/>
        <v>48.077685295283366</v>
      </c>
      <c r="BG917" s="174">
        <f t="shared" si="859"/>
        <v>23.43806093724632</v>
      </c>
      <c r="BH917" s="129">
        <v>1350</v>
      </c>
      <c r="BI917" s="100">
        <v>103.506856070365</v>
      </c>
      <c r="BJ917" s="167">
        <f>(BI925-BI926)/BI907</f>
        <v>0.5773530591961421</v>
      </c>
      <c r="BK917" s="167">
        <f>I917-BI923</f>
        <v>29.260000000000048</v>
      </c>
      <c r="BL917" s="164">
        <f>BI925-BI926</f>
        <v>59.760000000000005</v>
      </c>
      <c r="BM917" s="164">
        <f t="shared" si="860"/>
        <v>48.962516733601149</v>
      </c>
      <c r="BN917" s="174">
        <f t="shared" si="861"/>
        <v>28.268658822086923</v>
      </c>
      <c r="BO917" s="129">
        <v>1350</v>
      </c>
      <c r="BP917" s="180">
        <v>103.506856070365</v>
      </c>
      <c r="BQ917" s="167">
        <f>(BP925-BP926)/BP907</f>
        <v>0.85945997567082988</v>
      </c>
      <c r="BR917" s="167">
        <f>N917-BP923</f>
        <v>29.590000000000032</v>
      </c>
      <c r="BS917" s="164">
        <f>BP925-BP926</f>
        <v>88.96</v>
      </c>
      <c r="BT917" s="164">
        <f t="shared" si="862"/>
        <v>33.262140287769817</v>
      </c>
      <c r="BU917" s="174">
        <f t="shared" si="863"/>
        <v>28.587478282486376</v>
      </c>
      <c r="BV917" s="129">
        <v>1350</v>
      </c>
      <c r="BW917" s="100">
        <v>103.506856070365</v>
      </c>
      <c r="BX917" s="167">
        <f>(BW925-BW926)/BW907</f>
        <v>0.80197586084122752</v>
      </c>
      <c r="BY917" s="167">
        <f>S917-BW923</f>
        <v>27.590000000000032</v>
      </c>
      <c r="BZ917" s="164">
        <f>BW925-BW926</f>
        <v>83.01</v>
      </c>
      <c r="CA917" s="164">
        <f t="shared" si="864"/>
        <v>33.236959402481666</v>
      </c>
      <c r="CB917" s="174">
        <f t="shared" si="865"/>
        <v>26.655239128550164</v>
      </c>
    </row>
    <row r="918" spans="1:80" ht="15.75">
      <c r="A918" s="64"/>
      <c r="B918" s="95" t="s">
        <v>42</v>
      </c>
      <c r="C918" s="80">
        <v>2500</v>
      </c>
      <c r="D918" s="211">
        <v>359.48</v>
      </c>
      <c r="E918" s="278">
        <v>17.71</v>
      </c>
      <c r="F918" s="211">
        <v>23.1</v>
      </c>
      <c r="G918" s="236">
        <v>21.02</v>
      </c>
      <c r="H918" s="80">
        <v>2500</v>
      </c>
      <c r="I918" s="278">
        <v>373.07</v>
      </c>
      <c r="J918" s="210">
        <v>13.95</v>
      </c>
      <c r="K918" s="211">
        <v>13.55</v>
      </c>
      <c r="L918" s="98">
        <v>20.54</v>
      </c>
      <c r="M918" s="80">
        <v>2500</v>
      </c>
      <c r="N918" s="211">
        <v>402.7</v>
      </c>
      <c r="O918" s="80">
        <v>8.94</v>
      </c>
      <c r="P918" s="80">
        <v>11.02</v>
      </c>
      <c r="Q918" s="98">
        <v>8.32</v>
      </c>
      <c r="R918" s="80">
        <v>2500</v>
      </c>
      <c r="S918" s="211">
        <v>392.96</v>
      </c>
      <c r="T918" s="211">
        <v>9.98</v>
      </c>
      <c r="U918" s="211">
        <v>15.72</v>
      </c>
      <c r="V918" s="236">
        <v>12.96</v>
      </c>
      <c r="W918" s="64"/>
      <c r="X918" s="129">
        <v>2500</v>
      </c>
      <c r="Y918" s="151">
        <f t="shared" si="866"/>
        <v>2.0609999999999999</v>
      </c>
      <c r="Z918" s="100">
        <v>9.6440000000000001</v>
      </c>
      <c r="AA918" s="100">
        <v>4.5170000000000003</v>
      </c>
      <c r="AB918" s="100">
        <f t="shared" si="846"/>
        <v>3.0659999999999998</v>
      </c>
      <c r="AC918" s="100">
        <f t="shared" si="847"/>
        <v>35.510000000000005</v>
      </c>
      <c r="AD918" s="152">
        <f t="shared" si="848"/>
        <v>951.28360425000005</v>
      </c>
      <c r="AE918" s="129">
        <v>2500</v>
      </c>
      <c r="AF918" s="100">
        <f t="shared" si="867"/>
        <v>1.6013333333333333</v>
      </c>
      <c r="AG918" s="100">
        <v>9.6440000000000001</v>
      </c>
      <c r="AH918" s="100">
        <v>4.5170000000000003</v>
      </c>
      <c r="AI918" s="100">
        <f t="shared" si="849"/>
        <v>3.5256666666666661</v>
      </c>
      <c r="AJ918" s="100">
        <f t="shared" si="850"/>
        <v>35.050333333333342</v>
      </c>
      <c r="AK918" s="152">
        <f t="shared" si="851"/>
        <v>1079.7434816291666</v>
      </c>
      <c r="AL918" s="129">
        <v>2500</v>
      </c>
      <c r="AM918" s="100">
        <f t="shared" si="870"/>
        <v>0.94266666666666676</v>
      </c>
      <c r="AN918" s="100">
        <v>9.6440000000000001</v>
      </c>
      <c r="AO918" s="100">
        <v>4.5170000000000003</v>
      </c>
      <c r="AP918" s="100">
        <f t="shared" si="852"/>
        <v>4.184333333333333</v>
      </c>
      <c r="AQ918" s="100">
        <f t="shared" si="853"/>
        <v>34.391666666666673</v>
      </c>
      <c r="AR918" s="160">
        <f t="shared" si="854"/>
        <v>1257.3803982291665</v>
      </c>
      <c r="AS918" s="129">
        <v>2500</v>
      </c>
      <c r="AT918" s="100">
        <f t="shared" si="869"/>
        <v>1.2886666666666668</v>
      </c>
      <c r="AU918" s="100">
        <v>9.6440000000000001</v>
      </c>
      <c r="AV918" s="100">
        <v>4.5170000000000003</v>
      </c>
      <c r="AW918" s="100">
        <f t="shared" si="855"/>
        <v>3.8383333333333329</v>
      </c>
      <c r="AX918" s="100">
        <f t="shared" si="856"/>
        <v>34.737666666666669</v>
      </c>
      <c r="AY918" s="160">
        <f t="shared" si="857"/>
        <v>1165.0123247291667</v>
      </c>
      <c r="AZ918" s="166"/>
      <c r="BA918" s="129">
        <v>2500</v>
      </c>
      <c r="BB918" s="100">
        <v>103.506856070365</v>
      </c>
      <c r="BC918" s="167">
        <f>(BB925-BB926)/BB907</f>
        <v>0.48750393853810797</v>
      </c>
      <c r="BD918" s="167">
        <f>D918-BB923</f>
        <v>21.430000000000007</v>
      </c>
      <c r="BE918" s="164">
        <f>BB925-BB926</f>
        <v>50.460000000000008</v>
      </c>
      <c r="BF918" s="164">
        <f t="shared" si="858"/>
        <v>42.469282600079275</v>
      </c>
      <c r="BG918" s="174">
        <f t="shared" si="859"/>
        <v>20.703942534426584</v>
      </c>
      <c r="BH918" s="129">
        <v>2500</v>
      </c>
      <c r="BI918" s="100">
        <v>103.506856070365</v>
      </c>
      <c r="BJ918" s="167">
        <f>(BI925-BI926)/BI907</f>
        <v>0.5773530591961421</v>
      </c>
      <c r="BK918" s="167">
        <f>I918-BI923</f>
        <v>25.670000000000016</v>
      </c>
      <c r="BL918" s="164">
        <f>BI925-BI926</f>
        <v>59.760000000000005</v>
      </c>
      <c r="BM918" s="164">
        <f t="shared" si="860"/>
        <v>42.95515394912988</v>
      </c>
      <c r="BN918" s="174">
        <f t="shared" si="861"/>
        <v>24.800289540771381</v>
      </c>
      <c r="BO918" s="129">
        <v>2500</v>
      </c>
      <c r="BP918" s="180">
        <v>103.506856070365</v>
      </c>
      <c r="BQ918" s="167">
        <f>(BP925-BP926)/BP907</f>
        <v>0.85945997567082988</v>
      </c>
      <c r="BR918" s="167">
        <f>N918-BP923</f>
        <v>26.03000000000003</v>
      </c>
      <c r="BS918" s="164">
        <f>BP925-BP926</f>
        <v>88.96</v>
      </c>
      <c r="BT918" s="164">
        <f t="shared" si="862"/>
        <v>29.260341726618737</v>
      </c>
      <c r="BU918" s="174">
        <f t="shared" si="863"/>
        <v>25.148092588479908</v>
      </c>
      <c r="BV918" s="129">
        <v>2500</v>
      </c>
      <c r="BW918" s="100">
        <v>103.506856070365</v>
      </c>
      <c r="BX918" s="167">
        <f>(BW925-BW926)/BW907</f>
        <v>0.80197586084122752</v>
      </c>
      <c r="BY918" s="167">
        <f>S918-BW923</f>
        <v>23.199999999999989</v>
      </c>
      <c r="BZ918" s="164">
        <f>BW925-BW926</f>
        <v>83.01</v>
      </c>
      <c r="CA918" s="164">
        <f t="shared" si="864"/>
        <v>27.948439946994323</v>
      </c>
      <c r="CB918" s="174">
        <f t="shared" si="865"/>
        <v>22.413974185660123</v>
      </c>
    </row>
    <row r="919" spans="1:80" ht="15.75">
      <c r="A919" s="64"/>
      <c r="B919" s="95" t="s">
        <v>42</v>
      </c>
      <c r="C919" s="80">
        <v>5000</v>
      </c>
      <c r="D919" s="211">
        <v>356.87</v>
      </c>
      <c r="E919" s="211">
        <v>28.56</v>
      </c>
      <c r="F919" s="211">
        <v>26.23</v>
      </c>
      <c r="G919" s="236">
        <v>23.75</v>
      </c>
      <c r="H919" s="80">
        <v>5000</v>
      </c>
      <c r="I919" s="211">
        <v>369.34</v>
      </c>
      <c r="J919" s="210">
        <v>20.11</v>
      </c>
      <c r="K919" s="274">
        <v>19.09</v>
      </c>
      <c r="L919" s="275">
        <v>23.79</v>
      </c>
      <c r="M919" s="80">
        <v>5000</v>
      </c>
      <c r="N919" s="211">
        <v>398.73</v>
      </c>
      <c r="O919" s="80">
        <v>14.53</v>
      </c>
      <c r="P919" s="80">
        <v>14.43</v>
      </c>
      <c r="Q919" s="98">
        <v>15.9</v>
      </c>
      <c r="R919" s="80">
        <v>5000</v>
      </c>
      <c r="S919" s="211">
        <v>389.13</v>
      </c>
      <c r="T919" s="211">
        <v>15.35</v>
      </c>
      <c r="U919" s="211">
        <v>19.41</v>
      </c>
      <c r="V919" s="236">
        <v>17.850000000000001</v>
      </c>
      <c r="W919" s="64"/>
      <c r="X919" s="129">
        <v>5000</v>
      </c>
      <c r="Y919" s="151">
        <f t="shared" si="866"/>
        <v>2.6179999999999994</v>
      </c>
      <c r="Z919" s="100">
        <v>9.6440000000000001</v>
      </c>
      <c r="AA919" s="100">
        <v>4.5170000000000003</v>
      </c>
      <c r="AB919" s="100">
        <f t="shared" si="846"/>
        <v>2.5090000000000003</v>
      </c>
      <c r="AC919" s="100">
        <f t="shared" si="847"/>
        <v>36.067000000000007</v>
      </c>
      <c r="AD919" s="152">
        <f t="shared" si="848"/>
        <v>3162.6989998500007</v>
      </c>
      <c r="AE919" s="129">
        <v>5000</v>
      </c>
      <c r="AF919" s="100">
        <f t="shared" si="867"/>
        <v>2.0996666666666668</v>
      </c>
      <c r="AG919" s="100">
        <v>9.6440000000000001</v>
      </c>
      <c r="AH919" s="100">
        <v>4.5170000000000003</v>
      </c>
      <c r="AI919" s="100">
        <f t="shared" si="849"/>
        <v>3.027333333333333</v>
      </c>
      <c r="AJ919" s="100">
        <f t="shared" si="850"/>
        <v>35.548666666666669</v>
      </c>
      <c r="AK919" s="152">
        <f t="shared" si="851"/>
        <v>3761.2373412666661</v>
      </c>
      <c r="AL919" s="129">
        <v>5000</v>
      </c>
      <c r="AM919" s="100">
        <f t="shared" si="870"/>
        <v>1.4953333333333334</v>
      </c>
      <c r="AN919" s="100">
        <v>9.6440000000000001</v>
      </c>
      <c r="AO919" s="100">
        <v>4.5170000000000003</v>
      </c>
      <c r="AP919" s="100">
        <f t="shared" si="852"/>
        <v>3.6316666666666659</v>
      </c>
      <c r="AQ919" s="100">
        <f t="shared" si="853"/>
        <v>34.94433333333334</v>
      </c>
      <c r="AR919" s="160">
        <f t="shared" si="854"/>
        <v>4435.3706609166657</v>
      </c>
      <c r="AS919" s="129">
        <v>5000</v>
      </c>
      <c r="AT919" s="100">
        <f t="shared" si="869"/>
        <v>1.7536666666666665</v>
      </c>
      <c r="AU919" s="100">
        <v>9.6440000000000001</v>
      </c>
      <c r="AV919" s="100">
        <v>4.5170000000000003</v>
      </c>
      <c r="AW919" s="100">
        <f t="shared" si="855"/>
        <v>3.3733333333333331</v>
      </c>
      <c r="AX919" s="100">
        <f t="shared" si="856"/>
        <v>35.202666666666673</v>
      </c>
      <c r="AY919" s="160">
        <f t="shared" si="857"/>
        <v>4150.3239946666672</v>
      </c>
      <c r="AZ919" s="166"/>
      <c r="BA919" s="129">
        <v>5000</v>
      </c>
      <c r="BB919" s="100">
        <v>103.506856070365</v>
      </c>
      <c r="BC919" s="167">
        <f>(BB925-BB926)/BB907</f>
        <v>0.48750393853810797</v>
      </c>
      <c r="BD919" s="167">
        <f>D919-BB923</f>
        <v>18.819999999999993</v>
      </c>
      <c r="BE919" s="164">
        <f>BB925-BB926</f>
        <v>50.460000000000008</v>
      </c>
      <c r="BF919" s="164">
        <f t="shared" si="858"/>
        <v>37.296868806975802</v>
      </c>
      <c r="BG919" s="174">
        <f t="shared" si="859"/>
        <v>18.182370438539806</v>
      </c>
      <c r="BH919" s="129">
        <v>5000</v>
      </c>
      <c r="BI919" s="100">
        <v>103.506856070365</v>
      </c>
      <c r="BJ919" s="167">
        <f>(BI925-BI926)/BI907</f>
        <v>0.5773530591961421</v>
      </c>
      <c r="BK919" s="167">
        <f>I919-BI923</f>
        <v>21.939999999999998</v>
      </c>
      <c r="BL919" s="164">
        <f>BI925-BI926</f>
        <v>59.760000000000005</v>
      </c>
      <c r="BM919" s="164">
        <f t="shared" si="860"/>
        <v>36.713520749665321</v>
      </c>
      <c r="BN919" s="174">
        <f t="shared" si="861"/>
        <v>21.196663518680314</v>
      </c>
      <c r="BO919" s="129">
        <v>5000</v>
      </c>
      <c r="BP919" s="180">
        <v>103.506856070365</v>
      </c>
      <c r="BQ919" s="167">
        <f>(BP925-BP926)/BP907</f>
        <v>0.85945997567082988</v>
      </c>
      <c r="BR919" s="167">
        <f>N919-BP923</f>
        <v>22.060000000000059</v>
      </c>
      <c r="BS919" s="164">
        <f>BP925-BP926</f>
        <v>88.96</v>
      </c>
      <c r="BT919" s="164">
        <f t="shared" si="862"/>
        <v>24.797661870503664</v>
      </c>
      <c r="BU919" s="174">
        <f t="shared" si="863"/>
        <v>21.312597867916544</v>
      </c>
      <c r="BV919" s="129">
        <v>5000</v>
      </c>
      <c r="BW919" s="100">
        <v>103.506856070365</v>
      </c>
      <c r="BX919" s="167">
        <f>(BW925-BW926)/BW907</f>
        <v>0.80197586084122752</v>
      </c>
      <c r="BY919" s="167">
        <f>S919-BW923</f>
        <v>19.370000000000005</v>
      </c>
      <c r="BZ919" s="164">
        <f>BW925-BW926</f>
        <v>83.01</v>
      </c>
      <c r="CA919" s="164">
        <f t="shared" si="864"/>
        <v>23.334538007468982</v>
      </c>
      <c r="CB919" s="174">
        <f t="shared" si="865"/>
        <v>18.71373620587228</v>
      </c>
    </row>
    <row r="920" spans="1:80" ht="15.75">
      <c r="A920" s="64"/>
      <c r="B920" s="95" t="s">
        <v>42</v>
      </c>
      <c r="C920" s="80">
        <v>7000</v>
      </c>
      <c r="D920" s="211">
        <v>355.67</v>
      </c>
      <c r="E920" s="211">
        <v>25.76</v>
      </c>
      <c r="F920" s="211">
        <v>29.98</v>
      </c>
      <c r="G920" s="236">
        <v>28.03</v>
      </c>
      <c r="H920" s="80">
        <v>7000</v>
      </c>
      <c r="I920" s="211">
        <v>367.34</v>
      </c>
      <c r="J920" s="210">
        <v>25.97</v>
      </c>
      <c r="K920" s="80">
        <v>22.01</v>
      </c>
      <c r="L920" s="211">
        <v>21.13</v>
      </c>
      <c r="M920" s="80">
        <v>7000</v>
      </c>
      <c r="N920" s="211">
        <v>396.58</v>
      </c>
      <c r="O920" s="80">
        <v>16.89</v>
      </c>
      <c r="P920" s="80">
        <v>18.66</v>
      </c>
      <c r="Q920" s="98">
        <v>16.690000000000001</v>
      </c>
      <c r="R920" s="80">
        <v>7000</v>
      </c>
      <c r="S920" s="211">
        <v>387.2</v>
      </c>
      <c r="T920" s="211">
        <v>22.32</v>
      </c>
      <c r="U920" s="211">
        <v>19.88</v>
      </c>
      <c r="V920" s="236">
        <v>17.5</v>
      </c>
      <c r="W920" s="64"/>
      <c r="X920" s="129">
        <v>7000</v>
      </c>
      <c r="Y920" s="151">
        <f t="shared" si="866"/>
        <v>2.7923333333333336</v>
      </c>
      <c r="Z920" s="100">
        <v>9.6440000000000001</v>
      </c>
      <c r="AA920" s="100">
        <v>4.5170000000000003</v>
      </c>
      <c r="AB920" s="100">
        <f t="shared" si="846"/>
        <v>2.3346666666666662</v>
      </c>
      <c r="AC920" s="100">
        <f t="shared" si="847"/>
        <v>36.241333333333337</v>
      </c>
      <c r="AD920" s="152">
        <f t="shared" si="848"/>
        <v>5796.0523757546653</v>
      </c>
      <c r="AE920" s="129">
        <v>7000</v>
      </c>
      <c r="AF920" s="100">
        <f t="shared" si="867"/>
        <v>2.3036666666666665</v>
      </c>
      <c r="AG920" s="100">
        <v>9.6440000000000001</v>
      </c>
      <c r="AH920" s="100">
        <v>4.5170000000000003</v>
      </c>
      <c r="AI920" s="100">
        <f t="shared" si="849"/>
        <v>2.8233333333333333</v>
      </c>
      <c r="AJ920" s="100">
        <f t="shared" si="850"/>
        <v>35.75266666666667</v>
      </c>
      <c r="AK920" s="152">
        <f t="shared" si="851"/>
        <v>6914.7080289466667</v>
      </c>
      <c r="AL920" s="129">
        <v>7000</v>
      </c>
      <c r="AM920" s="100">
        <f t="shared" si="870"/>
        <v>1.741333333333333</v>
      </c>
      <c r="AN920" s="100">
        <v>9.6440000000000001</v>
      </c>
      <c r="AO920" s="100">
        <v>4.5170000000000003</v>
      </c>
      <c r="AP920" s="100">
        <f t="shared" si="852"/>
        <v>3.3856666666666673</v>
      </c>
      <c r="AQ920" s="100">
        <f t="shared" si="853"/>
        <v>35.190333333333335</v>
      </c>
      <c r="AR920" s="160">
        <f t="shared" si="854"/>
        <v>8161.5158765326678</v>
      </c>
      <c r="AS920" s="129">
        <v>7000</v>
      </c>
      <c r="AT920" s="100">
        <f t="shared" si="869"/>
        <v>1.9900000000000002</v>
      </c>
      <c r="AU920" s="100">
        <v>9.6440000000000001</v>
      </c>
      <c r="AV920" s="100">
        <v>4.5170000000000003</v>
      </c>
      <c r="AW920" s="100">
        <f t="shared" si="855"/>
        <v>3.1369999999999996</v>
      </c>
      <c r="AX920" s="100">
        <f t="shared" si="856"/>
        <v>35.439000000000007</v>
      </c>
      <c r="AY920" s="160">
        <f t="shared" si="857"/>
        <v>7615.5141397860007</v>
      </c>
      <c r="AZ920" s="166"/>
      <c r="BA920" s="129">
        <v>7000</v>
      </c>
      <c r="BB920" s="100">
        <v>103.506856070365</v>
      </c>
      <c r="BC920" s="167">
        <f>(BB925-BB926)/BB907</f>
        <v>0.48750393853810797</v>
      </c>
      <c r="BD920" s="167">
        <f>D920-BB923</f>
        <v>17.620000000000005</v>
      </c>
      <c r="BE920" s="164">
        <f>BB925-BB926</f>
        <v>50.460000000000008</v>
      </c>
      <c r="BF920" s="164">
        <f t="shared" si="858"/>
        <v>34.918747522790333</v>
      </c>
      <c r="BG920" s="174">
        <f t="shared" si="859"/>
        <v>17.023026946178089</v>
      </c>
      <c r="BH920" s="129">
        <v>7000</v>
      </c>
      <c r="BI920" s="100">
        <v>103.506856070365</v>
      </c>
      <c r="BJ920" s="167">
        <f>(BI925-BI926)/BI907</f>
        <v>0.5773530591961421</v>
      </c>
      <c r="BK920" s="167">
        <f>I920-BI923</f>
        <v>19.939999999999998</v>
      </c>
      <c r="BL920" s="164">
        <f>BI925-BI926</f>
        <v>59.760000000000005</v>
      </c>
      <c r="BM920" s="164">
        <f t="shared" si="860"/>
        <v>33.366800535475228</v>
      </c>
      <c r="BN920" s="174">
        <f t="shared" si="861"/>
        <v>19.264424364744094</v>
      </c>
      <c r="BO920" s="129">
        <v>7000</v>
      </c>
      <c r="BP920" s="180">
        <v>103.506856070365</v>
      </c>
      <c r="BQ920" s="167">
        <f>(BP925-BP926)/BP907</f>
        <v>0.85945997567082988</v>
      </c>
      <c r="BR920" s="167">
        <f>N920-BP923</f>
        <v>19.910000000000025</v>
      </c>
      <c r="BS920" s="164">
        <f>BP925-BP926</f>
        <v>88.96</v>
      </c>
      <c r="BT920" s="164">
        <f t="shared" si="862"/>
        <v>22.380845323741035</v>
      </c>
      <c r="BU920" s="174">
        <f t="shared" si="863"/>
        <v>19.235440777435077</v>
      </c>
      <c r="BV920" s="129">
        <v>7000</v>
      </c>
      <c r="BW920" s="100">
        <v>103.506856070365</v>
      </c>
      <c r="BX920" s="167">
        <f>(BW925-BW926)/BW907</f>
        <v>0.80197586084122752</v>
      </c>
      <c r="BY920" s="167">
        <f>S920-BW923</f>
        <v>17.439999999999998</v>
      </c>
      <c r="BZ920" s="164">
        <f>BW925-BW926</f>
        <v>83.01</v>
      </c>
      <c r="CA920" s="164">
        <f t="shared" si="864"/>
        <v>21.009516925671601</v>
      </c>
      <c r="CB920" s="174">
        <f t="shared" si="865"/>
        <v>16.849125422323823</v>
      </c>
    </row>
    <row r="921" spans="1:80" ht="15.75">
      <c r="A921" s="64"/>
      <c r="B921" s="95" t="s">
        <v>42</v>
      </c>
      <c r="C921" s="80">
        <v>9000</v>
      </c>
      <c r="D921" s="211">
        <v>355.06</v>
      </c>
      <c r="E921" s="211">
        <v>31.45</v>
      </c>
      <c r="F921" s="211">
        <v>28.71</v>
      </c>
      <c r="G921" s="236">
        <v>27.48</v>
      </c>
      <c r="H921" s="80">
        <v>9000</v>
      </c>
      <c r="I921" s="211">
        <v>365.89</v>
      </c>
      <c r="J921" s="210">
        <v>23.21</v>
      </c>
      <c r="K921" s="211">
        <v>27.57</v>
      </c>
      <c r="L921" s="98">
        <v>24.22</v>
      </c>
      <c r="M921" s="80">
        <v>9000</v>
      </c>
      <c r="N921" s="211">
        <v>394.99</v>
      </c>
      <c r="O921" s="211">
        <v>20.350000000000001</v>
      </c>
      <c r="P921" s="80">
        <v>18.68</v>
      </c>
      <c r="Q921" s="98">
        <v>18.64</v>
      </c>
      <c r="R921" s="80">
        <v>9000</v>
      </c>
      <c r="S921" s="211">
        <v>385.87</v>
      </c>
      <c r="T921" s="234">
        <v>20.27</v>
      </c>
      <c r="U921" s="234">
        <v>23.49</v>
      </c>
      <c r="V921" s="248">
        <v>22.09</v>
      </c>
      <c r="W921" s="64"/>
      <c r="X921" s="129">
        <v>9000</v>
      </c>
      <c r="Y921" s="151">
        <f t="shared" si="866"/>
        <v>2.9213333333333336</v>
      </c>
      <c r="Z921" s="100">
        <v>9.6440000000000001</v>
      </c>
      <c r="AA921" s="100">
        <v>4.5170000000000003</v>
      </c>
      <c r="AB921" s="100">
        <f t="shared" si="846"/>
        <v>2.2056666666666658</v>
      </c>
      <c r="AC921" s="100">
        <f t="shared" si="847"/>
        <v>36.370333333333342</v>
      </c>
      <c r="AD921" s="152">
        <f t="shared" si="848"/>
        <v>9084.0465614339973</v>
      </c>
      <c r="AE921" s="129">
        <v>9000</v>
      </c>
      <c r="AF921" s="100">
        <f t="shared" si="867"/>
        <v>2.5</v>
      </c>
      <c r="AG921" s="100">
        <v>9.6440000000000001</v>
      </c>
      <c r="AH921" s="100">
        <v>4.5170000000000003</v>
      </c>
      <c r="AI921" s="100">
        <f t="shared" si="849"/>
        <v>2.6269999999999998</v>
      </c>
      <c r="AJ921" s="100">
        <f t="shared" si="850"/>
        <v>35.949000000000005</v>
      </c>
      <c r="AK921" s="152">
        <f t="shared" si="851"/>
        <v>10693.972848473999</v>
      </c>
      <c r="AL921" s="129">
        <v>9000</v>
      </c>
      <c r="AM921" s="100">
        <f t="shared" si="870"/>
        <v>1.9223333333333332</v>
      </c>
      <c r="AN921" s="100">
        <v>9.6440000000000001</v>
      </c>
      <c r="AO921" s="100">
        <v>4.5170000000000003</v>
      </c>
      <c r="AP921" s="100">
        <f t="shared" si="852"/>
        <v>3.2046666666666663</v>
      </c>
      <c r="AQ921" s="100">
        <f t="shared" si="853"/>
        <v>35.37133333333334</v>
      </c>
      <c r="AR921" s="160">
        <f t="shared" si="854"/>
        <v>12835.904709672001</v>
      </c>
      <c r="AS921" s="129">
        <v>9000</v>
      </c>
      <c r="AT921" s="100">
        <f t="shared" si="869"/>
        <v>2.1949999999999998</v>
      </c>
      <c r="AU921" s="100">
        <v>9.6440000000000001</v>
      </c>
      <c r="AV921" s="100">
        <v>4.5170000000000003</v>
      </c>
      <c r="AW921" s="100">
        <f t="shared" si="855"/>
        <v>2.9320000000000004</v>
      </c>
      <c r="AX921" s="100">
        <f t="shared" si="856"/>
        <v>35.644000000000005</v>
      </c>
      <c r="AY921" s="160">
        <f t="shared" si="857"/>
        <v>11834.300457504003</v>
      </c>
      <c r="AZ921" s="166"/>
      <c r="BA921" s="129">
        <v>9000</v>
      </c>
      <c r="BB921" s="100">
        <v>103.506856070365</v>
      </c>
      <c r="BC921" s="167">
        <f>(BB925-BB926)/BB907</f>
        <v>0.48750393853810797</v>
      </c>
      <c r="BD921" s="167">
        <f>D921-BB923</f>
        <v>17.009999999999991</v>
      </c>
      <c r="BE921" s="164">
        <f>BB925-BB926</f>
        <v>50.460000000000008</v>
      </c>
      <c r="BF921" s="164">
        <f t="shared" si="858"/>
        <v>33.709869203329347</v>
      </c>
      <c r="BG921" s="174">
        <f t="shared" si="859"/>
        <v>16.433694004227529</v>
      </c>
      <c r="BH921" s="129">
        <v>9000</v>
      </c>
      <c r="BI921" s="100">
        <v>103.506856070365</v>
      </c>
      <c r="BJ921" s="167">
        <f>(BI925-BI926)/BI907</f>
        <v>0.5773530591961421</v>
      </c>
      <c r="BK921" s="167">
        <f>I921-BI923</f>
        <v>18.490000000000009</v>
      </c>
      <c r="BL921" s="164">
        <f>BI925-BI926</f>
        <v>59.760000000000005</v>
      </c>
      <c r="BM921" s="164">
        <f t="shared" si="860"/>
        <v>30.940428380187431</v>
      </c>
      <c r="BN921" s="174">
        <f t="shared" si="861"/>
        <v>17.863550978140349</v>
      </c>
      <c r="BO921" s="129">
        <v>9000</v>
      </c>
      <c r="BP921" s="180">
        <v>103.506856070365</v>
      </c>
      <c r="BQ921" s="167">
        <f>(BP925-BP926)/BP907</f>
        <v>0.85945997567082988</v>
      </c>
      <c r="BR921" s="167">
        <f>N921-BP923</f>
        <v>18.32000000000005</v>
      </c>
      <c r="BS921" s="164">
        <f>BP925-BP926</f>
        <v>88.96</v>
      </c>
      <c r="BT921" s="164">
        <f t="shared" si="862"/>
        <v>20.593525179856172</v>
      </c>
      <c r="BU921" s="174">
        <f t="shared" si="863"/>
        <v>17.699310650055807</v>
      </c>
      <c r="BV921" s="129">
        <v>9000</v>
      </c>
      <c r="BW921" s="100">
        <v>103.506856070365</v>
      </c>
      <c r="BX921" s="167">
        <f>(BW925-BW926)/BW907</f>
        <v>0.80197586084122752</v>
      </c>
      <c r="BY921" s="167">
        <f>S921-BW923</f>
        <v>16.110000000000014</v>
      </c>
      <c r="BZ921" s="164">
        <f>BW925-BW926</f>
        <v>83.01</v>
      </c>
      <c r="CA921" s="164">
        <f t="shared" si="864"/>
        <v>19.407300325262032</v>
      </c>
      <c r="CB921" s="174">
        <f t="shared" si="865"/>
        <v>15.564186384956253</v>
      </c>
    </row>
    <row r="922" spans="1:80" ht="15.75">
      <c r="A922" s="64"/>
      <c r="B922" s="102" t="s">
        <v>42</v>
      </c>
      <c r="C922" s="104">
        <v>10000</v>
      </c>
      <c r="D922" s="234">
        <v>354.6</v>
      </c>
      <c r="E922" s="234">
        <v>27.68</v>
      </c>
      <c r="F922" s="234">
        <v>31.64</v>
      </c>
      <c r="G922" s="248">
        <v>29.53</v>
      </c>
      <c r="H922" s="104">
        <v>10000</v>
      </c>
      <c r="I922" s="234">
        <v>364.93</v>
      </c>
      <c r="J922" s="210">
        <v>27.94</v>
      </c>
      <c r="K922" s="80">
        <v>24.61</v>
      </c>
      <c r="L922" s="211">
        <v>23.53</v>
      </c>
      <c r="M922" s="104">
        <v>10000</v>
      </c>
      <c r="N922" s="234">
        <v>393.96</v>
      </c>
      <c r="O922" s="211">
        <v>19.29</v>
      </c>
      <c r="P922" s="80">
        <v>20.96</v>
      </c>
      <c r="Q922" s="98">
        <v>19.07</v>
      </c>
      <c r="R922" s="104">
        <v>10000</v>
      </c>
      <c r="S922" s="234">
        <v>384.96</v>
      </c>
      <c r="T922" s="211">
        <v>22.76</v>
      </c>
      <c r="U922" s="211">
        <v>21.23</v>
      </c>
      <c r="V922" s="236">
        <v>19.329999999999998</v>
      </c>
      <c r="W922" s="64"/>
      <c r="X922" s="137">
        <v>10000</v>
      </c>
      <c r="Y922" s="151">
        <f t="shared" si="866"/>
        <v>2.9616666666666664</v>
      </c>
      <c r="Z922" s="105">
        <v>9.6440000000000001</v>
      </c>
      <c r="AA922" s="105">
        <v>4.5170000000000003</v>
      </c>
      <c r="AB922" s="105">
        <f t="shared" si="846"/>
        <v>2.1653333333333329</v>
      </c>
      <c r="AC922" s="105">
        <f t="shared" si="847"/>
        <v>36.410666666666671</v>
      </c>
      <c r="AD922" s="154">
        <f t="shared" si="848"/>
        <v>11022.003985066665</v>
      </c>
      <c r="AE922" s="137">
        <v>10000</v>
      </c>
      <c r="AF922" s="100">
        <f t="shared" si="867"/>
        <v>2.536</v>
      </c>
      <c r="AG922" s="105">
        <v>9.6440000000000001</v>
      </c>
      <c r="AH922" s="105">
        <v>4.5170000000000003</v>
      </c>
      <c r="AI922" s="105">
        <f t="shared" si="849"/>
        <v>2.5909999999999993</v>
      </c>
      <c r="AJ922" s="105">
        <f t="shared" si="850"/>
        <v>35.985000000000007</v>
      </c>
      <c r="AK922" s="154">
        <f t="shared" si="851"/>
        <v>13034.551472999998</v>
      </c>
      <c r="AL922" s="137">
        <v>10000</v>
      </c>
      <c r="AM922" s="105">
        <f t="shared" si="870"/>
        <v>1.9773333333333334</v>
      </c>
      <c r="AN922" s="105">
        <v>9.6440000000000001</v>
      </c>
      <c r="AO922" s="105">
        <v>4.5170000000000003</v>
      </c>
      <c r="AP922" s="105">
        <f t="shared" si="852"/>
        <v>3.1496666666666666</v>
      </c>
      <c r="AQ922" s="105">
        <f t="shared" si="853"/>
        <v>35.426333333333339</v>
      </c>
      <c r="AR922" s="161">
        <f t="shared" si="854"/>
        <v>15599.043542866668</v>
      </c>
      <c r="AS922" s="137">
        <v>10000</v>
      </c>
      <c r="AT922" s="100">
        <f t="shared" si="869"/>
        <v>2.1106666666666665</v>
      </c>
      <c r="AU922" s="105">
        <v>9.6440000000000001</v>
      </c>
      <c r="AV922" s="105">
        <v>4.5170000000000003</v>
      </c>
      <c r="AW922" s="105">
        <f t="shared" si="855"/>
        <v>3.0163333333333338</v>
      </c>
      <c r="AX922" s="105">
        <f t="shared" si="856"/>
        <v>35.559666666666672</v>
      </c>
      <c r="AY922" s="161">
        <f t="shared" si="857"/>
        <v>14994.921142866669</v>
      </c>
      <c r="AZ922" s="166"/>
      <c r="BA922" s="137">
        <v>10000</v>
      </c>
      <c r="BB922" s="105">
        <v>103.506856070365</v>
      </c>
      <c r="BC922" s="167">
        <f>(BB925-BB926)/BB907</f>
        <v>0.48750393853810797</v>
      </c>
      <c r="BD922" s="167">
        <f>D922-BB923</f>
        <v>16.550000000000011</v>
      </c>
      <c r="BE922" s="165">
        <f>BB925-BB926</f>
        <v>50.460000000000008</v>
      </c>
      <c r="BF922" s="165">
        <f t="shared" si="858"/>
        <v>32.798256044391614</v>
      </c>
      <c r="BG922" s="175">
        <f t="shared" si="859"/>
        <v>15.989278998822218</v>
      </c>
      <c r="BH922" s="137">
        <v>10000</v>
      </c>
      <c r="BI922" s="105">
        <v>103.506856070365</v>
      </c>
      <c r="BJ922" s="167">
        <f>(BI925-BI926)/BI907</f>
        <v>0.5773530591961421</v>
      </c>
      <c r="BK922" s="167">
        <f>I922-BI923</f>
        <v>17.53000000000003</v>
      </c>
      <c r="BL922" s="165">
        <f>BI925-BI926</f>
        <v>59.760000000000005</v>
      </c>
      <c r="BM922" s="165">
        <f t="shared" si="860"/>
        <v>29.334002677376219</v>
      </c>
      <c r="BN922" s="175">
        <f t="shared" si="861"/>
        <v>16.936076184250982</v>
      </c>
      <c r="BO922" s="137">
        <v>10000</v>
      </c>
      <c r="BP922" s="181">
        <v>103.506856070365</v>
      </c>
      <c r="BQ922" s="167">
        <f>(BP925-BP926)/BP907</f>
        <v>0.85945997567082988</v>
      </c>
      <c r="BR922" s="167">
        <f>N922-BP923</f>
        <v>17.29000000000002</v>
      </c>
      <c r="BS922" s="165">
        <f>BP925-BP926</f>
        <v>88.96</v>
      </c>
      <c r="BT922" s="165">
        <f t="shared" si="862"/>
        <v>19.435701438848945</v>
      </c>
      <c r="BU922" s="175">
        <f t="shared" si="863"/>
        <v>16.704207485778628</v>
      </c>
      <c r="BV922" s="137">
        <v>10000</v>
      </c>
      <c r="BW922" s="105">
        <v>103.506856070365</v>
      </c>
      <c r="BX922" s="167">
        <f>(BW925-BW926)/BW907</f>
        <v>0.80197586084122752</v>
      </c>
      <c r="BY922" s="167">
        <f>S922-BW923</f>
        <v>15.199999999999989</v>
      </c>
      <c r="BZ922" s="165">
        <f>BW925-BW926</f>
        <v>83.01</v>
      </c>
      <c r="CA922" s="165">
        <f t="shared" si="864"/>
        <v>18.311046861823861</v>
      </c>
      <c r="CB922" s="175">
        <f t="shared" si="865"/>
        <v>14.685017569915249</v>
      </c>
    </row>
    <row r="923" spans="1:80" ht="30">
      <c r="BA923" s="108" t="s">
        <v>47</v>
      </c>
      <c r="BB923" s="82">
        <f>BB924+BB925</f>
        <v>338.05</v>
      </c>
      <c r="BC923" s="80"/>
      <c r="BD923" s="80"/>
      <c r="BE923" s="80"/>
      <c r="BF923" s="80"/>
      <c r="BH923" s="108" t="s">
        <v>47</v>
      </c>
      <c r="BI923" s="238">
        <f>BI924+BI925</f>
        <v>347.4</v>
      </c>
      <c r="BJ923" s="80"/>
      <c r="BK923" s="86"/>
      <c r="BL923" s="86"/>
      <c r="BM923" s="86"/>
      <c r="BN923" s="86"/>
      <c r="BO923" s="108" t="s">
        <v>47</v>
      </c>
      <c r="BP923" s="162">
        <f>BP924+BP925</f>
        <v>376.66999999999996</v>
      </c>
      <c r="BQ923" s="81"/>
      <c r="BR923" s="80"/>
      <c r="BS923" s="80"/>
      <c r="BT923" s="80"/>
      <c r="BU923" s="80"/>
      <c r="BV923" s="108" t="s">
        <v>47</v>
      </c>
      <c r="BW923" s="162">
        <f>BW924+BW925</f>
        <v>369.76</v>
      </c>
    </row>
    <row r="924" spans="1:80" ht="15">
      <c r="T924" s="211"/>
      <c r="U924" s="211"/>
      <c r="V924" s="236"/>
      <c r="BA924" s="80" t="s">
        <v>48</v>
      </c>
      <c r="BB924" s="63">
        <v>214.96</v>
      </c>
      <c r="BC924" s="80"/>
      <c r="BD924" s="80"/>
      <c r="BE924" s="80"/>
      <c r="BF924" s="80"/>
      <c r="BG924" s="80"/>
      <c r="BH924" s="80" t="s">
        <v>48</v>
      </c>
      <c r="BI924" s="237">
        <v>214.88</v>
      </c>
      <c r="BJ924" s="80"/>
      <c r="BK924" s="86"/>
      <c r="BL924" s="86"/>
      <c r="BM924" s="86"/>
      <c r="BN924" s="86"/>
      <c r="BO924" s="80" t="s">
        <v>48</v>
      </c>
      <c r="BP924" s="183">
        <v>214.79</v>
      </c>
      <c r="BQ924" s="81"/>
      <c r="BR924" s="80"/>
      <c r="BS924" s="80"/>
      <c r="BT924" s="100"/>
      <c r="BU924" s="100"/>
      <c r="BV924" s="80" t="s">
        <v>48</v>
      </c>
      <c r="BW924" s="183">
        <v>214.54</v>
      </c>
      <c r="BX924" s="60" t="s">
        <v>191</v>
      </c>
      <c r="BY924" s="60" t="s">
        <v>191</v>
      </c>
      <c r="BZ924" s="60"/>
    </row>
    <row r="925" spans="1:80" ht="15">
      <c r="BA925" s="80" t="s">
        <v>50</v>
      </c>
      <c r="BB925" s="86">
        <v>123.09</v>
      </c>
      <c r="BC925" s="80"/>
      <c r="BD925" s="80"/>
      <c r="BE925" s="80"/>
      <c r="BF925" s="80"/>
      <c r="BG925" s="80"/>
      <c r="BH925" s="80" t="s">
        <v>50</v>
      </c>
      <c r="BI925" s="86">
        <v>132.52000000000001</v>
      </c>
      <c r="BJ925" s="80"/>
      <c r="BK925" s="86"/>
      <c r="BL925" s="86"/>
      <c r="BM925" s="86"/>
      <c r="BN925" s="86"/>
      <c r="BO925" s="80" t="s">
        <v>50</v>
      </c>
      <c r="BP925" s="80">
        <v>161.88</v>
      </c>
      <c r="BQ925" s="81"/>
      <c r="BR925" s="80"/>
      <c r="BS925" s="80"/>
      <c r="BT925" s="100"/>
      <c r="BU925" s="100"/>
      <c r="BV925" s="80" t="s">
        <v>50</v>
      </c>
      <c r="BW925" s="80">
        <v>155.22</v>
      </c>
    </row>
    <row r="926" spans="1:80" ht="15">
      <c r="BA926" s="80" t="s">
        <v>52</v>
      </c>
      <c r="BB926" s="86">
        <v>72.63</v>
      </c>
      <c r="BC926" s="80"/>
      <c r="BD926" s="81"/>
      <c r="BE926" s="81"/>
      <c r="BF926" s="81"/>
      <c r="BG926" s="81"/>
      <c r="BH926" s="80" t="s">
        <v>52</v>
      </c>
      <c r="BI926" s="86">
        <v>72.760000000000005</v>
      </c>
      <c r="BJ926" s="80"/>
      <c r="BK926" s="81"/>
      <c r="BL926" s="81"/>
      <c r="BM926" s="81"/>
      <c r="BN926" s="81"/>
      <c r="BO926" s="80" t="s">
        <v>52</v>
      </c>
      <c r="BP926" s="80">
        <v>72.92</v>
      </c>
      <c r="BQ926" s="81"/>
      <c r="BR926" s="81"/>
      <c r="BS926" s="81"/>
      <c r="BT926" s="81"/>
      <c r="BU926" s="81"/>
      <c r="BV926" s="80" t="s">
        <v>52</v>
      </c>
      <c r="BW926" s="80">
        <v>72.209999999999994</v>
      </c>
    </row>
    <row r="927" spans="1:80" ht="18.75">
      <c r="A927" s="61" t="s">
        <v>215</v>
      </c>
      <c r="B927" s="270"/>
      <c r="C927" s="211"/>
      <c r="D927" s="211"/>
      <c r="E927" s="80"/>
      <c r="F927" s="211"/>
      <c r="G927" s="81"/>
      <c r="H927" s="81"/>
      <c r="I927" s="81"/>
      <c r="J927" s="81"/>
      <c r="K927" s="81"/>
      <c r="L927" s="81"/>
      <c r="M927" s="81"/>
      <c r="N927" s="81"/>
      <c r="O927" s="80"/>
      <c r="P927" s="80"/>
      <c r="Q927" s="80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0"/>
      <c r="AF927" s="80"/>
      <c r="AG927" s="80"/>
      <c r="AH927" s="80"/>
      <c r="AI927" s="80"/>
      <c r="AJ927" s="80"/>
      <c r="AK927" s="80"/>
      <c r="AL927" s="81"/>
      <c r="AM927" s="81"/>
      <c r="AN927" s="80"/>
      <c r="AO927" s="80"/>
      <c r="AP927" s="81"/>
      <c r="AQ927" s="81"/>
      <c r="AR927" s="81"/>
      <c r="AS927" s="81"/>
      <c r="AT927" s="81"/>
      <c r="AU927" s="81"/>
      <c r="AV927" s="81"/>
      <c r="AW927" s="81"/>
      <c r="AX927" s="81"/>
      <c r="AY927" s="81"/>
      <c r="BA927" s="81"/>
      <c r="BB927" s="81"/>
      <c r="BC927" s="80"/>
      <c r="BD927" s="81"/>
      <c r="BE927" s="81"/>
      <c r="BF927" s="81"/>
      <c r="BG927" s="81"/>
      <c r="BH927" s="81"/>
      <c r="BI927" s="81"/>
      <c r="BJ927" s="80"/>
      <c r="BK927" s="81"/>
      <c r="BL927" s="81"/>
      <c r="BM927" s="81"/>
      <c r="BN927" s="81"/>
      <c r="BO927" s="81"/>
      <c r="BP927" s="81"/>
      <c r="BQ927" s="81"/>
      <c r="BR927" s="81"/>
      <c r="BS927" s="81"/>
      <c r="BT927" s="81"/>
      <c r="BU927" s="81"/>
      <c r="BV927" s="81"/>
      <c r="BW927" s="81"/>
      <c r="BX927" s="81"/>
      <c r="BY927" s="81"/>
      <c r="BZ927" s="81"/>
      <c r="CA927" s="81"/>
      <c r="CB927" s="81"/>
    </row>
    <row r="928" spans="1:80" ht="18.75">
      <c r="A928" s="318" t="s">
        <v>216</v>
      </c>
      <c r="B928" s="318"/>
      <c r="C928" s="318"/>
      <c r="D928" s="318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34"/>
      <c r="P928" s="134"/>
      <c r="Q928" s="134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  <c r="AE928" s="134"/>
      <c r="AF928" s="134"/>
      <c r="AG928" s="134"/>
      <c r="AH928" s="134"/>
      <c r="AI928" s="134"/>
      <c r="AJ928" s="134"/>
      <c r="AK928" s="134"/>
      <c r="AL928" s="113"/>
      <c r="AM928" s="113"/>
      <c r="AN928" s="134"/>
      <c r="AO928" s="134"/>
      <c r="AP928" s="113"/>
      <c r="AQ928" s="113"/>
      <c r="AR928" s="113"/>
      <c r="AS928" s="113"/>
      <c r="AT928" s="113"/>
      <c r="AU928" s="113"/>
      <c r="AV928" s="113"/>
      <c r="AW928" s="113"/>
      <c r="AX928" s="113"/>
      <c r="AY928" s="113"/>
      <c r="AZ928" s="112"/>
      <c r="BA928" s="113"/>
      <c r="BB928" s="113"/>
      <c r="BC928" s="134"/>
      <c r="BD928" s="113"/>
      <c r="BE928" s="113"/>
      <c r="BF928" s="113"/>
      <c r="BG928" s="113"/>
      <c r="BH928" s="113"/>
      <c r="BI928" s="113"/>
      <c r="BJ928" s="134"/>
      <c r="BK928" s="113"/>
      <c r="BL928" s="113"/>
      <c r="BM928" s="113"/>
      <c r="BN928" s="113"/>
      <c r="BO928" s="113"/>
      <c r="BP928" s="113"/>
      <c r="BQ928" s="113"/>
      <c r="BR928" s="113"/>
      <c r="BS928" s="113"/>
      <c r="BT928" s="113"/>
      <c r="BU928" s="113"/>
      <c r="BV928" s="113"/>
      <c r="BW928" s="113"/>
      <c r="BX928" s="113"/>
      <c r="BY928" s="113"/>
      <c r="BZ928" s="113"/>
      <c r="CA928" s="113"/>
      <c r="CB928" s="113"/>
    </row>
    <row r="929" spans="1:80" ht="15">
      <c r="A929" s="81"/>
      <c r="B929" s="81"/>
      <c r="C929" s="80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0"/>
      <c r="P929" s="80"/>
      <c r="Q929" s="80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0"/>
      <c r="AF929" s="80"/>
      <c r="AG929" s="80"/>
      <c r="AH929" s="80"/>
      <c r="AI929" s="80"/>
      <c r="AJ929" s="80"/>
      <c r="AK929" s="80"/>
      <c r="AL929" s="81"/>
      <c r="AM929" s="81"/>
      <c r="AN929" s="80"/>
      <c r="AO929" s="80"/>
      <c r="AP929" s="81"/>
      <c r="AQ929" s="81"/>
      <c r="AR929" s="81"/>
      <c r="AS929" s="81"/>
      <c r="AT929" s="81"/>
      <c r="AU929" s="81"/>
      <c r="AV929" s="81"/>
      <c r="AW929" s="81"/>
      <c r="AX929" s="81"/>
      <c r="AY929" s="81"/>
      <c r="BA929" s="81"/>
      <c r="BB929" s="81"/>
      <c r="BC929" s="80"/>
      <c r="BD929" s="81"/>
      <c r="BE929" s="81"/>
      <c r="BF929" s="81"/>
      <c r="BG929" s="81"/>
      <c r="BH929" s="81"/>
      <c r="BI929" s="81"/>
      <c r="BJ929" s="80"/>
      <c r="BK929" s="81"/>
      <c r="BL929" s="81"/>
      <c r="BM929" s="81"/>
      <c r="BN929" s="81"/>
      <c r="BO929" s="81"/>
      <c r="BP929" s="81"/>
      <c r="BQ929" s="81"/>
      <c r="BR929" s="81"/>
      <c r="BS929" s="81"/>
      <c r="BT929" s="81"/>
      <c r="BU929" s="81"/>
      <c r="BV929" s="81"/>
      <c r="BW929" s="81"/>
      <c r="BX929" s="81"/>
      <c r="BY929" s="81"/>
      <c r="BZ929" s="81"/>
      <c r="CA929" s="81"/>
      <c r="CB929" s="81"/>
    </row>
    <row r="930" spans="1:80" ht="15">
      <c r="A930" s="82" t="s">
        <v>10</v>
      </c>
      <c r="B930" s="83" t="s">
        <v>11</v>
      </c>
      <c r="C930" s="84" t="s">
        <v>12</v>
      </c>
      <c r="D930" s="85" t="s">
        <v>13</v>
      </c>
      <c r="E930" s="335" t="s">
        <v>144</v>
      </c>
      <c r="F930" s="86"/>
      <c r="G930" s="87"/>
      <c r="H930" s="83" t="s">
        <v>11</v>
      </c>
      <c r="I930" s="85" t="s">
        <v>12</v>
      </c>
      <c r="J930" s="85" t="s">
        <v>13</v>
      </c>
      <c r="K930" s="335" t="s">
        <v>144</v>
      </c>
      <c r="L930" s="86"/>
      <c r="M930" s="130" t="s">
        <v>11</v>
      </c>
      <c r="N930" s="85" t="s">
        <v>12</v>
      </c>
      <c r="O930" s="84" t="s">
        <v>13</v>
      </c>
      <c r="P930" s="335" t="s">
        <v>144</v>
      </c>
      <c r="Q930" s="80"/>
      <c r="R930" s="130" t="s">
        <v>11</v>
      </c>
      <c r="S930" s="85" t="s">
        <v>12</v>
      </c>
      <c r="T930" s="85" t="s">
        <v>13</v>
      </c>
      <c r="U930" s="335" t="s">
        <v>144</v>
      </c>
      <c r="V930" s="86"/>
      <c r="W930" s="82" t="s">
        <v>15</v>
      </c>
      <c r="X930" s="83" t="s">
        <v>11</v>
      </c>
      <c r="Y930" s="84" t="s">
        <v>12</v>
      </c>
      <c r="Z930" s="85" t="s">
        <v>13</v>
      </c>
      <c r="AA930" s="86"/>
      <c r="AB930" s="86"/>
      <c r="AC930" s="86"/>
      <c r="AD930" s="87"/>
      <c r="AE930" s="83" t="s">
        <v>11</v>
      </c>
      <c r="AF930" s="85" t="s">
        <v>12</v>
      </c>
      <c r="AG930" s="85" t="s">
        <v>13</v>
      </c>
      <c r="AH930" s="86"/>
      <c r="AI930" s="86"/>
      <c r="AJ930" s="86"/>
      <c r="AK930" s="87"/>
      <c r="AL930" s="130" t="s">
        <v>11</v>
      </c>
      <c r="AM930" s="85" t="s">
        <v>12</v>
      </c>
      <c r="AN930" s="84" t="s">
        <v>13</v>
      </c>
      <c r="AO930" s="86"/>
      <c r="AP930" s="86"/>
      <c r="AQ930" s="86"/>
      <c r="AR930" s="157"/>
      <c r="AS930" s="130" t="s">
        <v>11</v>
      </c>
      <c r="AT930" s="85" t="s">
        <v>12</v>
      </c>
      <c r="AU930" s="85" t="s">
        <v>13</v>
      </c>
      <c r="AV930" s="86"/>
      <c r="AW930" s="86"/>
      <c r="AX930" s="86"/>
      <c r="AY930" s="157"/>
      <c r="AZ930" s="73" t="s">
        <v>16</v>
      </c>
      <c r="BA930" s="83" t="s">
        <v>11</v>
      </c>
      <c r="BB930" s="84" t="s">
        <v>12</v>
      </c>
      <c r="BC930" s="85" t="s">
        <v>13</v>
      </c>
      <c r="BD930" s="86"/>
      <c r="BE930" s="86"/>
      <c r="BF930" s="86"/>
      <c r="BG930" s="86"/>
      <c r="BH930" s="83" t="s">
        <v>11</v>
      </c>
      <c r="BI930" s="85" t="s">
        <v>12</v>
      </c>
      <c r="BJ930" s="85" t="s">
        <v>13</v>
      </c>
      <c r="BK930" s="86"/>
      <c r="BL930" s="86"/>
      <c r="BM930" s="86"/>
      <c r="BN930" s="86"/>
      <c r="BO930" s="130" t="s">
        <v>11</v>
      </c>
      <c r="BP930" s="85" t="s">
        <v>12</v>
      </c>
      <c r="BQ930" s="84" t="s">
        <v>13</v>
      </c>
      <c r="BR930" s="81"/>
      <c r="BS930" s="86"/>
      <c r="BT930" s="86"/>
      <c r="BU930" s="86"/>
      <c r="BV930" s="130" t="s">
        <v>11</v>
      </c>
      <c r="BW930" s="85" t="s">
        <v>12</v>
      </c>
      <c r="BX930" s="85" t="s">
        <v>13</v>
      </c>
      <c r="BY930" s="80"/>
      <c r="BZ930" s="80"/>
      <c r="CA930" s="80"/>
      <c r="CB930" s="87"/>
    </row>
    <row r="931" spans="1:80" ht="15">
      <c r="A931" s="82"/>
      <c r="B931" s="88"/>
      <c r="C931" s="89" t="s">
        <v>217</v>
      </c>
      <c r="D931" s="90" t="s">
        <v>19</v>
      </c>
      <c r="E931" s="336"/>
      <c r="F931" s="282">
        <v>139.53</v>
      </c>
      <c r="G931" s="87"/>
      <c r="H931" s="88"/>
      <c r="I931" s="89" t="s">
        <v>217</v>
      </c>
      <c r="J931" s="90" t="s">
        <v>20</v>
      </c>
      <c r="K931" s="336"/>
      <c r="L931" s="250">
        <v>177.14</v>
      </c>
      <c r="M931" s="88"/>
      <c r="N931" s="89" t="s">
        <v>218</v>
      </c>
      <c r="O931" s="135" t="s">
        <v>19</v>
      </c>
      <c r="P931" s="336"/>
      <c r="Q931" s="250">
        <v>145.9</v>
      </c>
      <c r="R931" s="88"/>
      <c r="S931" s="89" t="s">
        <v>218</v>
      </c>
      <c r="T931" s="90" t="s">
        <v>20</v>
      </c>
      <c r="U931" s="336"/>
      <c r="V931" s="250">
        <v>149.49</v>
      </c>
      <c r="W931" s="249"/>
      <c r="X931" s="88"/>
      <c r="Y931" s="262" t="s">
        <v>145</v>
      </c>
      <c r="Z931" s="90" t="s">
        <v>20</v>
      </c>
      <c r="AA931" s="86"/>
      <c r="AB931" s="86"/>
      <c r="AC931" s="86"/>
      <c r="AD931" s="87"/>
      <c r="AE931" s="88"/>
      <c r="AF931" s="89" t="s">
        <v>156</v>
      </c>
      <c r="AG931" s="90" t="s">
        <v>20</v>
      </c>
      <c r="AH931" s="86"/>
      <c r="AI931" s="86"/>
      <c r="AJ931" s="86"/>
      <c r="AK931" s="87"/>
      <c r="AL931" s="88"/>
      <c r="AM931" s="89" t="s">
        <v>158</v>
      </c>
      <c r="AN931" s="135" t="s">
        <v>19</v>
      </c>
      <c r="AO931" s="86"/>
      <c r="AP931" s="86"/>
      <c r="AQ931" s="86"/>
      <c r="AR931" s="157"/>
      <c r="AS931" s="88"/>
      <c r="AT931" s="89" t="s">
        <v>158</v>
      </c>
      <c r="AU931" s="90" t="s">
        <v>20</v>
      </c>
      <c r="AV931" s="331"/>
      <c r="AW931" s="331"/>
      <c r="AX931" s="86"/>
      <c r="AY931" s="157"/>
      <c r="AZ931" s="73"/>
      <c r="BA931" s="88"/>
      <c r="BB931" s="89" t="s">
        <v>76</v>
      </c>
      <c r="BC931" s="90" t="s">
        <v>19</v>
      </c>
      <c r="BD931" s="86"/>
      <c r="BE931" s="86"/>
      <c r="BF931" s="86"/>
      <c r="BG931" s="87"/>
      <c r="BH931" s="88"/>
      <c r="BI931" s="89" t="s">
        <v>156</v>
      </c>
      <c r="BJ931" s="90" t="s">
        <v>20</v>
      </c>
      <c r="BK931" s="86"/>
      <c r="BL931" s="86"/>
      <c r="BM931" s="86"/>
      <c r="BN931" s="87"/>
      <c r="BO931" s="88"/>
      <c r="BP931" s="89" t="s">
        <v>158</v>
      </c>
      <c r="BQ931" s="135" t="s">
        <v>19</v>
      </c>
      <c r="BR931" s="86"/>
      <c r="BS931" s="86"/>
      <c r="BT931" s="86"/>
      <c r="BU931" s="157"/>
      <c r="BV931" s="88"/>
      <c r="BW931" s="89" t="s">
        <v>158</v>
      </c>
      <c r="BX931" s="90" t="s">
        <v>20</v>
      </c>
      <c r="BY931" s="331"/>
      <c r="BZ931" s="331"/>
      <c r="CA931" s="86"/>
      <c r="CB931" s="157"/>
    </row>
    <row r="932" spans="1:80" ht="47.25">
      <c r="A932" s="64"/>
      <c r="B932" s="91" t="s">
        <v>26</v>
      </c>
      <c r="C932" s="94" t="s">
        <v>27</v>
      </c>
      <c r="D932" s="93" t="s">
        <v>56</v>
      </c>
      <c r="E932" s="321" t="s">
        <v>29</v>
      </c>
      <c r="F932" s="321"/>
      <c r="G932" s="322"/>
      <c r="H932" s="94" t="s">
        <v>27</v>
      </c>
      <c r="I932" s="93" t="s">
        <v>56</v>
      </c>
      <c r="J932" s="321" t="s">
        <v>29</v>
      </c>
      <c r="K932" s="321"/>
      <c r="L932" s="322"/>
      <c r="M932" s="94" t="s">
        <v>27</v>
      </c>
      <c r="N932" s="93" t="s">
        <v>56</v>
      </c>
      <c r="O932" s="333" t="s">
        <v>29</v>
      </c>
      <c r="P932" s="333"/>
      <c r="Q932" s="334"/>
      <c r="R932" s="94" t="s">
        <v>27</v>
      </c>
      <c r="S932" s="93" t="s">
        <v>56</v>
      </c>
      <c r="T932" s="333" t="s">
        <v>29</v>
      </c>
      <c r="U932" s="333"/>
      <c r="V932" s="334"/>
      <c r="W932" s="64"/>
      <c r="X932" s="94" t="s">
        <v>27</v>
      </c>
      <c r="Y932" s="148" t="s">
        <v>30</v>
      </c>
      <c r="Z932" s="149" t="s">
        <v>31</v>
      </c>
      <c r="AA932" s="149" t="s">
        <v>32</v>
      </c>
      <c r="AB932" s="149" t="s">
        <v>33</v>
      </c>
      <c r="AC932" s="149" t="s">
        <v>34</v>
      </c>
      <c r="AD932" s="150" t="s">
        <v>35</v>
      </c>
      <c r="AE932" s="94" t="s">
        <v>27</v>
      </c>
      <c r="AF932" s="149" t="s">
        <v>30</v>
      </c>
      <c r="AG932" s="149" t="s">
        <v>31</v>
      </c>
      <c r="AH932" s="149" t="s">
        <v>32</v>
      </c>
      <c r="AI932" s="149" t="s">
        <v>33</v>
      </c>
      <c r="AJ932" s="149" t="s">
        <v>34</v>
      </c>
      <c r="AK932" s="150" t="s">
        <v>35</v>
      </c>
      <c r="AL932" s="94" t="s">
        <v>27</v>
      </c>
      <c r="AM932" s="149" t="s">
        <v>30</v>
      </c>
      <c r="AN932" s="149" t="s">
        <v>31</v>
      </c>
      <c r="AO932" s="149" t="s">
        <v>32</v>
      </c>
      <c r="AP932" s="149" t="s">
        <v>33</v>
      </c>
      <c r="AQ932" s="149" t="s">
        <v>34</v>
      </c>
      <c r="AR932" s="158" t="s">
        <v>35</v>
      </c>
      <c r="AS932" s="94" t="s">
        <v>27</v>
      </c>
      <c r="AT932" s="149" t="s">
        <v>30</v>
      </c>
      <c r="AU932" s="159" t="s">
        <v>31</v>
      </c>
      <c r="AV932" s="159" t="s">
        <v>32</v>
      </c>
      <c r="AW932" s="149" t="s">
        <v>33</v>
      </c>
      <c r="AX932" s="149" t="s">
        <v>34</v>
      </c>
      <c r="AY932" s="158" t="s">
        <v>35</v>
      </c>
      <c r="AZ932" s="166"/>
      <c r="BA932" s="163" t="s">
        <v>27</v>
      </c>
      <c r="BB932" s="149" t="s">
        <v>24</v>
      </c>
      <c r="BC932" s="149" t="s">
        <v>36</v>
      </c>
      <c r="BD932" s="149" t="s">
        <v>37</v>
      </c>
      <c r="BE932" s="149" t="s">
        <v>38</v>
      </c>
      <c r="BF932" s="173" t="s">
        <v>39</v>
      </c>
      <c r="BG932" s="173" t="s">
        <v>40</v>
      </c>
      <c r="BH932" s="163" t="s">
        <v>27</v>
      </c>
      <c r="BI932" s="149" t="s">
        <v>24</v>
      </c>
      <c r="BJ932" s="149" t="s">
        <v>36</v>
      </c>
      <c r="BK932" s="149" t="s">
        <v>37</v>
      </c>
      <c r="BL932" s="149" t="s">
        <v>38</v>
      </c>
      <c r="BM932" s="173" t="s">
        <v>39</v>
      </c>
      <c r="BN932" s="173" t="s">
        <v>40</v>
      </c>
      <c r="BO932" s="163" t="s">
        <v>27</v>
      </c>
      <c r="BP932" s="149" t="s">
        <v>24</v>
      </c>
      <c r="BQ932" s="149" t="s">
        <v>36</v>
      </c>
      <c r="BR932" s="149" t="s">
        <v>37</v>
      </c>
      <c r="BS932" s="149" t="s">
        <v>38</v>
      </c>
      <c r="BT932" s="173" t="s">
        <v>39</v>
      </c>
      <c r="BU932" s="173" t="s">
        <v>40</v>
      </c>
      <c r="BV932" s="163" t="s">
        <v>27</v>
      </c>
      <c r="BW932" s="149" t="s">
        <v>24</v>
      </c>
      <c r="BX932" s="149" t="s">
        <v>36</v>
      </c>
      <c r="BY932" s="149" t="s">
        <v>37</v>
      </c>
      <c r="BZ932" s="149" t="s">
        <v>38</v>
      </c>
      <c r="CA932" s="173" t="s">
        <v>39</v>
      </c>
      <c r="CB932" s="173" t="s">
        <v>40</v>
      </c>
    </row>
    <row r="933" spans="1:80" ht="15.75">
      <c r="A933" s="64"/>
      <c r="B933" s="95" t="s">
        <v>41</v>
      </c>
      <c r="C933" s="80">
        <v>0</v>
      </c>
      <c r="D933" s="278">
        <v>167.22</v>
      </c>
      <c r="E933" s="278">
        <v>18.489999999999998</v>
      </c>
      <c r="F933" s="278">
        <v>18.34</v>
      </c>
      <c r="G933" s="284">
        <v>19.98</v>
      </c>
      <c r="H933" s="80">
        <v>0</v>
      </c>
      <c r="I933" s="279">
        <v>203.08</v>
      </c>
      <c r="J933" s="210">
        <v>14.75</v>
      </c>
      <c r="K933" s="210">
        <v>10.029999999999999</v>
      </c>
      <c r="L933" s="227">
        <v>12.91</v>
      </c>
      <c r="M933" s="80">
        <v>0</v>
      </c>
      <c r="N933" s="114">
        <v>177.61</v>
      </c>
      <c r="O933" s="189">
        <v>15.68</v>
      </c>
      <c r="P933" s="189">
        <v>16.11</v>
      </c>
      <c r="Q933" s="190">
        <v>13.54</v>
      </c>
      <c r="R933" s="80">
        <v>0</v>
      </c>
      <c r="S933" s="211">
        <v>182.2</v>
      </c>
      <c r="T933" s="210">
        <v>12.76</v>
      </c>
      <c r="U933" s="210">
        <v>5.55</v>
      </c>
      <c r="V933" s="227">
        <v>12.13</v>
      </c>
      <c r="W933" s="64"/>
      <c r="X933" s="129">
        <v>0</v>
      </c>
      <c r="Y933" s="151">
        <f>AVERAGE(O933:Q933)/10</f>
        <v>1.5109999999999999</v>
      </c>
      <c r="Z933" s="100">
        <v>9.6440000000000001</v>
      </c>
      <c r="AA933" s="100">
        <v>4.5170000000000003</v>
      </c>
      <c r="AB933" s="100">
        <f>Z933-(AA933+Y933)</f>
        <v>3.6159999999999997</v>
      </c>
      <c r="AC933" s="100">
        <f>3*Z933+AA933+Y933</f>
        <v>34.960000000000008</v>
      </c>
      <c r="AD933" s="152">
        <f>1.398*(10^-6)*(X933^2)*AB933*AC933</f>
        <v>0</v>
      </c>
      <c r="AE933" s="80">
        <v>0</v>
      </c>
      <c r="AF933" s="100">
        <f>AVERAGE(J933:L933)/10</f>
        <v>1.2563333333333333</v>
      </c>
      <c r="AG933" s="100">
        <v>9.6440000000000001</v>
      </c>
      <c r="AH933" s="100">
        <v>4.5170000000000003</v>
      </c>
      <c r="AI933" s="100">
        <f>AG933-(AH933+AF933)</f>
        <v>3.8706666666666667</v>
      </c>
      <c r="AJ933" s="100">
        <f>3*AG933+AH933+AF933</f>
        <v>34.705333333333336</v>
      </c>
      <c r="AK933" s="152">
        <f>1.398*(10^-6)*(AE933^2)*AI933*AJ933</f>
        <v>0</v>
      </c>
      <c r="AL933" s="80">
        <v>0</v>
      </c>
      <c r="AM933" s="100" t="e">
        <f>AVERAGE(#REF!)/10</f>
        <v>#REF!</v>
      </c>
      <c r="AN933" s="100">
        <v>9.6440000000000001</v>
      </c>
      <c r="AO933" s="100">
        <v>4.5170000000000003</v>
      </c>
      <c r="AP933" s="100" t="e">
        <f>AN933-(AO933+AM933)</f>
        <v>#REF!</v>
      </c>
      <c r="AQ933" s="100" t="e">
        <f>3*AN933+AO933+AM933</f>
        <v>#REF!</v>
      </c>
      <c r="AR933" s="160" t="e">
        <f>1.398*(10^-6)*(AL933^2)*AP933*AQ933</f>
        <v>#REF!</v>
      </c>
      <c r="AS933" s="80">
        <v>0</v>
      </c>
      <c r="AT933" s="100">
        <f>AVERAGE(T933:V933)/10</f>
        <v>1.0146666666666666</v>
      </c>
      <c r="AU933" s="100">
        <v>9.6440000000000001</v>
      </c>
      <c r="AV933" s="100">
        <v>4.5170000000000003</v>
      </c>
      <c r="AW933" s="100">
        <f>AU933-(AV933+AT933)</f>
        <v>4.112333333333333</v>
      </c>
      <c r="AX933" s="100">
        <f>3*AU933+AV933+AT933</f>
        <v>34.463666666666668</v>
      </c>
      <c r="AY933" s="160">
        <f>1.398*(10^-6)*(AS933^2)*AW933*AX933</f>
        <v>0</v>
      </c>
      <c r="AZ933" s="166"/>
      <c r="BA933" s="80">
        <v>0</v>
      </c>
      <c r="BB933" s="100">
        <v>103.506856070365</v>
      </c>
      <c r="BC933" s="167">
        <f>([1]Sheet1!BB1293-[1]Sheet1!BB1294)/BB933</f>
        <v>0</v>
      </c>
      <c r="BD933" s="167">
        <f>N933-[1]Sheet1!BB1291</f>
        <v>177.61</v>
      </c>
      <c r="BE933" s="164">
        <f>[1]Sheet1!BB1293-[1]Sheet1!BB1294</f>
        <v>0</v>
      </c>
      <c r="BF933" s="164" t="e">
        <f>BD933/BE933*100</f>
        <v>#DIV/0!</v>
      </c>
      <c r="BG933" s="174" t="e">
        <f>BF933*BC933</f>
        <v>#DIV/0!</v>
      </c>
      <c r="BH933" s="80">
        <v>0</v>
      </c>
      <c r="BI933" s="100">
        <v>103.506856070365</v>
      </c>
      <c r="BJ933" s="167">
        <f>([1]Sheet1!BI1293-[1]Sheet1!BI1294)/BI933</f>
        <v>0</v>
      </c>
      <c r="BK933" s="167">
        <f>I933-[1]Sheet1!BI1291</f>
        <v>203.08</v>
      </c>
      <c r="BL933" s="164">
        <f>[1]Sheet1!BI1293-[1]Sheet1!BI1294</f>
        <v>0</v>
      </c>
      <c r="BM933" s="164" t="e">
        <f>BK933/BL933*100</f>
        <v>#DIV/0!</v>
      </c>
      <c r="BN933" s="174" t="e">
        <f>BM933*BJ933</f>
        <v>#DIV/0!</v>
      </c>
      <c r="BO933" s="80">
        <v>0</v>
      </c>
      <c r="BP933" s="180">
        <v>103.506856070365</v>
      </c>
      <c r="BQ933" s="167">
        <f>([1]Sheet1!BP1293-[1]Sheet1!BP1294)/BP933</f>
        <v>0</v>
      </c>
      <c r="BR933" s="167" t="e">
        <f>#REF!-[1]Sheet1!BP1291</f>
        <v>#REF!</v>
      </c>
      <c r="BS933" s="164">
        <f>[1]Sheet1!BP1293-[1]Sheet1!BP1294</f>
        <v>0</v>
      </c>
      <c r="BT933" s="164" t="e">
        <f>BR933/BS933*100</f>
        <v>#REF!</v>
      </c>
      <c r="BU933" s="174" t="e">
        <f>BT933*BQ933</f>
        <v>#REF!</v>
      </c>
      <c r="BV933" s="80">
        <v>0</v>
      </c>
      <c r="BW933" s="100">
        <v>103.506856070365</v>
      </c>
      <c r="BX933" s="167">
        <f>([1]Sheet1!BW1293-[1]Sheet1!BW1294)/BW933</f>
        <v>0</v>
      </c>
      <c r="BY933" s="167">
        <f>S933-[1]Sheet1!BW1291</f>
        <v>182.2</v>
      </c>
      <c r="BZ933" s="164">
        <f>[1]Sheet1!BW1293-[1]Sheet1!BW1294</f>
        <v>0</v>
      </c>
      <c r="CA933" s="164" t="e">
        <f>BY933/BZ933*100</f>
        <v>#DIV/0!</v>
      </c>
      <c r="CB933" s="174" t="e">
        <f>CA933*BX933</f>
        <v>#DIV/0!</v>
      </c>
    </row>
    <row r="934" spans="1:80" ht="15.75">
      <c r="A934" s="64"/>
      <c r="B934" s="95" t="s">
        <v>42</v>
      </c>
      <c r="C934" s="80">
        <v>1200</v>
      </c>
      <c r="D934" s="278">
        <v>373.05</v>
      </c>
      <c r="E934" s="278">
        <v>20.239999999999998</v>
      </c>
      <c r="F934" s="278">
        <v>15.4</v>
      </c>
      <c r="G934" s="284">
        <v>22.83</v>
      </c>
      <c r="H934" s="80">
        <v>1200</v>
      </c>
      <c r="I934" s="264">
        <v>409.94</v>
      </c>
      <c r="J934" s="210">
        <v>16.07</v>
      </c>
      <c r="K934" s="210">
        <v>11.26</v>
      </c>
      <c r="L934" s="227">
        <v>13.91</v>
      </c>
      <c r="M934" s="80">
        <v>1200</v>
      </c>
      <c r="N934" s="114">
        <v>378.77</v>
      </c>
      <c r="O934" s="189">
        <v>17.09</v>
      </c>
      <c r="P934" s="189">
        <v>13</v>
      </c>
      <c r="Q934" s="190">
        <v>15.93</v>
      </c>
      <c r="R934" s="80">
        <v>1200</v>
      </c>
      <c r="S934" s="189">
        <v>384.89</v>
      </c>
      <c r="T934" s="189">
        <v>16.850000000000001</v>
      </c>
      <c r="U934" s="189">
        <v>12.44</v>
      </c>
      <c r="V934" s="189">
        <v>16</v>
      </c>
      <c r="W934" s="64"/>
      <c r="X934" s="80">
        <v>1200</v>
      </c>
      <c r="Y934" s="151">
        <f>AVERAGE(O934:Q934)/10</f>
        <v>1.5339999999999998</v>
      </c>
      <c r="Z934" s="100">
        <v>9.6440000000000001</v>
      </c>
      <c r="AA934" s="100">
        <v>4.5170000000000003</v>
      </c>
      <c r="AB934" s="100">
        <f>Z934-(AA934+Y934)</f>
        <v>3.593</v>
      </c>
      <c r="AC934" s="100">
        <f>3*Z934+AA934+Y934</f>
        <v>34.983000000000004</v>
      </c>
      <c r="AD934" s="152">
        <f>1.398*(10^-6)*(X934^2)*AB934*AC934</f>
        <v>253.03694221728003</v>
      </c>
      <c r="AE934" s="80">
        <v>1200</v>
      </c>
      <c r="AF934" s="100">
        <f>AVERAGE(J934:L934)/10</f>
        <v>1.3746666666666665</v>
      </c>
      <c r="AG934" s="100">
        <v>9.6440000000000001</v>
      </c>
      <c r="AH934" s="100">
        <v>4.5170000000000003</v>
      </c>
      <c r="AI934" s="100">
        <f>AG934-(AH934+AF934)</f>
        <v>3.7523333333333335</v>
      </c>
      <c r="AJ934" s="100">
        <f>3*AG934+AH934+AF934</f>
        <v>34.823666666666675</v>
      </c>
      <c r="AK934" s="152">
        <f>1.398*(10^-6)*(AE934^2)*AI934*AJ934</f>
        <v>263.05440091296003</v>
      </c>
      <c r="AL934" s="80">
        <v>1200</v>
      </c>
      <c r="AM934" s="100" t="e">
        <f>AVERAGE(#REF!)/10</f>
        <v>#REF!</v>
      </c>
      <c r="AN934" s="100">
        <v>9.6440000000000001</v>
      </c>
      <c r="AO934" s="100">
        <v>4.5170000000000003</v>
      </c>
      <c r="AP934" s="100" t="e">
        <f>AN934-(AO934+AM934)</f>
        <v>#REF!</v>
      </c>
      <c r="AQ934" s="100" t="e">
        <f>3*AN934+AO934+AM934</f>
        <v>#REF!</v>
      </c>
      <c r="AR934" s="160" t="e">
        <f>1.398*(10^-6)*(AL934^2)*AP934*AQ934</f>
        <v>#REF!</v>
      </c>
      <c r="AS934" s="80">
        <v>1200</v>
      </c>
      <c r="AT934" s="100">
        <f>AVERAGE(T935:V935)/10</f>
        <v>1.4243333333333335</v>
      </c>
      <c r="AU934" s="100">
        <v>9.6440000000000001</v>
      </c>
      <c r="AV934" s="100">
        <v>4.5170000000000003</v>
      </c>
      <c r="AW934" s="100">
        <f>AU934-(AV934+AT934)</f>
        <v>3.7026666666666666</v>
      </c>
      <c r="AX934" s="100">
        <f>3*AU934+AV934+AT934</f>
        <v>34.873333333333342</v>
      </c>
      <c r="AY934" s="160">
        <f>1.398*(10^-6)*(AS934^2)*AW934*AX934</f>
        <v>259.94276897280002</v>
      </c>
      <c r="AZ934" s="166"/>
      <c r="BA934" s="80">
        <v>1200</v>
      </c>
      <c r="BB934" s="100">
        <v>103.506856070365</v>
      </c>
      <c r="BC934" s="167">
        <f>([1]Sheet1!BB1293-[1]Sheet1!BB1294)/BB933</f>
        <v>0</v>
      </c>
      <c r="BD934" s="167">
        <f>N934-[1]Sheet1!BB1291</f>
        <v>378.77</v>
      </c>
      <c r="BE934" s="164">
        <f>[1]Sheet1!BB1293-[1]Sheet1!BB1294</f>
        <v>0</v>
      </c>
      <c r="BF934" s="164" t="e">
        <f>BD934/BE934*100</f>
        <v>#DIV/0!</v>
      </c>
      <c r="BG934" s="174" t="e">
        <f>BF934*BC934</f>
        <v>#DIV/0!</v>
      </c>
      <c r="BH934" s="80">
        <v>1200</v>
      </c>
      <c r="BI934" s="100">
        <v>103.506856070365</v>
      </c>
      <c r="BJ934" s="167">
        <f>([1]Sheet1!BI1293-[1]Sheet1!BI1294)/BI933</f>
        <v>0</v>
      </c>
      <c r="BK934" s="167">
        <f>I934-[1]Sheet1!BI1291</f>
        <v>409.94</v>
      </c>
      <c r="BL934" s="164">
        <f>[1]Sheet1!BI1293-[1]Sheet1!BI1294</f>
        <v>0</v>
      </c>
      <c r="BM934" s="164" t="e">
        <f>BK934/BL934*100</f>
        <v>#DIV/0!</v>
      </c>
      <c r="BN934" s="174" t="e">
        <f>BM934*BJ934</f>
        <v>#DIV/0!</v>
      </c>
      <c r="BO934" s="80">
        <v>1200</v>
      </c>
      <c r="BP934" s="180">
        <v>103.506856070365</v>
      </c>
      <c r="BQ934" s="167">
        <f>([1]Sheet1!BP1293-[1]Sheet1!BP1294)/BP933</f>
        <v>0</v>
      </c>
      <c r="BR934" s="167" t="e">
        <f>#REF!-[1]Sheet1!BP1291</f>
        <v>#REF!</v>
      </c>
      <c r="BS934" s="164">
        <f>[1]Sheet1!BP1293-[1]Sheet1!BP1294</f>
        <v>0</v>
      </c>
      <c r="BT934" s="164" t="e">
        <f>BR934/BS934*100</f>
        <v>#REF!</v>
      </c>
      <c r="BU934" s="174" t="e">
        <f>BT934*BQ934</f>
        <v>#REF!</v>
      </c>
      <c r="BV934" s="80">
        <v>1200</v>
      </c>
      <c r="BW934" s="100">
        <v>103.506856070365</v>
      </c>
      <c r="BX934" s="167">
        <f>([1]Sheet1!BW1293-[1]Sheet1!BW1294)/BW933</f>
        <v>0</v>
      </c>
      <c r="BY934" s="167">
        <f>S935-[1]Sheet1!BW1291</f>
        <v>384.03</v>
      </c>
      <c r="BZ934" s="164">
        <f>[1]Sheet1!BW1293-[1]Sheet1!BW1294</f>
        <v>0</v>
      </c>
      <c r="CA934" s="164" t="e">
        <f>BY934/BZ934*100</f>
        <v>#DIV/0!</v>
      </c>
      <c r="CB934" s="174" t="e">
        <f>CA934*BX934</f>
        <v>#DIV/0!</v>
      </c>
    </row>
    <row r="935" spans="1:80" ht="15.75">
      <c r="A935" s="64"/>
      <c r="B935" s="95" t="s">
        <v>42</v>
      </c>
      <c r="C935" s="80">
        <v>1300</v>
      </c>
      <c r="D935" s="278">
        <v>372.3</v>
      </c>
      <c r="E935" s="278">
        <v>21.69</v>
      </c>
      <c r="F935" s="278">
        <v>15.15</v>
      </c>
      <c r="G935" s="284">
        <v>21.11</v>
      </c>
      <c r="H935" s="80">
        <v>1300</v>
      </c>
      <c r="I935" s="264">
        <v>409.1</v>
      </c>
      <c r="J935" s="210">
        <v>16.579999999999998</v>
      </c>
      <c r="K935" s="210">
        <v>6.79</v>
      </c>
      <c r="L935" s="227">
        <v>16.170000000000002</v>
      </c>
      <c r="M935" s="80">
        <v>1300</v>
      </c>
      <c r="N935" s="80">
        <v>379.12</v>
      </c>
      <c r="O935" s="189">
        <v>18.68</v>
      </c>
      <c r="P935" s="189">
        <v>14.98</v>
      </c>
      <c r="Q935" s="190">
        <v>14.05</v>
      </c>
      <c r="R935" s="80">
        <v>1300</v>
      </c>
      <c r="S935" s="290">
        <v>384.03</v>
      </c>
      <c r="T935" s="210">
        <v>11.46</v>
      </c>
      <c r="U935" s="210">
        <v>10.79</v>
      </c>
      <c r="V935" s="227">
        <v>20.48</v>
      </c>
      <c r="W935" s="64"/>
      <c r="X935" s="80">
        <v>1300</v>
      </c>
      <c r="Y935" s="151">
        <f>AVERAGE(O935:Q935)/10</f>
        <v>1.5903333333333332</v>
      </c>
      <c r="Z935" s="100">
        <v>9.6440000000000001</v>
      </c>
      <c r="AA935" s="100">
        <v>4.5170000000000003</v>
      </c>
      <c r="AB935" s="100">
        <f>Z935-(AA935+Y935)</f>
        <v>3.5366666666666671</v>
      </c>
      <c r="AC935" s="100">
        <f>3*Z935+AA935+Y935</f>
        <v>35.039333333333339</v>
      </c>
      <c r="AD935" s="152">
        <f>1.398*(10^-6)*(X935^2)*AB935*AC935</f>
        <v>292.78164044306675</v>
      </c>
      <c r="AE935" s="80">
        <v>1300</v>
      </c>
      <c r="AF935" s="100">
        <f>AVERAGE(J935:L935)/10</f>
        <v>1.3180000000000001</v>
      </c>
      <c r="AG935" s="100">
        <v>9.6440000000000001</v>
      </c>
      <c r="AH935" s="100">
        <v>4.5170000000000003</v>
      </c>
      <c r="AI935" s="100">
        <f>AG935-(AH935+AF935)</f>
        <v>3.8089999999999993</v>
      </c>
      <c r="AJ935" s="100">
        <f>3*AG935+AH935+AF935</f>
        <v>34.767000000000003</v>
      </c>
      <c r="AK935" s="152">
        <f>1.398*(10^-6)*(AE935^2)*AI935*AJ935</f>
        <v>312.87586713785993</v>
      </c>
      <c r="AL935" s="80">
        <v>1300</v>
      </c>
      <c r="AM935" s="100" t="e">
        <f>AVERAGE(#REF!)/10</f>
        <v>#REF!</v>
      </c>
      <c r="AN935" s="100">
        <v>9.6440000000000001</v>
      </c>
      <c r="AO935" s="100">
        <v>4.5170000000000003</v>
      </c>
      <c r="AP935" s="100" t="e">
        <f>AN935-(AO935+AM935)</f>
        <v>#REF!</v>
      </c>
      <c r="AQ935" s="100" t="e">
        <f>3*AN935+AO935+AM935</f>
        <v>#REF!</v>
      </c>
      <c r="AR935" s="160" t="e">
        <f>1.398*(10^-6)*(AL935^2)*AP935*AQ935</f>
        <v>#REF!</v>
      </c>
      <c r="AS935" s="80">
        <v>1300</v>
      </c>
      <c r="AT935" s="100" t="e">
        <f>AVERAGE(#REF!)/10</f>
        <v>#REF!</v>
      </c>
      <c r="AU935" s="100">
        <v>9.6440000000000001</v>
      </c>
      <c r="AV935" s="100">
        <v>4.5170000000000003</v>
      </c>
      <c r="AW935" s="100" t="e">
        <f>AU935-(AV935+AT935)</f>
        <v>#REF!</v>
      </c>
      <c r="AX935" s="100" t="e">
        <f>3*AU935+AV935+AT935</f>
        <v>#REF!</v>
      </c>
      <c r="AY935" s="160" t="e">
        <f>1.398*(10^-6)*(AS935^2)*AW935*AX935</f>
        <v>#REF!</v>
      </c>
      <c r="AZ935" s="166"/>
      <c r="BA935" s="80">
        <v>1300</v>
      </c>
      <c r="BB935" s="100">
        <v>103.506856070365</v>
      </c>
      <c r="BC935" s="167">
        <f>([1]Sheet1!BB1293-[1]Sheet1!BB1294)/BB933</f>
        <v>0</v>
      </c>
      <c r="BD935" s="167">
        <f>N935-[1]Sheet1!BB1291</f>
        <v>379.12</v>
      </c>
      <c r="BE935" s="164">
        <f>[1]Sheet1!BB1293-[1]Sheet1!BB1294</f>
        <v>0</v>
      </c>
      <c r="BF935" s="164" t="e">
        <f>BD935/BE935*100</f>
        <v>#DIV/0!</v>
      </c>
      <c r="BG935" s="174" t="e">
        <f>BF935*BC935</f>
        <v>#DIV/0!</v>
      </c>
      <c r="BH935" s="80">
        <v>1300</v>
      </c>
      <c r="BI935" s="100">
        <v>103.506856070365</v>
      </c>
      <c r="BJ935" s="167">
        <f>([1]Sheet1!BI1293-[1]Sheet1!BI1294)/BI933</f>
        <v>0</v>
      </c>
      <c r="BK935" s="167">
        <f>I935-[1]Sheet1!BI1291</f>
        <v>409.1</v>
      </c>
      <c r="BL935" s="164">
        <f>[1]Sheet1!BI1293-[1]Sheet1!BI1294</f>
        <v>0</v>
      </c>
      <c r="BM935" s="164" t="e">
        <f>BK935/BL935*100</f>
        <v>#DIV/0!</v>
      </c>
      <c r="BN935" s="174" t="e">
        <f>BM935*BJ935</f>
        <v>#DIV/0!</v>
      </c>
      <c r="BO935" s="80">
        <v>1300</v>
      </c>
      <c r="BP935" s="180">
        <v>103.506856070365</v>
      </c>
      <c r="BQ935" s="167">
        <f>([1]Sheet1!BP1293-[1]Sheet1!BP1294)/BP933</f>
        <v>0</v>
      </c>
      <c r="BR935" s="167" t="e">
        <f>#REF!-[1]Sheet1!BP1291</f>
        <v>#REF!</v>
      </c>
      <c r="BS935" s="164">
        <f>[1]Sheet1!BP1293-[1]Sheet1!BP1294</f>
        <v>0</v>
      </c>
      <c r="BT935" s="164" t="e">
        <f>BR935/BS935*100</f>
        <v>#REF!</v>
      </c>
      <c r="BU935" s="174" t="e">
        <f>BT935*BQ935</f>
        <v>#REF!</v>
      </c>
      <c r="BV935" s="80">
        <v>1300</v>
      </c>
      <c r="BW935" s="100">
        <v>103.506856070365</v>
      </c>
      <c r="BX935" s="167">
        <f>([1]Sheet1!BW1293-[1]Sheet1!BW1294)/BW933</f>
        <v>0</v>
      </c>
      <c r="BY935" s="167" t="e">
        <f>#REF!-[1]Sheet1!BW1291</f>
        <v>#REF!</v>
      </c>
      <c r="BZ935" s="164">
        <f>[1]Sheet1!BW1293-[1]Sheet1!BW1294</f>
        <v>0</v>
      </c>
      <c r="CA935" s="164" t="e">
        <f>BY935/BZ935*100</f>
        <v>#REF!</v>
      </c>
      <c r="CB935" s="174" t="e">
        <f>CA935*BX935</f>
        <v>#REF!</v>
      </c>
    </row>
    <row r="936" spans="1:80" ht="15.75">
      <c r="A936" s="64"/>
      <c r="B936" s="95" t="s">
        <v>42</v>
      </c>
      <c r="C936" s="80">
        <v>9500</v>
      </c>
      <c r="D936" s="278">
        <v>364.8</v>
      </c>
      <c r="E936" s="278">
        <v>26.3</v>
      </c>
      <c r="F936" s="278">
        <v>22.8</v>
      </c>
      <c r="G936" s="284">
        <v>25.73</v>
      </c>
      <c r="H936" s="80">
        <v>9500</v>
      </c>
      <c r="I936" s="100">
        <v>402.79</v>
      </c>
      <c r="J936" s="210">
        <v>19.27</v>
      </c>
      <c r="K936" s="210">
        <v>15</v>
      </c>
      <c r="L936" s="227">
        <v>17.670000000000002</v>
      </c>
      <c r="M936" s="80">
        <v>9500</v>
      </c>
      <c r="N936" s="80">
        <v>371.74</v>
      </c>
      <c r="O936" s="189">
        <v>25.61</v>
      </c>
      <c r="P936" s="189">
        <v>21.48</v>
      </c>
      <c r="Q936" s="227">
        <v>23.38</v>
      </c>
      <c r="R936" s="80">
        <v>9500</v>
      </c>
      <c r="S936" s="290">
        <v>376.64</v>
      </c>
      <c r="T936" s="210">
        <v>16.04</v>
      </c>
      <c r="U936" s="210">
        <v>24.08</v>
      </c>
      <c r="V936" s="227">
        <v>24.84</v>
      </c>
      <c r="W936" s="64"/>
      <c r="X936" s="80">
        <v>9500</v>
      </c>
      <c r="Y936" s="151">
        <f>AVERAGE(O936:Q936)/10</f>
        <v>2.3489999999999998</v>
      </c>
      <c r="Z936" s="100">
        <v>9.6440000000000001</v>
      </c>
      <c r="AA936" s="100">
        <v>4.5170000000000003</v>
      </c>
      <c r="AB936" s="100">
        <f>Z936-(AA936+Y936)</f>
        <v>2.7780000000000005</v>
      </c>
      <c r="AC936" s="100">
        <f>3*Z936+AA936+Y936</f>
        <v>35.798000000000002</v>
      </c>
      <c r="AD936" s="152">
        <f>1.398*(10^-6)*(X936^2)*AB936*AC936</f>
        <v>12547.158584058001</v>
      </c>
      <c r="AE936" s="80">
        <v>9500</v>
      </c>
      <c r="AF936" s="100">
        <f>AVERAGE(J936:L936)/10</f>
        <v>1.7313333333333332</v>
      </c>
      <c r="AG936" s="100">
        <v>9.6440000000000001</v>
      </c>
      <c r="AH936" s="100">
        <v>4.5170000000000003</v>
      </c>
      <c r="AI936" s="100">
        <f>AG936-(AH936+AF936)</f>
        <v>3.3956666666666671</v>
      </c>
      <c r="AJ936" s="100">
        <f>3*AG936+AH936+AF936</f>
        <v>35.180333333333337</v>
      </c>
      <c r="AK936" s="152">
        <f>1.398*(10^-6)*(AE936^2)*AI936*AJ936</f>
        <v>15072.29492414517</v>
      </c>
      <c r="AL936" s="80">
        <v>9500</v>
      </c>
      <c r="AM936" s="100" t="e">
        <f>AVERAGE(#REF!)/10</f>
        <v>#REF!</v>
      </c>
      <c r="AN936" s="100">
        <v>9.6440000000000001</v>
      </c>
      <c r="AO936" s="100">
        <v>4.5170000000000003</v>
      </c>
      <c r="AP936" s="100" t="e">
        <f>AN936-(AO936+AM936)</f>
        <v>#REF!</v>
      </c>
      <c r="AQ936" s="100" t="e">
        <f>3*AN936+AO936+AM936</f>
        <v>#REF!</v>
      </c>
      <c r="AR936" s="160" t="e">
        <f>1.398*(10^-6)*(AL936^2)*AP936*AQ936</f>
        <v>#REF!</v>
      </c>
      <c r="AS936" s="80">
        <v>9500</v>
      </c>
      <c r="AT936" s="100">
        <f>AVERAGE(T936:V936)/10</f>
        <v>2.1653333333333333</v>
      </c>
      <c r="AU936" s="100">
        <v>9.6440000000000001</v>
      </c>
      <c r="AV936" s="100">
        <v>4.5170000000000003</v>
      </c>
      <c r="AW936" s="100">
        <f>AU936-(AV936+AT936)</f>
        <v>2.961666666666666</v>
      </c>
      <c r="AX936" s="100">
        <f>3*AU936+AV936+AT936</f>
        <v>35.614333333333342</v>
      </c>
      <c r="AY936" s="160">
        <f>1.398*(10^-6)*(AS936^2)*AW936*AX936</f>
        <v>13308.079254369164</v>
      </c>
      <c r="AZ936" s="166"/>
      <c r="BA936" s="80">
        <v>9500</v>
      </c>
      <c r="BB936" s="100">
        <v>103.506856070365</v>
      </c>
      <c r="BC936" s="167">
        <f>([1]Sheet1!BB1293-[1]Sheet1!BB1294)/BB933</f>
        <v>0</v>
      </c>
      <c r="BD936" s="167">
        <f>N936-[1]Sheet1!BB1291</f>
        <v>371.74</v>
      </c>
      <c r="BE936" s="164">
        <f>[1]Sheet1!BB1293-[1]Sheet1!BB1294</f>
        <v>0</v>
      </c>
      <c r="BF936" s="164" t="e">
        <f>BD936/BE936*100</f>
        <v>#DIV/0!</v>
      </c>
      <c r="BG936" s="174" t="e">
        <f>BF936*BC936</f>
        <v>#DIV/0!</v>
      </c>
      <c r="BH936" s="80">
        <v>9500</v>
      </c>
      <c r="BI936" s="100">
        <v>103.506856070365</v>
      </c>
      <c r="BJ936" s="167">
        <f>([1]Sheet1!BI1293-[1]Sheet1!BI1294)/BI933</f>
        <v>0</v>
      </c>
      <c r="BK936" s="167">
        <f>I936-[1]Sheet1!BI1291</f>
        <v>402.79</v>
      </c>
      <c r="BL936" s="164">
        <f>[1]Sheet1!BI1293-[1]Sheet1!BI1294</f>
        <v>0</v>
      </c>
      <c r="BM936" s="164" t="e">
        <f>BK936/BL936*100</f>
        <v>#DIV/0!</v>
      </c>
      <c r="BN936" s="174" t="e">
        <f>BM936*BJ936</f>
        <v>#DIV/0!</v>
      </c>
      <c r="BO936" s="80">
        <v>9500</v>
      </c>
      <c r="BP936" s="180">
        <v>103.506856070365</v>
      </c>
      <c r="BQ936" s="167">
        <f>([1]Sheet1!BP1293-[1]Sheet1!BP1294)/BP933</f>
        <v>0</v>
      </c>
      <c r="BR936" s="167" t="e">
        <f>#REF!-[1]Sheet1!BP1291</f>
        <v>#REF!</v>
      </c>
      <c r="BS936" s="164">
        <f>[1]Sheet1!BP1293-[1]Sheet1!BP1294</f>
        <v>0</v>
      </c>
      <c r="BT936" s="164" t="e">
        <f>BR936/BS936*100</f>
        <v>#REF!</v>
      </c>
      <c r="BU936" s="174" t="e">
        <f>BT936*BQ936</f>
        <v>#REF!</v>
      </c>
      <c r="BV936" s="80">
        <v>9500</v>
      </c>
      <c r="BW936" s="100">
        <v>103.506856070365</v>
      </c>
      <c r="BX936" s="167">
        <f>([1]Sheet1!BW1293-[1]Sheet1!BW1294)/BW933</f>
        <v>0</v>
      </c>
      <c r="BY936" s="167">
        <f>S936-[1]Sheet1!BW1291</f>
        <v>376.64</v>
      </c>
      <c r="BZ936" s="164">
        <f>[1]Sheet1!BW1293-[1]Sheet1!BW1294</f>
        <v>0</v>
      </c>
      <c r="CA936" s="164" t="e">
        <f>BY936/BZ936*100</f>
        <v>#DIV/0!</v>
      </c>
      <c r="CB936" s="174" t="e">
        <f>CA936*BX936</f>
        <v>#DIV/0!</v>
      </c>
    </row>
    <row r="937" spans="1:80" ht="15.75">
      <c r="A937" s="64"/>
      <c r="B937" s="95" t="s">
        <v>42</v>
      </c>
      <c r="C937" s="104">
        <v>9700</v>
      </c>
      <c r="D937" s="285">
        <v>364.15</v>
      </c>
      <c r="E937" s="285">
        <v>26.3</v>
      </c>
      <c r="F937" s="285">
        <v>26.78</v>
      </c>
      <c r="G937" s="286">
        <v>23.78</v>
      </c>
      <c r="H937" s="104">
        <v>9700</v>
      </c>
      <c r="I937" s="105">
        <v>401.97</v>
      </c>
      <c r="J937" s="287">
        <v>19.5</v>
      </c>
      <c r="K937" s="287">
        <v>15.7</v>
      </c>
      <c r="L937" s="288">
        <v>17.989999999999998</v>
      </c>
      <c r="M937" s="104">
        <v>9700</v>
      </c>
      <c r="N937" s="104">
        <v>371.04</v>
      </c>
      <c r="O937" s="289">
        <v>23.75</v>
      </c>
      <c r="P937" s="289">
        <v>25.96</v>
      </c>
      <c r="Q937" s="154">
        <v>22.1</v>
      </c>
      <c r="R937" s="104">
        <v>9700</v>
      </c>
      <c r="S937" s="291">
        <v>375.95</v>
      </c>
      <c r="T937" s="287">
        <v>24.45</v>
      </c>
      <c r="U937" s="287">
        <v>24.8</v>
      </c>
      <c r="V937" s="287">
        <v>17.13</v>
      </c>
      <c r="W937" s="292"/>
      <c r="X937" s="80">
        <v>9700</v>
      </c>
      <c r="Y937" s="151">
        <f>AVERAGE(O937:Q937)/10</f>
        <v>2.3936666666666668</v>
      </c>
      <c r="Z937" s="100">
        <v>9.6440000000000001</v>
      </c>
      <c r="AA937" s="100">
        <v>4.5170000000000003</v>
      </c>
      <c r="AB937" s="100">
        <f>Z937-(AA937+Y937)</f>
        <v>2.7333333333333325</v>
      </c>
      <c r="AC937" s="100">
        <f>3*Z937+AA937+Y937</f>
        <v>35.842666666666673</v>
      </c>
      <c r="AD937" s="152">
        <f>1.398*(10^-6)*(X937^2)*AB937*AC937</f>
        <v>12886.754379274664</v>
      </c>
      <c r="AE937" s="104">
        <v>9700</v>
      </c>
      <c r="AF937" s="100">
        <f>AVERAGE(J937:L937)/10</f>
        <v>1.7730000000000001</v>
      </c>
      <c r="AG937" s="100">
        <v>9.6440000000000001</v>
      </c>
      <c r="AH937" s="100">
        <v>4.5170000000000003</v>
      </c>
      <c r="AI937" s="100">
        <f>AG937-(AH937+AF937)</f>
        <v>3.3539999999999992</v>
      </c>
      <c r="AJ937" s="100">
        <f>3*AG937+AH937+AF937</f>
        <v>35.222000000000008</v>
      </c>
      <c r="AK937" s="152">
        <f>1.398*(10^-6)*(AE937^2)*AI937*AJ937</f>
        <v>15539.166172118157</v>
      </c>
      <c r="AL937" s="104">
        <v>9700</v>
      </c>
      <c r="AM937" s="100" t="e">
        <f>AVERAGE(#REF!)/10</f>
        <v>#REF!</v>
      </c>
      <c r="AN937" s="100">
        <v>9.6440000000000001</v>
      </c>
      <c r="AO937" s="100">
        <v>4.5170000000000003</v>
      </c>
      <c r="AP937" s="100" t="e">
        <f>AN937-(AO937+AM937)</f>
        <v>#REF!</v>
      </c>
      <c r="AQ937" s="100" t="e">
        <f>3*AN937+AO937+AM937</f>
        <v>#REF!</v>
      </c>
      <c r="AR937" s="160" t="e">
        <f>1.398*(10^-6)*(AL937^2)*AP937*AQ937</f>
        <v>#REF!</v>
      </c>
      <c r="AS937" s="104">
        <v>9700</v>
      </c>
      <c r="AT937" s="100">
        <f>AVERAGE(T937:V937)/10</f>
        <v>2.2126666666666663</v>
      </c>
      <c r="AU937" s="100">
        <v>9.6440000000000001</v>
      </c>
      <c r="AV937" s="100">
        <v>4.5170000000000003</v>
      </c>
      <c r="AW937" s="100">
        <f>AU937-(AV937+AT937)</f>
        <v>2.9143333333333334</v>
      </c>
      <c r="AX937" s="100">
        <f>3*AU937+AV937+AT937</f>
        <v>35.661666666666669</v>
      </c>
      <c r="AY937" s="160">
        <f>1.398*(10^-6)*(AS937^2)*AW937*AX937</f>
        <v>13670.723513379566</v>
      </c>
      <c r="AZ937" s="166"/>
      <c r="BA937" s="104">
        <v>9700</v>
      </c>
      <c r="BB937" s="100">
        <v>103.506856070365</v>
      </c>
      <c r="BC937" s="167">
        <f>([1]Sheet1!BB1293-[1]Sheet1!BB1294)/BB933</f>
        <v>0</v>
      </c>
      <c r="BD937" s="167">
        <f>N937-[1]Sheet1!BB1291</f>
        <v>371.04</v>
      </c>
      <c r="BE937" s="164">
        <f>[1]Sheet1!BB1293-[1]Sheet1!BB1294</f>
        <v>0</v>
      </c>
      <c r="BF937" s="164" t="e">
        <f>BD937/BE937*100</f>
        <v>#DIV/0!</v>
      </c>
      <c r="BG937" s="174" t="e">
        <f>BF937*BC937</f>
        <v>#DIV/0!</v>
      </c>
      <c r="BH937" s="104">
        <v>9700</v>
      </c>
      <c r="BI937" s="100">
        <v>103.506856070365</v>
      </c>
      <c r="BJ937" s="167">
        <f>([1]Sheet1!BI1293-[1]Sheet1!BI1294)/BI933</f>
        <v>0</v>
      </c>
      <c r="BK937" s="167">
        <f>I937-[1]Sheet1!BI1291</f>
        <v>401.97</v>
      </c>
      <c r="BL937" s="164">
        <f>[1]Sheet1!BI1293-[1]Sheet1!BI1294</f>
        <v>0</v>
      </c>
      <c r="BM937" s="164" t="e">
        <f>BK937/BL937*100</f>
        <v>#DIV/0!</v>
      </c>
      <c r="BN937" s="174" t="e">
        <f>BM937*BJ937</f>
        <v>#DIV/0!</v>
      </c>
      <c r="BO937" s="104">
        <v>9700</v>
      </c>
      <c r="BP937" s="180">
        <v>103.506856070365</v>
      </c>
      <c r="BQ937" s="167">
        <f>([1]Sheet1!BP1293-[1]Sheet1!BP1294)/BP933</f>
        <v>0</v>
      </c>
      <c r="BR937" s="167" t="e">
        <f>#REF!-[1]Sheet1!BP1291</f>
        <v>#REF!</v>
      </c>
      <c r="BS937" s="164">
        <f>[1]Sheet1!BP1293-[1]Sheet1!BP1294</f>
        <v>0</v>
      </c>
      <c r="BT937" s="164" t="e">
        <f>BR937/BS937*100</f>
        <v>#REF!</v>
      </c>
      <c r="BU937" s="174" t="e">
        <f>BT937*BQ937</f>
        <v>#REF!</v>
      </c>
      <c r="BV937" s="104">
        <v>9700</v>
      </c>
      <c r="BW937" s="100">
        <v>103.506856070365</v>
      </c>
      <c r="BX937" s="167">
        <f>([1]Sheet1!BW1293-[1]Sheet1!BW1294)/BW933</f>
        <v>0</v>
      </c>
      <c r="BY937" s="167">
        <f>S937-[1]Sheet1!BW1291</f>
        <v>375.95</v>
      </c>
      <c r="BZ937" s="164">
        <f>[1]Sheet1!BW1293-[1]Sheet1!BW1294</f>
        <v>0</v>
      </c>
      <c r="CA937" s="164" t="e">
        <f>BY937/BZ937*100</f>
        <v>#DIV/0!</v>
      </c>
      <c r="CB937" s="174" t="e">
        <f>CA937*BX937</f>
        <v>#DIV/0!</v>
      </c>
    </row>
  </sheetData>
  <mergeCells count="381">
    <mergeCell ref="AZ715:AZ718"/>
    <mergeCell ref="AZ741:AZ744"/>
    <mergeCell ref="AZ767:AZ770"/>
    <mergeCell ref="AZ793:AZ796"/>
    <mergeCell ref="AZ819:AZ822"/>
    <mergeCell ref="AZ845:AZ848"/>
    <mergeCell ref="AZ871:AZ874"/>
    <mergeCell ref="U6:V7"/>
    <mergeCell ref="AZ481:AZ484"/>
    <mergeCell ref="AZ507:AZ510"/>
    <mergeCell ref="AZ533:AZ536"/>
    <mergeCell ref="AZ559:AZ562"/>
    <mergeCell ref="AZ585:AZ588"/>
    <mergeCell ref="AZ611:AZ614"/>
    <mergeCell ref="AZ637:AZ640"/>
    <mergeCell ref="AZ663:AZ666"/>
    <mergeCell ref="AZ689:AZ692"/>
    <mergeCell ref="AZ76:AZ79"/>
    <mergeCell ref="AZ103:AZ106"/>
    <mergeCell ref="AZ132:AZ135"/>
    <mergeCell ref="AZ161:AZ164"/>
    <mergeCell ref="AZ188:AZ191"/>
    <mergeCell ref="AZ214:AZ217"/>
    <mergeCell ref="AZ241:AZ244"/>
    <mergeCell ref="AZ267:AZ270"/>
    <mergeCell ref="AZ295:AZ298"/>
    <mergeCell ref="E906:G906"/>
    <mergeCell ref="J906:L906"/>
    <mergeCell ref="O906:Q906"/>
    <mergeCell ref="T906:V906"/>
    <mergeCell ref="A928:D928"/>
    <mergeCell ref="AV931:AW931"/>
    <mergeCell ref="BY931:BZ931"/>
    <mergeCell ref="AV879:AW879"/>
    <mergeCell ref="BY879:BZ879"/>
    <mergeCell ref="AV905:AW905"/>
    <mergeCell ref="BY905:BZ905"/>
    <mergeCell ref="E828:G828"/>
    <mergeCell ref="J828:L828"/>
    <mergeCell ref="O828:Q828"/>
    <mergeCell ref="T828:V828"/>
    <mergeCell ref="A850:D850"/>
    <mergeCell ref="AV853:AW853"/>
    <mergeCell ref="BY853:BZ853"/>
    <mergeCell ref="E854:G854"/>
    <mergeCell ref="J854:L854"/>
    <mergeCell ref="O854:Q854"/>
    <mergeCell ref="T854:V854"/>
    <mergeCell ref="E932:G932"/>
    <mergeCell ref="J932:L932"/>
    <mergeCell ref="O932:Q932"/>
    <mergeCell ref="T932:V932"/>
    <mergeCell ref="E930:E931"/>
    <mergeCell ref="K930:K931"/>
    <mergeCell ref="P930:P931"/>
    <mergeCell ref="U930:U931"/>
    <mergeCell ref="A876:D876"/>
    <mergeCell ref="E880:G880"/>
    <mergeCell ref="J880:L880"/>
    <mergeCell ref="O880:Q880"/>
    <mergeCell ref="T880:V880"/>
    <mergeCell ref="A902:D902"/>
    <mergeCell ref="E878:E879"/>
    <mergeCell ref="E904:E905"/>
    <mergeCell ref="K878:K879"/>
    <mergeCell ref="K904:K905"/>
    <mergeCell ref="P878:P879"/>
    <mergeCell ref="P904:P905"/>
    <mergeCell ref="U878:U879"/>
    <mergeCell ref="U904:U905"/>
    <mergeCell ref="E852:E853"/>
    <mergeCell ref="K852:K853"/>
    <mergeCell ref="P852:P853"/>
    <mergeCell ref="U852:U853"/>
    <mergeCell ref="A798:D798"/>
    <mergeCell ref="AV801:AW801"/>
    <mergeCell ref="BY801:BZ801"/>
    <mergeCell ref="E802:G802"/>
    <mergeCell ref="J802:L802"/>
    <mergeCell ref="O802:Q802"/>
    <mergeCell ref="T802:V802"/>
    <mergeCell ref="A824:D824"/>
    <mergeCell ref="AV827:AW827"/>
    <mergeCell ref="BY827:BZ827"/>
    <mergeCell ref="E800:E801"/>
    <mergeCell ref="E826:E827"/>
    <mergeCell ref="K800:K801"/>
    <mergeCell ref="K826:K827"/>
    <mergeCell ref="P800:P801"/>
    <mergeCell ref="P826:P827"/>
    <mergeCell ref="U800:U801"/>
    <mergeCell ref="U826:U827"/>
    <mergeCell ref="E750:G750"/>
    <mergeCell ref="J750:L750"/>
    <mergeCell ref="O750:Q750"/>
    <mergeCell ref="T750:V750"/>
    <mergeCell ref="A772:D772"/>
    <mergeCell ref="AV775:AW775"/>
    <mergeCell ref="BY775:BZ775"/>
    <mergeCell ref="E776:G776"/>
    <mergeCell ref="J776:L776"/>
    <mergeCell ref="O776:Q776"/>
    <mergeCell ref="T776:V776"/>
    <mergeCell ref="E774:E775"/>
    <mergeCell ref="K774:K775"/>
    <mergeCell ref="P774:P775"/>
    <mergeCell ref="U774:U775"/>
    <mergeCell ref="A720:D720"/>
    <mergeCell ref="AV723:AW723"/>
    <mergeCell ref="BY723:BZ723"/>
    <mergeCell ref="E724:G724"/>
    <mergeCell ref="J724:L724"/>
    <mergeCell ref="O724:Q724"/>
    <mergeCell ref="T724:V724"/>
    <mergeCell ref="A746:D746"/>
    <mergeCell ref="AV749:AW749"/>
    <mergeCell ref="BY749:BZ749"/>
    <mergeCell ref="E722:E723"/>
    <mergeCell ref="E748:E749"/>
    <mergeCell ref="K722:K723"/>
    <mergeCell ref="K748:K749"/>
    <mergeCell ref="P722:P723"/>
    <mergeCell ref="P748:P749"/>
    <mergeCell ref="U722:U723"/>
    <mergeCell ref="U748:U749"/>
    <mergeCell ref="E672:G672"/>
    <mergeCell ref="J672:L672"/>
    <mergeCell ref="O672:Q672"/>
    <mergeCell ref="T672:V672"/>
    <mergeCell ref="A692:D692"/>
    <mergeCell ref="A694:D694"/>
    <mergeCell ref="AV697:AW697"/>
    <mergeCell ref="BY697:BZ697"/>
    <mergeCell ref="E698:G698"/>
    <mergeCell ref="J698:L698"/>
    <mergeCell ref="O698:Q698"/>
    <mergeCell ref="T698:V698"/>
    <mergeCell ref="E696:E697"/>
    <mergeCell ref="K696:K697"/>
    <mergeCell ref="P696:P697"/>
    <mergeCell ref="U696:U697"/>
    <mergeCell ref="AV645:AW645"/>
    <mergeCell ref="BY645:BZ645"/>
    <mergeCell ref="E646:G646"/>
    <mergeCell ref="J646:L646"/>
    <mergeCell ref="O646:Q646"/>
    <mergeCell ref="T646:V646"/>
    <mergeCell ref="A666:D666"/>
    <mergeCell ref="A668:D668"/>
    <mergeCell ref="AV671:AW671"/>
    <mergeCell ref="BY671:BZ671"/>
    <mergeCell ref="E644:E645"/>
    <mergeCell ref="E670:E671"/>
    <mergeCell ref="K644:K645"/>
    <mergeCell ref="K670:K671"/>
    <mergeCell ref="P644:P645"/>
    <mergeCell ref="P670:P671"/>
    <mergeCell ref="U644:U645"/>
    <mergeCell ref="U670:U671"/>
    <mergeCell ref="A616:D616"/>
    <mergeCell ref="AV619:AW619"/>
    <mergeCell ref="BY619:BZ619"/>
    <mergeCell ref="E620:G620"/>
    <mergeCell ref="J620:L620"/>
    <mergeCell ref="O620:Q620"/>
    <mergeCell ref="T620:V620"/>
    <mergeCell ref="A640:D640"/>
    <mergeCell ref="A642:D642"/>
    <mergeCell ref="E618:E619"/>
    <mergeCell ref="K618:K619"/>
    <mergeCell ref="P618:P619"/>
    <mergeCell ref="U618:U619"/>
    <mergeCell ref="A588:D588"/>
    <mergeCell ref="A590:D590"/>
    <mergeCell ref="AV593:AW593"/>
    <mergeCell ref="BY593:BZ593"/>
    <mergeCell ref="E594:G594"/>
    <mergeCell ref="J594:L594"/>
    <mergeCell ref="O594:Q594"/>
    <mergeCell ref="T594:V594"/>
    <mergeCell ref="A614:D614"/>
    <mergeCell ref="E592:E593"/>
    <mergeCell ref="K592:K593"/>
    <mergeCell ref="P592:P593"/>
    <mergeCell ref="U592:U593"/>
    <mergeCell ref="E542:G542"/>
    <mergeCell ref="J542:L542"/>
    <mergeCell ref="O542:Q542"/>
    <mergeCell ref="T542:V542"/>
    <mergeCell ref="A562:D562"/>
    <mergeCell ref="A564:D564"/>
    <mergeCell ref="AV567:AW567"/>
    <mergeCell ref="BY567:BZ567"/>
    <mergeCell ref="E568:G568"/>
    <mergeCell ref="J568:L568"/>
    <mergeCell ref="O568:Q568"/>
    <mergeCell ref="T568:V568"/>
    <mergeCell ref="E566:E567"/>
    <mergeCell ref="K566:K567"/>
    <mergeCell ref="P566:P567"/>
    <mergeCell ref="U566:U567"/>
    <mergeCell ref="AV515:AW515"/>
    <mergeCell ref="BY515:BZ515"/>
    <mergeCell ref="E516:G516"/>
    <mergeCell ref="J516:L516"/>
    <mergeCell ref="O516:Q516"/>
    <mergeCell ref="T516:V516"/>
    <mergeCell ref="A538:D538"/>
    <mergeCell ref="AV541:AW541"/>
    <mergeCell ref="BY541:BZ541"/>
    <mergeCell ref="E514:E515"/>
    <mergeCell ref="E540:E541"/>
    <mergeCell ref="K514:K515"/>
    <mergeCell ref="K540:K541"/>
    <mergeCell ref="P514:P515"/>
    <mergeCell ref="P540:P541"/>
    <mergeCell ref="U514:U515"/>
    <mergeCell ref="U540:U541"/>
    <mergeCell ref="A486:D486"/>
    <mergeCell ref="U489:V489"/>
    <mergeCell ref="AV489:AW489"/>
    <mergeCell ref="BY489:BZ489"/>
    <mergeCell ref="E490:G490"/>
    <mergeCell ref="J490:L490"/>
    <mergeCell ref="O490:Q490"/>
    <mergeCell ref="T490:V490"/>
    <mergeCell ref="A512:D512"/>
    <mergeCell ref="E438:G438"/>
    <mergeCell ref="J438:L438"/>
    <mergeCell ref="O438:Q438"/>
    <mergeCell ref="T438:V438"/>
    <mergeCell ref="A460:D460"/>
    <mergeCell ref="U463:V463"/>
    <mergeCell ref="AV463:AW463"/>
    <mergeCell ref="BY463:BZ463"/>
    <mergeCell ref="E464:G464"/>
    <mergeCell ref="J464:L464"/>
    <mergeCell ref="O464:Q464"/>
    <mergeCell ref="T464:V464"/>
    <mergeCell ref="AZ455:AZ458"/>
    <mergeCell ref="U411:V411"/>
    <mergeCell ref="AV411:AW411"/>
    <mergeCell ref="BY411:BZ411"/>
    <mergeCell ref="E412:G412"/>
    <mergeCell ref="J412:L412"/>
    <mergeCell ref="O412:Q412"/>
    <mergeCell ref="T412:V412"/>
    <mergeCell ref="A434:D434"/>
    <mergeCell ref="U437:V437"/>
    <mergeCell ref="AV437:AW437"/>
    <mergeCell ref="BY437:BZ437"/>
    <mergeCell ref="AZ429:AZ432"/>
    <mergeCell ref="U385:V385"/>
    <mergeCell ref="AV385:AW385"/>
    <mergeCell ref="BY385:BZ385"/>
    <mergeCell ref="E386:G386"/>
    <mergeCell ref="J386:L386"/>
    <mergeCell ref="O386:Q386"/>
    <mergeCell ref="T386:V386"/>
    <mergeCell ref="A408:D408"/>
    <mergeCell ref="W408:Z408"/>
    <mergeCell ref="AZ403:AZ406"/>
    <mergeCell ref="U359:V359"/>
    <mergeCell ref="AV359:AW359"/>
    <mergeCell ref="BY359:BZ359"/>
    <mergeCell ref="E360:G360"/>
    <mergeCell ref="J360:L360"/>
    <mergeCell ref="O360:Q360"/>
    <mergeCell ref="T360:V360"/>
    <mergeCell ref="A382:D382"/>
    <mergeCell ref="W382:Z382"/>
    <mergeCell ref="AZ377:AZ380"/>
    <mergeCell ref="U333:V333"/>
    <mergeCell ref="AV333:AW333"/>
    <mergeCell ref="BY333:BZ333"/>
    <mergeCell ref="E334:G334"/>
    <mergeCell ref="J334:L334"/>
    <mergeCell ref="O334:Q334"/>
    <mergeCell ref="T334:V334"/>
    <mergeCell ref="A356:D356"/>
    <mergeCell ref="W356:Z356"/>
    <mergeCell ref="AZ351:AZ354"/>
    <mergeCell ref="A302:D302"/>
    <mergeCell ref="U305:V305"/>
    <mergeCell ref="AV305:AW305"/>
    <mergeCell ref="BY305:BZ305"/>
    <mergeCell ref="E306:G306"/>
    <mergeCell ref="J306:L306"/>
    <mergeCell ref="O306:Q306"/>
    <mergeCell ref="T306:V306"/>
    <mergeCell ref="A330:D330"/>
    <mergeCell ref="AZ323:AZ326"/>
    <mergeCell ref="A274:D274"/>
    <mergeCell ref="X274:AA274"/>
    <mergeCell ref="U277:V277"/>
    <mergeCell ref="AV277:AW277"/>
    <mergeCell ref="BY277:BZ277"/>
    <mergeCell ref="E278:G278"/>
    <mergeCell ref="J278:L278"/>
    <mergeCell ref="O278:Q278"/>
    <mergeCell ref="T278:V278"/>
    <mergeCell ref="E224:G224"/>
    <mergeCell ref="J224:L224"/>
    <mergeCell ref="O224:Q224"/>
    <mergeCell ref="T224:V224"/>
    <mergeCell ref="A246:D246"/>
    <mergeCell ref="U249:V249"/>
    <mergeCell ref="AV249:AW249"/>
    <mergeCell ref="BY249:BZ249"/>
    <mergeCell ref="E250:G250"/>
    <mergeCell ref="J250:L250"/>
    <mergeCell ref="O250:Q250"/>
    <mergeCell ref="T250:V250"/>
    <mergeCell ref="A193:D193"/>
    <mergeCell ref="U196:V196"/>
    <mergeCell ref="AV196:AW196"/>
    <mergeCell ref="BY196:BZ196"/>
    <mergeCell ref="E197:G197"/>
    <mergeCell ref="O197:Q197"/>
    <mergeCell ref="T197:V197"/>
    <mergeCell ref="A220:D220"/>
    <mergeCell ref="U223:V223"/>
    <mergeCell ref="AV223:AW223"/>
    <mergeCell ref="BY223:BZ223"/>
    <mergeCell ref="E144:G144"/>
    <mergeCell ref="J144:L144"/>
    <mergeCell ref="O144:Q144"/>
    <mergeCell ref="T144:V144"/>
    <mergeCell ref="A167:D167"/>
    <mergeCell ref="U170:V170"/>
    <mergeCell ref="AV170:AW170"/>
    <mergeCell ref="BY170:BZ170"/>
    <mergeCell ref="E171:G171"/>
    <mergeCell ref="J171:L171"/>
    <mergeCell ref="O171:Q171"/>
    <mergeCell ref="T171:V171"/>
    <mergeCell ref="U114:V114"/>
    <mergeCell ref="AV114:AW114"/>
    <mergeCell ref="BY114:BZ114"/>
    <mergeCell ref="E115:G115"/>
    <mergeCell ref="J115:L115"/>
    <mergeCell ref="O115:Q115"/>
    <mergeCell ref="T115:V115"/>
    <mergeCell ref="A140:D140"/>
    <mergeCell ref="U143:V143"/>
    <mergeCell ref="AV143:AW143"/>
    <mergeCell ref="BY143:BZ143"/>
    <mergeCell ref="A82:D82"/>
    <mergeCell ref="U85:V85"/>
    <mergeCell ref="AV85:AW85"/>
    <mergeCell ref="BY85:BZ85"/>
    <mergeCell ref="E86:G86"/>
    <mergeCell ref="J86:L86"/>
    <mergeCell ref="O86:Q86"/>
    <mergeCell ref="T86:V86"/>
    <mergeCell ref="A111:D111"/>
    <mergeCell ref="E32:G32"/>
    <mergeCell ref="J32:L32"/>
    <mergeCell ref="O32:Q32"/>
    <mergeCell ref="T32:V32"/>
    <mergeCell ref="A55:D55"/>
    <mergeCell ref="U58:V58"/>
    <mergeCell ref="AV58:AW58"/>
    <mergeCell ref="BY58:BZ58"/>
    <mergeCell ref="E59:G59"/>
    <mergeCell ref="J59:L59"/>
    <mergeCell ref="O59:Q59"/>
    <mergeCell ref="T59:V59"/>
    <mergeCell ref="AZ48:AZ51"/>
    <mergeCell ref="A4:D4"/>
    <mergeCell ref="AV7:AW7"/>
    <mergeCell ref="BY7:BZ7"/>
    <mergeCell ref="E8:G8"/>
    <mergeCell ref="J8:L8"/>
    <mergeCell ref="O8:Q8"/>
    <mergeCell ref="T8:V8"/>
    <mergeCell ref="A28:D28"/>
    <mergeCell ref="U31:V31"/>
    <mergeCell ref="AV31:AW31"/>
    <mergeCell ref="BY31:BZ31"/>
    <mergeCell ref="AZ25:AZ28"/>
  </mergeCells>
  <phoneticPr fontId="2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56"/>
  <sheetViews>
    <sheetView workbookViewId="0">
      <selection activeCell="F22" sqref="F22"/>
    </sheetView>
  </sheetViews>
  <sheetFormatPr defaultColWidth="9" defaultRowHeight="14.25"/>
  <sheetData>
    <row r="2" spans="1:15" ht="42.75">
      <c r="A2" s="65" t="s">
        <v>219</v>
      </c>
    </row>
    <row r="3" spans="1:15" ht="18.75">
      <c r="A3" s="339" t="s">
        <v>220</v>
      </c>
      <c r="B3" s="339" t="s">
        <v>221</v>
      </c>
      <c r="C3" s="66" t="s">
        <v>222</v>
      </c>
      <c r="D3" s="339" t="s">
        <v>223</v>
      </c>
      <c r="E3" s="341" t="s">
        <v>224</v>
      </c>
      <c r="F3" s="339" t="s">
        <v>225</v>
      </c>
      <c r="G3" s="339" t="s">
        <v>226</v>
      </c>
      <c r="H3" s="339" t="s">
        <v>227</v>
      </c>
      <c r="I3" s="339" t="s">
        <v>228</v>
      </c>
      <c r="J3" s="339" t="s">
        <v>229</v>
      </c>
      <c r="K3" s="339" t="s">
        <v>230</v>
      </c>
      <c r="L3" s="66" t="s">
        <v>231</v>
      </c>
      <c r="M3" s="66" t="s">
        <v>232</v>
      </c>
      <c r="N3" s="66" t="s">
        <v>233</v>
      </c>
      <c r="O3" s="342" t="s">
        <v>234</v>
      </c>
    </row>
    <row r="4" spans="1:15" ht="22.5">
      <c r="A4" s="340"/>
      <c r="B4" s="340"/>
      <c r="C4" s="67" t="s">
        <v>235</v>
      </c>
      <c r="D4" s="340"/>
      <c r="E4" s="340"/>
      <c r="F4" s="340"/>
      <c r="G4" s="340"/>
      <c r="H4" s="340"/>
      <c r="I4" s="340"/>
      <c r="J4" s="340"/>
      <c r="K4" s="340"/>
      <c r="L4" s="75" t="s">
        <v>236</v>
      </c>
      <c r="M4" s="75" t="s">
        <v>237</v>
      </c>
      <c r="N4" s="75" t="s">
        <v>238</v>
      </c>
      <c r="O4" s="342"/>
    </row>
    <row r="5" spans="1:15" ht="18.75">
      <c r="A5" s="68" t="s">
        <v>87</v>
      </c>
      <c r="B5" s="69" t="s">
        <v>19</v>
      </c>
      <c r="C5" s="70">
        <v>0.87520772477540698</v>
      </c>
      <c r="D5" s="71">
        <v>0.11007</v>
      </c>
      <c r="E5" s="71">
        <v>0.52163999999999999</v>
      </c>
      <c r="F5" s="71">
        <v>3.6600000000000001E-2</v>
      </c>
      <c r="G5" s="71">
        <v>1.3742399999999999</v>
      </c>
      <c r="H5" s="71">
        <f>1-1/G5</f>
        <v>0.27232506694609382</v>
      </c>
      <c r="I5" s="71">
        <f>E5-D5</f>
        <v>0.41156999999999999</v>
      </c>
      <c r="J5" s="71">
        <f>(1+(F5*336)^G5)^H5</f>
        <v>2.5796210944016975</v>
      </c>
      <c r="K5" s="71">
        <f>(1+(F5*15310)^G5)^H5</f>
        <v>10.68075706806016</v>
      </c>
      <c r="L5" s="71">
        <f>D5+I5/J5</f>
        <v>0.26961668726085031</v>
      </c>
      <c r="M5" s="71">
        <f>D5+I5/K5</f>
        <v>0.14860378532789242</v>
      </c>
      <c r="N5" s="71">
        <f>L5-M5</f>
        <v>0.12101290193295788</v>
      </c>
      <c r="O5" s="76">
        <f>(2.65-C5)/2.65</f>
        <v>0.66973293404701628</v>
      </c>
    </row>
    <row r="6" spans="1:15" ht="18.75">
      <c r="A6" s="68" t="s">
        <v>87</v>
      </c>
      <c r="B6" s="72" t="s">
        <v>20</v>
      </c>
      <c r="C6" s="73">
        <v>1.0378056495791399</v>
      </c>
      <c r="D6" s="74">
        <v>0.162501312846035</v>
      </c>
      <c r="E6" s="71">
        <v>0.45122000000000001</v>
      </c>
      <c r="F6" s="71">
        <v>3.567E-2</v>
      </c>
      <c r="G6" s="71">
        <v>1.14411</v>
      </c>
      <c r="H6" s="71">
        <f t="shared" ref="H6:H56" si="0">1-1/G6</f>
        <v>0.12595816835793761</v>
      </c>
      <c r="I6" s="71">
        <f t="shared" ref="I6:I56" si="1">E6-D6</f>
        <v>0.28871868715396498</v>
      </c>
      <c r="J6" s="71">
        <f t="shared" ref="J6:J56" si="2">(1+(F6*336)^G6)^H6</f>
        <v>1.4406037468047206</v>
      </c>
      <c r="K6" s="71">
        <f t="shared" ref="K6:K56" si="3">(1+(F6*15310)^G6)^H6</f>
        <v>2.480330478340234</v>
      </c>
      <c r="L6" s="71">
        <f t="shared" ref="L6:L56" si="4">D6+I6/J6</f>
        <v>0.36291637340265726</v>
      </c>
      <c r="M6" s="71">
        <f t="shared" ref="M6:M56" si="5">D6+I6/K6</f>
        <v>0.27890462670893895</v>
      </c>
      <c r="N6" s="71">
        <f t="shared" ref="N6:N56" si="6">L6-M6</f>
        <v>8.4011746693718303E-2</v>
      </c>
      <c r="O6" s="76">
        <f t="shared" ref="O6:O56" si="7">(2.65-C6)/2.65</f>
        <v>0.60837522657390941</v>
      </c>
    </row>
    <row r="7" spans="1:15" ht="18.75">
      <c r="A7" s="68" t="s">
        <v>88</v>
      </c>
      <c r="B7" s="72" t="s">
        <v>23</v>
      </c>
      <c r="C7" s="70">
        <v>0.54672706860625098</v>
      </c>
      <c r="D7" s="71">
        <v>8.7499999999999994E-2</v>
      </c>
      <c r="E7" s="71">
        <v>0.51778999999999997</v>
      </c>
      <c r="F7" s="71">
        <v>0.11415</v>
      </c>
      <c r="G7" s="71">
        <v>1.28477</v>
      </c>
      <c r="H7" s="71">
        <f t="shared" si="0"/>
        <v>0.22165056780591075</v>
      </c>
      <c r="I7" s="71">
        <f t="shared" si="1"/>
        <v>0.43028999999999995</v>
      </c>
      <c r="J7" s="71">
        <f t="shared" si="2"/>
        <v>2.8307882937961693</v>
      </c>
      <c r="K7" s="71">
        <f t="shared" si="3"/>
        <v>8.3822261279258914</v>
      </c>
      <c r="L7" s="71">
        <f t="shared" si="4"/>
        <v>0.23950359593933765</v>
      </c>
      <c r="M7" s="71">
        <f t="shared" si="5"/>
        <v>0.13883361871096067</v>
      </c>
      <c r="N7" s="71">
        <f t="shared" si="6"/>
        <v>0.10066997722837698</v>
      </c>
      <c r="O7" s="76">
        <f t="shared" si="7"/>
        <v>0.79368789863915057</v>
      </c>
    </row>
    <row r="8" spans="1:15" ht="18.75">
      <c r="A8" s="68" t="s">
        <v>88</v>
      </c>
      <c r="B8" s="72" t="s">
        <v>20</v>
      </c>
      <c r="C8" s="73">
        <v>0.90689644689996096</v>
      </c>
      <c r="D8" s="74">
        <v>0.17428797168504601</v>
      </c>
      <c r="E8" s="71">
        <v>0.50055000000000005</v>
      </c>
      <c r="F8" s="71">
        <v>5.5620000000000003E-2</v>
      </c>
      <c r="G8" s="71">
        <v>1.1430800000000001</v>
      </c>
      <c r="H8" s="71">
        <f t="shared" si="0"/>
        <v>0.12517059173461187</v>
      </c>
      <c r="I8" s="71">
        <f t="shared" si="1"/>
        <v>0.32626202831495404</v>
      </c>
      <c r="J8" s="71">
        <f t="shared" si="2"/>
        <v>1.5269213218972872</v>
      </c>
      <c r="K8" s="71">
        <f t="shared" si="3"/>
        <v>2.6259001406195721</v>
      </c>
      <c r="L8" s="71">
        <f t="shared" si="4"/>
        <v>0.3879610821695828</v>
      </c>
      <c r="M8" s="71">
        <f t="shared" si="5"/>
        <v>0.29853566232189316</v>
      </c>
      <c r="N8" s="71">
        <f t="shared" si="6"/>
        <v>8.9425419847689647E-2</v>
      </c>
      <c r="O8" s="76">
        <f t="shared" si="7"/>
        <v>0.6577749256981279</v>
      </c>
    </row>
    <row r="9" spans="1:15" ht="18.75">
      <c r="A9" s="68" t="s">
        <v>96</v>
      </c>
      <c r="B9" s="69" t="s">
        <v>19</v>
      </c>
      <c r="C9" s="70">
        <v>0.51127048013152199</v>
      </c>
      <c r="D9" s="74">
        <v>7.0559999999999998E-2</v>
      </c>
      <c r="E9" s="71">
        <v>0.49357000000000001</v>
      </c>
      <c r="F9" s="71">
        <v>0.16572000000000001</v>
      </c>
      <c r="G9" s="71">
        <v>1.19302</v>
      </c>
      <c r="H9" s="71">
        <f t="shared" si="0"/>
        <v>0.16179108480997806</v>
      </c>
      <c r="I9" s="71">
        <f t="shared" si="1"/>
        <v>0.42301</v>
      </c>
      <c r="J9" s="71">
        <f t="shared" si="2"/>
        <v>2.1753854603894167</v>
      </c>
      <c r="K9" s="71">
        <f t="shared" si="3"/>
        <v>4.5406053687041661</v>
      </c>
      <c r="L9" s="71">
        <f t="shared" si="4"/>
        <v>0.26501289476389017</v>
      </c>
      <c r="M9" s="71">
        <f t="shared" si="5"/>
        <v>0.16372158653988508</v>
      </c>
      <c r="N9" s="71">
        <f t="shared" si="6"/>
        <v>0.10129130822400509</v>
      </c>
      <c r="O9" s="76">
        <f t="shared" si="7"/>
        <v>0.80706774334659537</v>
      </c>
    </row>
    <row r="10" spans="1:15" ht="18.75">
      <c r="A10" s="68" t="s">
        <v>96</v>
      </c>
      <c r="B10" s="72" t="s">
        <v>20</v>
      </c>
      <c r="C10" s="73">
        <v>0.95703805294460598</v>
      </c>
      <c r="D10" s="74">
        <v>0.19757145348997801</v>
      </c>
      <c r="E10" s="74">
        <v>0.48233999999999999</v>
      </c>
      <c r="F10" s="74">
        <v>4.8000000000000001E-2</v>
      </c>
      <c r="G10" s="74">
        <v>1.1291199999999999</v>
      </c>
      <c r="H10" s="71">
        <f t="shared" si="0"/>
        <v>0.11435454158991065</v>
      </c>
      <c r="I10" s="71">
        <f t="shared" si="1"/>
        <v>0.28476854651002198</v>
      </c>
      <c r="J10" s="71">
        <f t="shared" si="2"/>
        <v>1.4388913912950905</v>
      </c>
      <c r="K10" s="71">
        <f t="shared" si="3"/>
        <v>2.3448479129442505</v>
      </c>
      <c r="L10" s="71">
        <f t="shared" si="4"/>
        <v>0.39547975166508409</v>
      </c>
      <c r="M10" s="71">
        <f t="shared" si="5"/>
        <v>0.31901581025956455</v>
      </c>
      <c r="N10" s="71">
        <f t="shared" si="6"/>
        <v>7.6463941405519542E-2</v>
      </c>
      <c r="O10" s="76">
        <f t="shared" si="7"/>
        <v>0.63885356492656387</v>
      </c>
    </row>
    <row r="11" spans="1:15" ht="18.75">
      <c r="A11" s="68" t="s">
        <v>97</v>
      </c>
      <c r="B11" s="72" t="s">
        <v>23</v>
      </c>
      <c r="C11" s="70">
        <v>0.84361561460854995</v>
      </c>
      <c r="D11" s="74">
        <v>7.2550000000000003E-2</v>
      </c>
      <c r="E11" s="71">
        <v>0.49678</v>
      </c>
      <c r="F11" s="71">
        <v>0.15715999999999999</v>
      </c>
      <c r="G11" s="71">
        <v>1.2094199999999999</v>
      </c>
      <c r="H11" s="71">
        <f t="shared" si="0"/>
        <v>0.17315738122405777</v>
      </c>
      <c r="I11" s="71">
        <f t="shared" si="1"/>
        <v>0.42423</v>
      </c>
      <c r="J11" s="71">
        <f t="shared" si="2"/>
        <v>2.2981688070757591</v>
      </c>
      <c r="K11" s="71">
        <f t="shared" si="3"/>
        <v>5.1064792396400636</v>
      </c>
      <c r="L11" s="71">
        <f t="shared" si="4"/>
        <v>0.25714479507939181</v>
      </c>
      <c r="M11" s="71">
        <f t="shared" si="5"/>
        <v>0.15562680891108496</v>
      </c>
      <c r="N11" s="71">
        <f t="shared" si="6"/>
        <v>0.10151798616830685</v>
      </c>
      <c r="O11" s="76">
        <f t="shared" si="7"/>
        <v>0.68165448505337733</v>
      </c>
    </row>
    <row r="12" spans="1:15" ht="18.75">
      <c r="A12" s="68" t="s">
        <v>97</v>
      </c>
      <c r="B12" s="72" t="s">
        <v>20</v>
      </c>
      <c r="C12" s="73">
        <v>0.90650999906917396</v>
      </c>
      <c r="D12" s="74">
        <v>0.182210152216185</v>
      </c>
      <c r="E12" s="71">
        <v>0.46511999999999998</v>
      </c>
      <c r="F12" s="71">
        <v>5.246E-2</v>
      </c>
      <c r="G12" s="71">
        <v>1.12991</v>
      </c>
      <c r="H12" s="71">
        <f t="shared" si="0"/>
        <v>0.1149737589719535</v>
      </c>
      <c r="I12" s="71">
        <f t="shared" si="1"/>
        <v>0.282909847783815</v>
      </c>
      <c r="J12" s="71">
        <f t="shared" si="2"/>
        <v>1.4581552769476993</v>
      </c>
      <c r="K12" s="71">
        <f t="shared" si="3"/>
        <v>2.3844547621545402</v>
      </c>
      <c r="L12" s="71">
        <f t="shared" si="4"/>
        <v>0.37622916531883577</v>
      </c>
      <c r="M12" s="71">
        <f t="shared" si="5"/>
        <v>0.30085775764535405</v>
      </c>
      <c r="N12" s="71">
        <f t="shared" si="6"/>
        <v>7.5371407673481716E-2</v>
      </c>
      <c r="O12" s="76">
        <f t="shared" si="7"/>
        <v>0.65792075506823633</v>
      </c>
    </row>
    <row r="13" spans="1:15" ht="18.75">
      <c r="A13" s="68" t="s">
        <v>104</v>
      </c>
      <c r="B13" s="69" t="s">
        <v>19</v>
      </c>
      <c r="C13" s="73">
        <v>1.19364073734409</v>
      </c>
      <c r="D13" s="74">
        <v>0.14395181696824799</v>
      </c>
      <c r="E13" s="71">
        <v>0.37064000000000002</v>
      </c>
      <c r="F13" s="74">
        <v>5.3350000000000002E-2</v>
      </c>
      <c r="G13" s="74">
        <v>1.12774</v>
      </c>
      <c r="H13" s="71">
        <f t="shared" si="0"/>
        <v>0.11327078936634327</v>
      </c>
      <c r="I13" s="71">
        <f t="shared" si="1"/>
        <v>0.22668818303175203</v>
      </c>
      <c r="J13" s="71">
        <f t="shared" si="2"/>
        <v>1.452048384876482</v>
      </c>
      <c r="K13" s="71">
        <f t="shared" si="3"/>
        <v>2.3551493325257913</v>
      </c>
      <c r="L13" s="71">
        <f t="shared" si="4"/>
        <v>0.30006795289923849</v>
      </c>
      <c r="M13" s="71">
        <f t="shared" si="5"/>
        <v>0.24020396535691904</v>
      </c>
      <c r="N13" s="71">
        <f t="shared" si="6"/>
        <v>5.9863987542319447E-2</v>
      </c>
      <c r="O13" s="76">
        <f t="shared" si="7"/>
        <v>0.54956953307770184</v>
      </c>
    </row>
    <row r="14" spans="1:15" ht="18.75">
      <c r="A14" s="68" t="s">
        <v>104</v>
      </c>
      <c r="B14" s="72" t="s">
        <v>20</v>
      </c>
      <c r="C14" s="73">
        <v>1.44299620015956</v>
      </c>
      <c r="D14" s="74">
        <v>0.151294325753206</v>
      </c>
      <c r="E14" s="74">
        <v>0.28292</v>
      </c>
      <c r="F14" s="74">
        <v>5.3800000000000002E-3</v>
      </c>
      <c r="G14" s="74">
        <v>1.11887</v>
      </c>
      <c r="H14" s="71">
        <f t="shared" si="0"/>
        <v>0.10624111827111282</v>
      </c>
      <c r="I14" s="71">
        <f t="shared" si="1"/>
        <v>0.131625674246794</v>
      </c>
      <c r="J14" s="71">
        <f t="shared" si="2"/>
        <v>1.1213717285349487</v>
      </c>
      <c r="K14" s="71">
        <f t="shared" si="3"/>
        <v>1.6906608193541668</v>
      </c>
      <c r="L14" s="71">
        <f t="shared" si="4"/>
        <v>0.2686734881641939</v>
      </c>
      <c r="M14" s="71">
        <f t="shared" si="5"/>
        <v>0.22914889761054347</v>
      </c>
      <c r="N14" s="71">
        <f t="shared" si="6"/>
        <v>3.9524590553650429E-2</v>
      </c>
      <c r="O14" s="76">
        <f t="shared" si="7"/>
        <v>0.45547313201526035</v>
      </c>
    </row>
    <row r="15" spans="1:15" ht="18.75">
      <c r="A15" s="68" t="s">
        <v>105</v>
      </c>
      <c r="B15" s="72" t="s">
        <v>23</v>
      </c>
      <c r="C15" s="73">
        <v>0.98003169887644703</v>
      </c>
      <c r="D15" s="74">
        <v>0.14897563876848199</v>
      </c>
      <c r="E15" s="74">
        <v>0.40255000000000002</v>
      </c>
      <c r="F15" s="74">
        <v>0.13295999999999999</v>
      </c>
      <c r="G15" s="74">
        <v>1.11005</v>
      </c>
      <c r="H15" s="71">
        <f t="shared" si="0"/>
        <v>9.9139678392865194E-2</v>
      </c>
      <c r="I15" s="71">
        <f t="shared" si="1"/>
        <v>0.253574361231518</v>
      </c>
      <c r="J15" s="71">
        <f t="shared" si="2"/>
        <v>1.5213142510485473</v>
      </c>
      <c r="K15" s="71">
        <f t="shared" si="3"/>
        <v>2.3127631616596807</v>
      </c>
      <c r="L15" s="71">
        <f t="shared" si="4"/>
        <v>0.31565675745040123</v>
      </c>
      <c r="M15" s="71">
        <f t="shared" si="5"/>
        <v>0.25861693945815073</v>
      </c>
      <c r="N15" s="71">
        <f t="shared" si="6"/>
        <v>5.7039817992250497E-2</v>
      </c>
      <c r="O15" s="76">
        <f t="shared" si="7"/>
        <v>0.63017671740511427</v>
      </c>
    </row>
    <row r="16" spans="1:15" ht="18.75">
      <c r="A16" s="68" t="s">
        <v>105</v>
      </c>
      <c r="B16" s="72" t="s">
        <v>20</v>
      </c>
      <c r="C16" s="73">
        <v>1.06514683360734</v>
      </c>
      <c r="D16" s="74">
        <v>0.21737690481782401</v>
      </c>
      <c r="E16" s="74">
        <v>0.43174000000000001</v>
      </c>
      <c r="F16" s="74">
        <v>1.142E-2</v>
      </c>
      <c r="G16" s="74">
        <v>1.11171</v>
      </c>
      <c r="H16" s="71">
        <f t="shared" si="0"/>
        <v>0.10048483867195579</v>
      </c>
      <c r="I16" s="71">
        <f t="shared" si="1"/>
        <v>0.214363095182176</v>
      </c>
      <c r="J16" s="71">
        <f t="shared" si="2"/>
        <v>1.1859579131872897</v>
      </c>
      <c r="K16" s="71">
        <f t="shared" si="3"/>
        <v>1.7810061727142534</v>
      </c>
      <c r="L16" s="71">
        <f t="shared" si="4"/>
        <v>0.39812791865951269</v>
      </c>
      <c r="M16" s="71">
        <f t="shared" si="5"/>
        <v>0.33773757423397022</v>
      </c>
      <c r="N16" s="71">
        <f t="shared" si="6"/>
        <v>6.0390344425542475E-2</v>
      </c>
      <c r="O16" s="76">
        <f t="shared" si="7"/>
        <v>0.59805779863873965</v>
      </c>
    </row>
    <row r="17" spans="1:15" ht="18.75">
      <c r="A17" s="68" t="s">
        <v>112</v>
      </c>
      <c r="B17" s="69" t="s">
        <v>19</v>
      </c>
      <c r="C17" s="73">
        <v>1.0839861653582099</v>
      </c>
      <c r="D17" s="74">
        <v>0.147816295276121</v>
      </c>
      <c r="E17" s="74">
        <v>0.41274</v>
      </c>
      <c r="F17" s="74">
        <v>9.1800000000000007E-3</v>
      </c>
      <c r="G17" s="74">
        <v>1.1816800000000001</v>
      </c>
      <c r="H17" s="71">
        <f t="shared" si="0"/>
        <v>0.1537472073657844</v>
      </c>
      <c r="I17" s="71">
        <f t="shared" si="1"/>
        <v>0.26492370472387899</v>
      </c>
      <c r="J17" s="71">
        <f t="shared" si="2"/>
        <v>1.2721221460144554</v>
      </c>
      <c r="K17" s="71">
        <f t="shared" si="3"/>
        <v>2.4570201410837473</v>
      </c>
      <c r="L17" s="71">
        <f t="shared" si="4"/>
        <v>0.35606965015551056</v>
      </c>
      <c r="M17" s="71">
        <f t="shared" si="5"/>
        <v>0.25563946704996976</v>
      </c>
      <c r="N17" s="71">
        <f t="shared" si="6"/>
        <v>0.1004301831055408</v>
      </c>
      <c r="O17" s="76">
        <f t="shared" si="7"/>
        <v>0.59094861684595856</v>
      </c>
    </row>
    <row r="18" spans="1:15" ht="18.75">
      <c r="A18" s="68" t="s">
        <v>112</v>
      </c>
      <c r="B18" s="72" t="s">
        <v>20</v>
      </c>
      <c r="C18" s="73">
        <v>1.3355637032007099</v>
      </c>
      <c r="D18" s="74">
        <v>0.119992051459439</v>
      </c>
      <c r="E18" s="74">
        <v>0.35293000000000002</v>
      </c>
      <c r="F18" s="74">
        <v>0.35293000000000002</v>
      </c>
      <c r="G18" s="74">
        <v>1.2375499999999999</v>
      </c>
      <c r="H18" s="71">
        <f t="shared" si="0"/>
        <v>0.1919518403296836</v>
      </c>
      <c r="I18" s="71">
        <f t="shared" si="1"/>
        <v>0.23293794854056102</v>
      </c>
      <c r="J18" s="71">
        <f t="shared" si="2"/>
        <v>3.1110793719131431</v>
      </c>
      <c r="K18" s="71">
        <f t="shared" si="3"/>
        <v>7.7036453390549093</v>
      </c>
      <c r="L18" s="71">
        <f t="shared" si="4"/>
        <v>0.19486572734296909</v>
      </c>
      <c r="M18" s="71">
        <f t="shared" si="5"/>
        <v>0.15022941809412083</v>
      </c>
      <c r="N18" s="71">
        <f t="shared" si="6"/>
        <v>4.463630924884826E-2</v>
      </c>
      <c r="O18" s="76">
        <f t="shared" si="7"/>
        <v>0.49601369690539243</v>
      </c>
    </row>
    <row r="19" spans="1:15" ht="18.75">
      <c r="A19" s="68" t="s">
        <v>113</v>
      </c>
      <c r="B19" s="72" t="s">
        <v>23</v>
      </c>
      <c r="C19" s="73">
        <v>1.10205260144752</v>
      </c>
      <c r="D19" s="74">
        <v>0.14501454850291301</v>
      </c>
      <c r="E19" s="74">
        <v>0.43253999999999998</v>
      </c>
      <c r="F19" s="74">
        <v>8.6899999999999998E-3</v>
      </c>
      <c r="G19" s="74">
        <v>1.19783</v>
      </c>
      <c r="H19" s="71">
        <f t="shared" si="0"/>
        <v>0.1651569922276116</v>
      </c>
      <c r="I19" s="71">
        <f t="shared" si="1"/>
        <v>0.28752545149708697</v>
      </c>
      <c r="J19" s="71">
        <f t="shared" si="2"/>
        <v>1.2870745557695569</v>
      </c>
      <c r="K19" s="71">
        <f t="shared" si="3"/>
        <v>2.6326583989255106</v>
      </c>
      <c r="L19" s="71">
        <f t="shared" si="4"/>
        <v>0.36840910650128178</v>
      </c>
      <c r="M19" s="71">
        <f t="shared" si="5"/>
        <v>0.25422942104939955</v>
      </c>
      <c r="N19" s="71">
        <f t="shared" si="6"/>
        <v>0.11417968545188223</v>
      </c>
      <c r="O19" s="76">
        <f t="shared" si="7"/>
        <v>0.58413109379338868</v>
      </c>
    </row>
    <row r="20" spans="1:15" ht="18.75">
      <c r="A20" s="68" t="s">
        <v>113</v>
      </c>
      <c r="B20" s="72" t="s">
        <v>20</v>
      </c>
      <c r="C20" s="73">
        <v>1.34261637611258</v>
      </c>
      <c r="D20" s="74">
        <v>0.111007139393635</v>
      </c>
      <c r="E20" s="74">
        <v>0.35335</v>
      </c>
      <c r="F20" s="74">
        <v>0.35335</v>
      </c>
      <c r="G20" s="74">
        <v>1.2629900000000001</v>
      </c>
      <c r="H20" s="71">
        <f t="shared" si="0"/>
        <v>0.2082280936507811</v>
      </c>
      <c r="I20" s="71">
        <f t="shared" si="1"/>
        <v>0.24234286060636501</v>
      </c>
      <c r="J20" s="71">
        <f t="shared" si="2"/>
        <v>3.5139941384014102</v>
      </c>
      <c r="K20" s="71">
        <f t="shared" si="3"/>
        <v>9.5893865774778551</v>
      </c>
      <c r="L20" s="71">
        <f t="shared" si="4"/>
        <v>0.17997221191837515</v>
      </c>
      <c r="M20" s="71">
        <f t="shared" si="5"/>
        <v>0.13627912719476759</v>
      </c>
      <c r="N20" s="71">
        <f t="shared" si="6"/>
        <v>4.3693084723607556E-2</v>
      </c>
      <c r="O20" s="76">
        <f t="shared" si="7"/>
        <v>0.49335231090091319</v>
      </c>
    </row>
    <row r="21" spans="1:15" ht="18.75">
      <c r="A21" s="68" t="s">
        <v>116</v>
      </c>
      <c r="B21" s="69" t="s">
        <v>19</v>
      </c>
      <c r="C21" s="70">
        <v>0.65338666990353</v>
      </c>
      <c r="D21" s="74">
        <v>1.6889999999999999E-2</v>
      </c>
      <c r="E21" s="74">
        <v>0.56152000000000002</v>
      </c>
      <c r="F21" s="74">
        <v>0.39229000000000003</v>
      </c>
      <c r="G21" s="74">
        <v>1.17435</v>
      </c>
      <c r="H21" s="71">
        <f t="shared" si="0"/>
        <v>0.14846510835781501</v>
      </c>
      <c r="I21" s="71">
        <f t="shared" si="1"/>
        <v>0.54463000000000006</v>
      </c>
      <c r="J21" s="71">
        <f t="shared" si="2"/>
        <v>2.3432638604673559</v>
      </c>
      <c r="K21" s="71">
        <f t="shared" si="3"/>
        <v>4.5582506390655322</v>
      </c>
      <c r="L21" s="71">
        <f t="shared" si="4"/>
        <v>0.249313675877191</v>
      </c>
      <c r="M21" s="71">
        <f t="shared" si="5"/>
        <v>0.13637224069391066</v>
      </c>
      <c r="N21" s="71">
        <f t="shared" si="6"/>
        <v>0.11294143518328034</v>
      </c>
      <c r="O21" s="76">
        <f t="shared" si="7"/>
        <v>0.75343899248923396</v>
      </c>
    </row>
    <row r="22" spans="1:15" ht="18.75">
      <c r="A22" s="68" t="s">
        <v>116</v>
      </c>
      <c r="B22" s="72" t="s">
        <v>20</v>
      </c>
      <c r="C22" s="73">
        <v>0.79994700972959198</v>
      </c>
      <c r="D22" s="74">
        <v>0.15486896818798801</v>
      </c>
      <c r="E22" s="74">
        <v>0.50541000000000003</v>
      </c>
      <c r="F22" s="74">
        <v>0.20724999999999999</v>
      </c>
      <c r="G22" s="74">
        <v>1.1347</v>
      </c>
      <c r="H22" s="71">
        <f t="shared" si="0"/>
        <v>0.11870979113422053</v>
      </c>
      <c r="I22" s="71">
        <f t="shared" si="1"/>
        <v>0.35054103181201202</v>
      </c>
      <c r="J22" s="71">
        <f t="shared" si="2"/>
        <v>1.7727441434944144</v>
      </c>
      <c r="K22" s="71">
        <f t="shared" si="3"/>
        <v>2.9624665617395136</v>
      </c>
      <c r="L22" s="71">
        <f t="shared" si="4"/>
        <v>0.35260818120325665</v>
      </c>
      <c r="M22" s="71">
        <f t="shared" si="5"/>
        <v>0.27319639045809119</v>
      </c>
      <c r="N22" s="71">
        <f t="shared" si="6"/>
        <v>7.9411790745165467E-2</v>
      </c>
      <c r="O22" s="76">
        <f t="shared" si="7"/>
        <v>0.69813320387562561</v>
      </c>
    </row>
    <row r="23" spans="1:15" ht="18.75">
      <c r="A23" s="68" t="s">
        <v>117</v>
      </c>
      <c r="B23" s="72" t="s">
        <v>23</v>
      </c>
      <c r="C23" s="70">
        <v>0.70845548579071205</v>
      </c>
      <c r="D23" s="74">
        <v>7.8289999999999998E-2</v>
      </c>
      <c r="E23" s="74">
        <v>0.59536999999999995</v>
      </c>
      <c r="F23" s="74">
        <v>0.19850000000000001</v>
      </c>
      <c r="G23" s="74">
        <v>1.1779900000000001</v>
      </c>
      <c r="H23" s="71">
        <f t="shared" si="0"/>
        <v>0.15109635905228402</v>
      </c>
      <c r="I23" s="71">
        <f t="shared" si="1"/>
        <v>0.51707999999999998</v>
      </c>
      <c r="J23" s="71">
        <f t="shared" si="2"/>
        <v>2.114149758301143</v>
      </c>
      <c r="K23" s="71">
        <f t="shared" si="3"/>
        <v>4.1677082371942173</v>
      </c>
      <c r="L23" s="71">
        <f t="shared" si="4"/>
        <v>0.32287059225449921</v>
      </c>
      <c r="M23" s="71">
        <f t="shared" si="5"/>
        <v>0.20235818581621931</v>
      </c>
      <c r="N23" s="71">
        <f t="shared" si="6"/>
        <v>0.1205124064382799</v>
      </c>
      <c r="O23" s="76">
        <f t="shared" si="7"/>
        <v>0.73265830724878789</v>
      </c>
    </row>
    <row r="24" spans="1:15" ht="18.75">
      <c r="A24" s="68" t="s">
        <v>117</v>
      </c>
      <c r="B24" s="72" t="s">
        <v>20</v>
      </c>
      <c r="C24" s="73">
        <v>1.0506550399528201</v>
      </c>
      <c r="D24" s="74">
        <v>0.16849125422323799</v>
      </c>
      <c r="E24" s="74">
        <v>0.43853999999999999</v>
      </c>
      <c r="F24" s="74">
        <v>4.07E-2</v>
      </c>
      <c r="G24" s="74">
        <v>1.1311</v>
      </c>
      <c r="H24" s="71">
        <f t="shared" si="0"/>
        <v>0.11590487136415872</v>
      </c>
      <c r="I24" s="71">
        <f t="shared" si="1"/>
        <v>0.27004874577676197</v>
      </c>
      <c r="J24" s="71">
        <f t="shared" si="2"/>
        <v>1.4173193852364825</v>
      </c>
      <c r="K24" s="71">
        <f t="shared" si="3"/>
        <v>2.3248921550522077</v>
      </c>
      <c r="L24" s="71">
        <f t="shared" si="4"/>
        <v>0.35902611079101421</v>
      </c>
      <c r="M24" s="71">
        <f t="shared" si="5"/>
        <v>0.28464664026551989</v>
      </c>
      <c r="N24" s="71">
        <f t="shared" si="6"/>
        <v>7.4379470525494318E-2</v>
      </c>
      <c r="O24" s="76">
        <f t="shared" si="7"/>
        <v>0.60352640001780378</v>
      </c>
    </row>
    <row r="25" spans="1:15" ht="18.75">
      <c r="A25" s="68" t="s">
        <v>75</v>
      </c>
      <c r="B25" s="69" t="s">
        <v>19</v>
      </c>
      <c r="C25" s="70">
        <v>0.79028581395991004</v>
      </c>
      <c r="D25" s="74">
        <v>0.10886999999999999</v>
      </c>
      <c r="E25" s="74">
        <v>0.49120000000000003</v>
      </c>
      <c r="F25" s="74">
        <v>0.11303000000000001</v>
      </c>
      <c r="G25" s="74">
        <v>1.2876399999999999</v>
      </c>
      <c r="H25" s="71">
        <f t="shared" si="0"/>
        <v>0.22338541828461367</v>
      </c>
      <c r="I25" s="71">
        <f t="shared" si="1"/>
        <v>0.38233000000000006</v>
      </c>
      <c r="J25" s="71">
        <f t="shared" si="2"/>
        <v>2.8525293001558794</v>
      </c>
      <c r="K25" s="71">
        <f t="shared" si="3"/>
        <v>8.5395202469351759</v>
      </c>
      <c r="L25" s="71">
        <f t="shared" si="4"/>
        <v>0.24290192737726032</v>
      </c>
      <c r="M25" s="71">
        <f t="shared" si="5"/>
        <v>0.15364183599830655</v>
      </c>
      <c r="N25" s="71">
        <f t="shared" si="6"/>
        <v>8.9260091378953771E-2</v>
      </c>
      <c r="O25" s="76">
        <f t="shared" si="7"/>
        <v>0.70177893812833581</v>
      </c>
    </row>
    <row r="26" spans="1:15" ht="18.75">
      <c r="A26" s="68" t="s">
        <v>75</v>
      </c>
      <c r="B26" s="72" t="s">
        <v>20</v>
      </c>
      <c r="C26" s="70">
        <v>0.94447849844401999</v>
      </c>
      <c r="D26" s="74">
        <v>0.17054</v>
      </c>
      <c r="E26" s="74">
        <v>0.49192000000000002</v>
      </c>
      <c r="F26" s="74">
        <v>3.7409999999999999E-2</v>
      </c>
      <c r="G26" s="74">
        <v>1.4732400000000001</v>
      </c>
      <c r="H26" s="71">
        <f t="shared" si="0"/>
        <v>0.3212239689392089</v>
      </c>
      <c r="I26" s="71">
        <f t="shared" si="1"/>
        <v>0.32138</v>
      </c>
      <c r="J26" s="71">
        <f t="shared" si="2"/>
        <v>3.3385333907208019</v>
      </c>
      <c r="K26" s="71">
        <f t="shared" si="3"/>
        <v>20.192515486474885</v>
      </c>
      <c r="L26" s="71">
        <f t="shared" si="4"/>
        <v>0.26680382677293302</v>
      </c>
      <c r="M26" s="71">
        <f t="shared" si="5"/>
        <v>0.18645579811912305</v>
      </c>
      <c r="N26" s="71">
        <f t="shared" si="6"/>
        <v>8.0348028653809966E-2</v>
      </c>
      <c r="O26" s="76">
        <f t="shared" si="7"/>
        <v>0.64359301945508673</v>
      </c>
    </row>
    <row r="27" spans="1:15" ht="18.75">
      <c r="A27" s="68" t="s">
        <v>121</v>
      </c>
      <c r="B27" s="72" t="s">
        <v>23</v>
      </c>
      <c r="C27" s="70">
        <v>0.77212276591290996</v>
      </c>
      <c r="D27" s="74">
        <v>0.10266</v>
      </c>
      <c r="E27" s="74">
        <v>0.47437000000000001</v>
      </c>
      <c r="F27" s="74">
        <v>0.13880000000000001</v>
      </c>
      <c r="G27" s="74">
        <v>1.30281</v>
      </c>
      <c r="H27" s="71">
        <f t="shared" si="0"/>
        <v>0.23242836637729214</v>
      </c>
      <c r="I27" s="71">
        <f t="shared" si="1"/>
        <v>0.37170999999999998</v>
      </c>
      <c r="J27" s="71">
        <f t="shared" si="2"/>
        <v>3.2061337578747438</v>
      </c>
      <c r="K27" s="71">
        <f t="shared" si="3"/>
        <v>10.175692155514865</v>
      </c>
      <c r="L27" s="71">
        <f t="shared" si="4"/>
        <v>0.21859714675410052</v>
      </c>
      <c r="M27" s="71">
        <f t="shared" si="5"/>
        <v>0.13918921042806373</v>
      </c>
      <c r="N27" s="71">
        <f t="shared" si="6"/>
        <v>7.9407936326036793E-2</v>
      </c>
      <c r="O27" s="76">
        <f t="shared" si="7"/>
        <v>0.70863291852343024</v>
      </c>
    </row>
    <row r="28" spans="1:15" ht="18.75">
      <c r="A28" s="68" t="s">
        <v>121</v>
      </c>
      <c r="B28" s="72" t="s">
        <v>20</v>
      </c>
      <c r="C28" s="70">
        <v>0.97694011623014898</v>
      </c>
      <c r="D28" s="74">
        <v>9.8860000000000003E-2</v>
      </c>
      <c r="E28" s="74">
        <v>0.47993999999999998</v>
      </c>
      <c r="F28" s="74">
        <v>1.9019999999999999E-2</v>
      </c>
      <c r="G28" s="74">
        <v>1.2326600000000001</v>
      </c>
      <c r="H28" s="71">
        <f t="shared" si="0"/>
        <v>0.18874628851427</v>
      </c>
      <c r="I28" s="71">
        <f t="shared" si="1"/>
        <v>0.38107999999999997</v>
      </c>
      <c r="J28" s="71">
        <f t="shared" si="2"/>
        <v>1.5680267404566948</v>
      </c>
      <c r="K28" s="71">
        <f t="shared" si="3"/>
        <v>3.7444893626428648</v>
      </c>
      <c r="L28" s="71">
        <f t="shared" si="4"/>
        <v>0.34189156965869649</v>
      </c>
      <c r="M28" s="71">
        <f t="shared" si="5"/>
        <v>0.20063088598564832</v>
      </c>
      <c r="N28" s="71">
        <f t="shared" si="6"/>
        <v>0.14126068367304817</v>
      </c>
      <c r="O28" s="76">
        <f t="shared" si="7"/>
        <v>0.63134335236598149</v>
      </c>
    </row>
    <row r="29" spans="1:15" ht="18.75">
      <c r="A29" s="68" t="s">
        <v>123</v>
      </c>
      <c r="B29" s="69" t="s">
        <v>19</v>
      </c>
      <c r="C29" s="70">
        <v>0.64179323497991303</v>
      </c>
      <c r="D29" s="74">
        <v>7.9000000000000001E-2</v>
      </c>
      <c r="E29" s="74">
        <v>0.51937</v>
      </c>
      <c r="F29" s="74">
        <v>0.23066</v>
      </c>
      <c r="G29" s="74">
        <v>1.20668</v>
      </c>
      <c r="H29" s="71">
        <f t="shared" si="0"/>
        <v>0.17127987536049327</v>
      </c>
      <c r="I29" s="71">
        <f t="shared" si="1"/>
        <v>0.44036999999999998</v>
      </c>
      <c r="J29" s="71">
        <f t="shared" si="2"/>
        <v>2.4596451702206812</v>
      </c>
      <c r="K29" s="71">
        <f t="shared" si="3"/>
        <v>5.4112011405179521</v>
      </c>
      <c r="L29" s="71">
        <f t="shared" si="4"/>
        <v>0.25803801952071392</v>
      </c>
      <c r="M29" s="71">
        <f t="shared" si="5"/>
        <v>0.1603811921908799</v>
      </c>
      <c r="N29" s="71">
        <f t="shared" si="6"/>
        <v>9.7656827329834023E-2</v>
      </c>
      <c r="O29" s="76">
        <f t="shared" si="7"/>
        <v>0.75781387359248564</v>
      </c>
    </row>
    <row r="30" spans="1:15" ht="18.75">
      <c r="A30" s="68" t="s">
        <v>123</v>
      </c>
      <c r="B30" s="72" t="s">
        <v>20</v>
      </c>
      <c r="C30" s="70">
        <v>1.00544064375071</v>
      </c>
      <c r="D30" s="74">
        <v>0.12812000000000001</v>
      </c>
      <c r="E30" s="74">
        <v>0.47354000000000002</v>
      </c>
      <c r="F30" s="74">
        <v>6.8419999999999995E-2</v>
      </c>
      <c r="G30" s="74">
        <v>1.2767500000000001</v>
      </c>
      <c r="H30" s="71">
        <f t="shared" si="0"/>
        <v>0.21676130800861571</v>
      </c>
      <c r="I30" s="71">
        <f t="shared" si="1"/>
        <v>0.34542</v>
      </c>
      <c r="J30" s="71">
        <f t="shared" si="2"/>
        <v>2.390591939190001</v>
      </c>
      <c r="K30" s="71">
        <f t="shared" si="3"/>
        <v>6.8523874816199442</v>
      </c>
      <c r="L30" s="71">
        <f t="shared" si="4"/>
        <v>0.27261140998820482</v>
      </c>
      <c r="M30" s="71">
        <f t="shared" si="5"/>
        <v>0.17852870804905807</v>
      </c>
      <c r="N30" s="71">
        <f t="shared" si="6"/>
        <v>9.4082701939146751E-2</v>
      </c>
      <c r="O30" s="76">
        <f t="shared" si="7"/>
        <v>0.62058843632048677</v>
      </c>
    </row>
    <row r="31" spans="1:15" ht="18.75">
      <c r="A31" s="68" t="s">
        <v>124</v>
      </c>
      <c r="B31" s="72" t="s">
        <v>23</v>
      </c>
      <c r="C31" s="70">
        <v>0.69821461827484999</v>
      </c>
      <c r="D31" s="74">
        <v>8.6599999999999996E-2</v>
      </c>
      <c r="E31" s="74">
        <v>0.56494</v>
      </c>
      <c r="F31" s="74">
        <v>0.43042999999999998</v>
      </c>
      <c r="G31" s="74">
        <v>1.1839999999999999</v>
      </c>
      <c r="H31" s="71">
        <f t="shared" si="0"/>
        <v>0.15540540540540537</v>
      </c>
      <c r="I31" s="71">
        <f t="shared" si="1"/>
        <v>0.47833999999999999</v>
      </c>
      <c r="J31" s="71">
        <f t="shared" si="2"/>
        <v>2.4984525064097034</v>
      </c>
      <c r="K31" s="71">
        <f t="shared" si="3"/>
        <v>5.0428439836376571</v>
      </c>
      <c r="L31" s="71">
        <f t="shared" si="4"/>
        <v>0.27805450985073094</v>
      </c>
      <c r="M31" s="71">
        <f t="shared" si="5"/>
        <v>0.18145520502955342</v>
      </c>
      <c r="N31" s="71">
        <f t="shared" si="6"/>
        <v>9.6599304821177512E-2</v>
      </c>
      <c r="O31" s="76">
        <f t="shared" si="7"/>
        <v>0.73652278555666029</v>
      </c>
    </row>
    <row r="32" spans="1:15" ht="18.75">
      <c r="A32" s="68" t="s">
        <v>124</v>
      </c>
      <c r="B32" s="72" t="s">
        <v>20</v>
      </c>
      <c r="C32" s="70">
        <v>0.732028803468734</v>
      </c>
      <c r="D32" s="74">
        <v>0.10328</v>
      </c>
      <c r="E32" s="74">
        <v>0.56238999999999995</v>
      </c>
      <c r="F32" s="74">
        <v>0.13422999999999999</v>
      </c>
      <c r="G32" s="74">
        <v>1.18249</v>
      </c>
      <c r="H32" s="71">
        <f t="shared" si="0"/>
        <v>0.15432688648529802</v>
      </c>
      <c r="I32" s="71">
        <f t="shared" si="1"/>
        <v>0.45910999999999996</v>
      </c>
      <c r="J32" s="71">
        <f t="shared" si="2"/>
        <v>2.0072914935289594</v>
      </c>
      <c r="K32" s="71">
        <f t="shared" si="3"/>
        <v>4.023143286304963</v>
      </c>
      <c r="L32" s="71">
        <f t="shared" si="4"/>
        <v>0.33200114064153796</v>
      </c>
      <c r="M32" s="71">
        <f t="shared" si="5"/>
        <v>0.21739723802203112</v>
      </c>
      <c r="N32" s="71">
        <f t="shared" si="6"/>
        <v>0.11460390261950684</v>
      </c>
      <c r="O32" s="76">
        <f t="shared" si="7"/>
        <v>0.72376271567217587</v>
      </c>
    </row>
    <row r="33" spans="1:15" ht="18.75">
      <c r="A33" s="68" t="s">
        <v>128</v>
      </c>
      <c r="B33" s="69" t="s">
        <v>19</v>
      </c>
      <c r="C33" s="73">
        <v>1.1103612298094401</v>
      </c>
      <c r="D33" s="74">
        <v>0.16675223898469499</v>
      </c>
      <c r="E33" s="74">
        <v>0.43681999999999999</v>
      </c>
      <c r="F33" s="74">
        <v>1.091E-2</v>
      </c>
      <c r="G33" s="74">
        <v>1.1675599999999999</v>
      </c>
      <c r="H33" s="71">
        <f t="shared" si="0"/>
        <v>0.14351296721367635</v>
      </c>
      <c r="I33" s="71">
        <f t="shared" si="1"/>
        <v>0.270067761015305</v>
      </c>
      <c r="J33" s="71">
        <f t="shared" si="2"/>
        <v>1.2790754888962907</v>
      </c>
      <c r="K33" s="71">
        <f t="shared" si="3"/>
        <v>2.358361826089209</v>
      </c>
      <c r="L33" s="71">
        <f t="shared" si="4"/>
        <v>0.37789518039806336</v>
      </c>
      <c r="M33" s="71">
        <f t="shared" si="5"/>
        <v>0.28126722053998465</v>
      </c>
      <c r="N33" s="71">
        <f t="shared" si="6"/>
        <v>9.6627959858078705E-2</v>
      </c>
      <c r="O33" s="76">
        <f t="shared" si="7"/>
        <v>0.58099576233606032</v>
      </c>
    </row>
    <row r="34" spans="1:15" ht="18.75">
      <c r="A34" s="68" t="s">
        <v>128</v>
      </c>
      <c r="B34" s="72" t="s">
        <v>20</v>
      </c>
      <c r="C34" s="73">
        <v>1.5563220265379201</v>
      </c>
      <c r="D34" s="74">
        <v>0.13602963643711</v>
      </c>
      <c r="E34" s="74">
        <v>0.30568000000000001</v>
      </c>
      <c r="F34" s="74">
        <v>1.81E-3</v>
      </c>
      <c r="G34" s="74">
        <v>1.2139</v>
      </c>
      <c r="H34" s="71">
        <f t="shared" si="0"/>
        <v>0.1762089134195568</v>
      </c>
      <c r="I34" s="71">
        <f t="shared" si="1"/>
        <v>0.16965036356289001</v>
      </c>
      <c r="J34" s="71">
        <f t="shared" si="2"/>
        <v>1.0798897347081722</v>
      </c>
      <c r="K34" s="71">
        <f t="shared" si="3"/>
        <v>2.0414029302217296</v>
      </c>
      <c r="L34" s="71">
        <f t="shared" si="4"/>
        <v>0.29312934588914596</v>
      </c>
      <c r="M34" s="71">
        <f t="shared" si="5"/>
        <v>0.21913442729016477</v>
      </c>
      <c r="N34" s="71">
        <f t="shared" si="6"/>
        <v>7.3994918598981191E-2</v>
      </c>
      <c r="O34" s="76">
        <f t="shared" si="7"/>
        <v>0.41270866923097355</v>
      </c>
    </row>
    <row r="35" spans="1:15" ht="18.75">
      <c r="A35" s="68" t="s">
        <v>129</v>
      </c>
      <c r="B35" s="72" t="s">
        <v>23</v>
      </c>
      <c r="C35" s="73">
        <v>1.4550726948716599</v>
      </c>
      <c r="D35" s="74">
        <v>0.17670327062746699</v>
      </c>
      <c r="E35" s="74">
        <v>0.32778000000000002</v>
      </c>
      <c r="F35" s="74">
        <v>4.4299999999999999E-3</v>
      </c>
      <c r="G35" s="74">
        <v>1.1248199999999999</v>
      </c>
      <c r="H35" s="71">
        <f t="shared" si="0"/>
        <v>0.11096886612969181</v>
      </c>
      <c r="I35" s="71">
        <f t="shared" si="1"/>
        <v>0.15107672937253303</v>
      </c>
      <c r="J35" s="71">
        <f t="shared" si="2"/>
        <v>1.1101502846019775</v>
      </c>
      <c r="K35" s="71">
        <f t="shared" si="3"/>
        <v>1.6943794329370017</v>
      </c>
      <c r="L35" s="71">
        <f t="shared" si="4"/>
        <v>0.31279000723241107</v>
      </c>
      <c r="M35" s="71">
        <f t="shared" si="5"/>
        <v>0.26586672860845761</v>
      </c>
      <c r="N35" s="71">
        <f t="shared" si="6"/>
        <v>4.6923278623953457E-2</v>
      </c>
      <c r="O35" s="76">
        <f t="shared" si="7"/>
        <v>0.45091596419937358</v>
      </c>
    </row>
    <row r="36" spans="1:15" ht="18.75">
      <c r="A36" s="68" t="s">
        <v>129</v>
      </c>
      <c r="B36" s="72" t="s">
        <v>20</v>
      </c>
      <c r="C36" s="73">
        <v>1.22590913121483</v>
      </c>
      <c r="D36" s="74">
        <v>0.19322391539362199</v>
      </c>
      <c r="E36" s="74">
        <v>0.38834999999999997</v>
      </c>
      <c r="F36" s="74">
        <v>5.8900000000000003E-3</v>
      </c>
      <c r="G36" s="74">
        <v>1.13581</v>
      </c>
      <c r="H36" s="71">
        <f t="shared" si="0"/>
        <v>0.1195710550180048</v>
      </c>
      <c r="I36" s="71">
        <f t="shared" si="1"/>
        <v>0.19512608460637798</v>
      </c>
      <c r="J36" s="71">
        <f t="shared" si="2"/>
        <v>1.1479769495361052</v>
      </c>
      <c r="K36" s="71">
        <f t="shared" si="3"/>
        <v>1.8443033955952082</v>
      </c>
      <c r="L36" s="71">
        <f t="shared" si="4"/>
        <v>0.36319778523937801</v>
      </c>
      <c r="M36" s="71">
        <f t="shared" si="5"/>
        <v>0.29902325679938097</v>
      </c>
      <c r="N36" s="71">
        <f t="shared" si="6"/>
        <v>6.4174528439997047E-2</v>
      </c>
      <c r="O36" s="76">
        <f t="shared" si="7"/>
        <v>0.53739278067364904</v>
      </c>
    </row>
    <row r="37" spans="1:15" ht="18.75">
      <c r="A37" s="68" t="s">
        <v>131</v>
      </c>
      <c r="B37" s="69" t="s">
        <v>19</v>
      </c>
      <c r="C37" s="70">
        <v>0.64691366873784395</v>
      </c>
      <c r="D37" s="74">
        <v>5.1499999999999997E-2</v>
      </c>
      <c r="E37" s="74">
        <v>0.53898999999999997</v>
      </c>
      <c r="F37" s="74">
        <v>0.20760000000000001</v>
      </c>
      <c r="G37" s="74">
        <v>1.2161999999999999</v>
      </c>
      <c r="H37" s="71">
        <f t="shared" si="0"/>
        <v>0.17776681466863997</v>
      </c>
      <c r="I37" s="71">
        <f t="shared" si="1"/>
        <v>0.48748999999999998</v>
      </c>
      <c r="J37" s="71">
        <f t="shared" si="2"/>
        <v>2.5062241585708649</v>
      </c>
      <c r="K37" s="71">
        <f t="shared" si="3"/>
        <v>5.71716120044396</v>
      </c>
      <c r="L37" s="71">
        <f t="shared" si="4"/>
        <v>0.2460117312563069</v>
      </c>
      <c r="M37" s="71">
        <f t="shared" si="5"/>
        <v>0.13676784236242009</v>
      </c>
      <c r="N37" s="71">
        <f t="shared" si="6"/>
        <v>0.10924388889388681</v>
      </c>
      <c r="O37" s="76">
        <f t="shared" si="7"/>
        <v>0.7558816344385495</v>
      </c>
    </row>
    <row r="38" spans="1:15" ht="18.75">
      <c r="A38" s="68" t="s">
        <v>131</v>
      </c>
      <c r="B38" s="72" t="s">
        <v>20</v>
      </c>
      <c r="C38" s="70">
        <v>0.89453011631476897</v>
      </c>
      <c r="D38" s="74">
        <v>3.7599999999999999E-3</v>
      </c>
      <c r="E38" s="74">
        <v>0.49120999999999998</v>
      </c>
      <c r="F38" s="74">
        <v>0.11938</v>
      </c>
      <c r="G38" s="74">
        <v>1.18398</v>
      </c>
      <c r="H38" s="71">
        <f t="shared" si="0"/>
        <v>0.15539113836382379</v>
      </c>
      <c r="I38" s="71">
        <f t="shared" si="1"/>
        <v>0.48744999999999999</v>
      </c>
      <c r="J38" s="71">
        <f t="shared" si="2"/>
        <v>1.9761388943948157</v>
      </c>
      <c r="K38" s="71">
        <f t="shared" si="3"/>
        <v>3.9823082925610369</v>
      </c>
      <c r="L38" s="71">
        <f t="shared" si="4"/>
        <v>0.2504278842173589</v>
      </c>
      <c r="M38" s="71">
        <f t="shared" si="5"/>
        <v>0.12616388342373142</v>
      </c>
      <c r="N38" s="71">
        <f t="shared" si="6"/>
        <v>0.12426400079362748</v>
      </c>
      <c r="O38" s="76">
        <f t="shared" si="7"/>
        <v>0.66244146554159655</v>
      </c>
    </row>
    <row r="39" spans="1:15" ht="18.75">
      <c r="A39" s="68" t="s">
        <v>66</v>
      </c>
      <c r="B39" s="72" t="s">
        <v>23</v>
      </c>
      <c r="C39" s="70">
        <v>1.02524609507855</v>
      </c>
      <c r="D39" s="74">
        <v>0.10302</v>
      </c>
      <c r="E39" s="74">
        <v>0.46231</v>
      </c>
      <c r="F39" s="74">
        <v>5.287E-2</v>
      </c>
      <c r="G39" s="74">
        <v>1.2680199999999999</v>
      </c>
      <c r="H39" s="71">
        <f t="shared" si="0"/>
        <v>0.21136890585321988</v>
      </c>
      <c r="I39" s="71">
        <f t="shared" si="1"/>
        <v>0.35929</v>
      </c>
      <c r="J39" s="71">
        <f t="shared" si="2"/>
        <v>2.1740187968911009</v>
      </c>
      <c r="K39" s="71">
        <f t="shared" si="3"/>
        <v>6.0182531629339779</v>
      </c>
      <c r="L39" s="71">
        <f t="shared" si="4"/>
        <v>0.26828536040709183</v>
      </c>
      <c r="M39" s="71">
        <f t="shared" si="5"/>
        <v>0.16272004755081479</v>
      </c>
      <c r="N39" s="71">
        <f t="shared" si="6"/>
        <v>0.10556531285627704</v>
      </c>
      <c r="O39" s="76">
        <f t="shared" si="7"/>
        <v>0.61311468110243394</v>
      </c>
    </row>
    <row r="40" spans="1:15" ht="18.75">
      <c r="A40" s="68" t="s">
        <v>66</v>
      </c>
      <c r="B40" s="72" t="s">
        <v>20</v>
      </c>
      <c r="C40" s="70">
        <v>1.14427202696102</v>
      </c>
      <c r="D40" s="74">
        <v>0.16522999999999999</v>
      </c>
      <c r="E40" s="74">
        <v>0.43084</v>
      </c>
      <c r="F40" s="74">
        <v>1.1220000000000001E-2</v>
      </c>
      <c r="G40" s="74">
        <v>1.4906999999999999</v>
      </c>
      <c r="H40" s="71">
        <f t="shared" si="0"/>
        <v>0.32917421345676523</v>
      </c>
      <c r="I40" s="71">
        <f t="shared" si="1"/>
        <v>0.26561000000000001</v>
      </c>
      <c r="J40" s="71">
        <f t="shared" si="2"/>
        <v>2.0013637310539218</v>
      </c>
      <c r="K40" s="71">
        <f t="shared" si="3"/>
        <v>12.495838857411432</v>
      </c>
      <c r="L40" s="71">
        <f t="shared" si="4"/>
        <v>0.29794450655305382</v>
      </c>
      <c r="M40" s="71">
        <f t="shared" si="5"/>
        <v>0.18648587589843665</v>
      </c>
      <c r="N40" s="71">
        <f t="shared" si="6"/>
        <v>0.11145863065461717</v>
      </c>
      <c r="O40" s="76">
        <f t="shared" si="7"/>
        <v>0.56819923510904902</v>
      </c>
    </row>
    <row r="41" spans="1:15" ht="18.75">
      <c r="A41" s="68" t="s">
        <v>134</v>
      </c>
      <c r="B41" s="69" t="s">
        <v>19</v>
      </c>
      <c r="C41" s="70">
        <v>0.89655896742640195</v>
      </c>
      <c r="D41" s="74">
        <v>6.2600000000000003E-2</v>
      </c>
      <c r="E41" s="74">
        <v>0.51339999999999997</v>
      </c>
      <c r="F41" s="74">
        <v>5.8200000000000002E-2</v>
      </c>
      <c r="G41" s="74">
        <v>1.2167300000000001</v>
      </c>
      <c r="H41" s="71">
        <f t="shared" si="0"/>
        <v>0.1781249743164055</v>
      </c>
      <c r="I41" s="71">
        <f t="shared" si="1"/>
        <v>0.45079999999999998</v>
      </c>
      <c r="J41" s="71">
        <f t="shared" si="2"/>
        <v>1.9138357706863607</v>
      </c>
      <c r="K41" s="71">
        <f t="shared" si="3"/>
        <v>4.358643496554631</v>
      </c>
      <c r="L41" s="71">
        <f t="shared" si="4"/>
        <v>0.29814790170858241</v>
      </c>
      <c r="M41" s="71">
        <f t="shared" si="5"/>
        <v>0.16602667399991375</v>
      </c>
      <c r="N41" s="71">
        <f t="shared" si="6"/>
        <v>0.13212122770866866</v>
      </c>
      <c r="O41" s="76">
        <f t="shared" si="7"/>
        <v>0.66167586134852763</v>
      </c>
    </row>
    <row r="42" spans="1:15" ht="18.75">
      <c r="A42" s="68" t="s">
        <v>134</v>
      </c>
      <c r="B42" s="69" t="s">
        <v>20</v>
      </c>
      <c r="C42" s="70">
        <v>0.66217835805393999</v>
      </c>
      <c r="D42" s="74">
        <v>6.3240000000000005E-2</v>
      </c>
      <c r="E42" s="74">
        <v>0.51190999999999998</v>
      </c>
      <c r="F42" s="74">
        <v>8.5209999999999994E-2</v>
      </c>
      <c r="G42" s="74">
        <v>1.2395799999999999</v>
      </c>
      <c r="H42" s="71">
        <f t="shared" si="0"/>
        <v>0.19327514158021264</v>
      </c>
      <c r="I42" s="71">
        <f t="shared" si="1"/>
        <v>0.44866999999999996</v>
      </c>
      <c r="J42" s="71">
        <f t="shared" si="2"/>
        <v>2.2404210760174075</v>
      </c>
      <c r="K42" s="71">
        <f t="shared" si="3"/>
        <v>5.5771820635298939</v>
      </c>
      <c r="L42" s="71">
        <f t="shared" si="4"/>
        <v>0.26350146192016716</v>
      </c>
      <c r="M42" s="71">
        <f t="shared" si="5"/>
        <v>0.14368743651707672</v>
      </c>
      <c r="N42" s="71">
        <f t="shared" si="6"/>
        <v>0.11981402540309044</v>
      </c>
      <c r="O42" s="76">
        <f t="shared" si="7"/>
        <v>0.75012137431926795</v>
      </c>
    </row>
    <row r="43" spans="1:15" ht="18.75">
      <c r="A43" s="68" t="s">
        <v>135</v>
      </c>
      <c r="B43" s="72" t="s">
        <v>19</v>
      </c>
      <c r="C43" s="70">
        <v>0.74265611881538296</v>
      </c>
      <c r="D43" s="74">
        <v>0.12286999999999999</v>
      </c>
      <c r="E43" s="74">
        <v>0.52520999999999995</v>
      </c>
      <c r="F43" s="74">
        <v>0.18357999999999999</v>
      </c>
      <c r="G43" s="74">
        <v>1.25421</v>
      </c>
      <c r="H43" s="71">
        <f t="shared" si="0"/>
        <v>0.20268535572192858</v>
      </c>
      <c r="I43" s="71">
        <f t="shared" si="1"/>
        <v>0.40233999999999998</v>
      </c>
      <c r="J43" s="71">
        <f t="shared" si="2"/>
        <v>2.8548072483131901</v>
      </c>
      <c r="K43" s="71">
        <f t="shared" si="3"/>
        <v>7.5287651349287863</v>
      </c>
      <c r="L43" s="71">
        <f t="shared" si="4"/>
        <v>0.26380420851363229</v>
      </c>
      <c r="M43" s="71">
        <f t="shared" si="5"/>
        <v>0.17631037073668199</v>
      </c>
      <c r="N43" s="71">
        <f t="shared" si="6"/>
        <v>8.7493837776950301E-2</v>
      </c>
      <c r="O43" s="76">
        <f t="shared" si="7"/>
        <v>0.71975240799419504</v>
      </c>
    </row>
    <row r="44" spans="1:15" ht="18.75">
      <c r="A44" s="68" t="s">
        <v>136</v>
      </c>
      <c r="B44" s="72" t="s">
        <v>19</v>
      </c>
      <c r="C44" s="70">
        <v>0.70401133573665897</v>
      </c>
      <c r="D44" s="74">
        <v>0.11641</v>
      </c>
      <c r="E44" s="74">
        <v>0.49923000000000001</v>
      </c>
      <c r="F44" s="74">
        <v>3.1E-2</v>
      </c>
      <c r="G44" s="74">
        <v>1.3500700000000001</v>
      </c>
      <c r="H44" s="71">
        <f t="shared" si="0"/>
        <v>0.25929766604694582</v>
      </c>
      <c r="I44" s="71">
        <f t="shared" si="1"/>
        <v>0.38281999999999999</v>
      </c>
      <c r="J44" s="71">
        <f t="shared" si="2"/>
        <v>2.2957723169599151</v>
      </c>
      <c r="K44" s="71">
        <f t="shared" si="3"/>
        <v>8.6483386458203952</v>
      </c>
      <c r="L44" s="71">
        <f t="shared" si="4"/>
        <v>0.28315998525417108</v>
      </c>
      <c r="M44" s="71">
        <f t="shared" si="5"/>
        <v>0.16067514914341505</v>
      </c>
      <c r="N44" s="71">
        <f t="shared" si="6"/>
        <v>0.12248483611075603</v>
      </c>
      <c r="O44" s="76">
        <f t="shared" si="7"/>
        <v>0.73433534500503439</v>
      </c>
    </row>
    <row r="45" spans="1:15" ht="18.75">
      <c r="A45" s="68" t="s">
        <v>72</v>
      </c>
      <c r="B45" s="69" t="s">
        <v>19</v>
      </c>
      <c r="C45" s="70">
        <v>0.843712226566247</v>
      </c>
      <c r="D45" s="74">
        <v>3.8260000000000002E-2</v>
      </c>
      <c r="E45" s="74">
        <v>0.47926000000000002</v>
      </c>
      <c r="F45" s="74">
        <v>0.1012</v>
      </c>
      <c r="G45" s="74">
        <v>1.1522699999999999</v>
      </c>
      <c r="H45" s="71">
        <f t="shared" si="0"/>
        <v>0.1321478472927351</v>
      </c>
      <c r="I45" s="71">
        <f t="shared" si="1"/>
        <v>0.441</v>
      </c>
      <c r="J45" s="71">
        <f t="shared" si="2"/>
        <v>1.7146784401210413</v>
      </c>
      <c r="K45" s="71">
        <f t="shared" si="3"/>
        <v>3.0603923768382031</v>
      </c>
      <c r="L45" s="71">
        <f t="shared" si="4"/>
        <v>0.29545108007730553</v>
      </c>
      <c r="M45" s="71">
        <f t="shared" si="5"/>
        <v>0.18235916955015169</v>
      </c>
      <c r="N45" s="71">
        <f t="shared" si="6"/>
        <v>0.11309191052715384</v>
      </c>
      <c r="O45" s="76">
        <f t="shared" si="7"/>
        <v>0.68161802771085012</v>
      </c>
    </row>
    <row r="46" spans="1:15" ht="18.75">
      <c r="A46" s="68" t="s">
        <v>139</v>
      </c>
      <c r="B46" s="72" t="s">
        <v>20</v>
      </c>
      <c r="C46" s="70">
        <v>0.95153117135588705</v>
      </c>
      <c r="D46" s="74">
        <v>0.24273</v>
      </c>
      <c r="E46" s="74">
        <v>0.47553000000000001</v>
      </c>
      <c r="F46" s="74">
        <v>2.8320000000000001E-2</v>
      </c>
      <c r="G46" s="74">
        <v>1.56948</v>
      </c>
      <c r="H46" s="71">
        <f t="shared" si="0"/>
        <v>0.36284629303973293</v>
      </c>
      <c r="I46" s="71">
        <f t="shared" si="1"/>
        <v>0.23280000000000001</v>
      </c>
      <c r="J46" s="71">
        <f t="shared" si="2"/>
        <v>3.6452123683633606</v>
      </c>
      <c r="K46" s="71">
        <f t="shared" si="3"/>
        <v>31.751860755342317</v>
      </c>
      <c r="L46" s="71">
        <f t="shared" si="4"/>
        <v>0.30659459181924792</v>
      </c>
      <c r="M46" s="71">
        <f t="shared" si="5"/>
        <v>0.25006185377051737</v>
      </c>
      <c r="N46" s="71">
        <f t="shared" si="6"/>
        <v>5.6532738048730546E-2</v>
      </c>
      <c r="O46" s="76">
        <f t="shared" si="7"/>
        <v>0.64093163345060866</v>
      </c>
    </row>
    <row r="47" spans="1:15" ht="18.75">
      <c r="A47" s="68" t="s">
        <v>140</v>
      </c>
      <c r="B47" s="72" t="s">
        <v>19</v>
      </c>
      <c r="C47" s="70">
        <v>0.62556242608684898</v>
      </c>
      <c r="D47" s="74">
        <v>0.11232</v>
      </c>
      <c r="E47" s="74">
        <v>0.52751000000000003</v>
      </c>
      <c r="F47" s="74">
        <v>0.24068999999999999</v>
      </c>
      <c r="G47" s="74">
        <v>1.2210300000000001</v>
      </c>
      <c r="H47" s="71">
        <f t="shared" si="0"/>
        <v>0.18101930337501948</v>
      </c>
      <c r="I47" s="71">
        <f t="shared" si="1"/>
        <v>0.41519000000000006</v>
      </c>
      <c r="J47" s="71">
        <f t="shared" si="2"/>
        <v>2.6426992342302258</v>
      </c>
      <c r="K47" s="71">
        <f t="shared" si="3"/>
        <v>6.1417510972501139</v>
      </c>
      <c r="L47" s="71">
        <f t="shared" si="4"/>
        <v>0.26942830601611689</v>
      </c>
      <c r="M47" s="71">
        <f t="shared" si="5"/>
        <v>0.17992124163707901</v>
      </c>
      <c r="N47" s="71">
        <f t="shared" si="6"/>
        <v>8.9507064379037882E-2</v>
      </c>
      <c r="O47" s="76">
        <f t="shared" si="7"/>
        <v>0.76393870713703815</v>
      </c>
    </row>
    <row r="48" spans="1:15" ht="18.75">
      <c r="A48" s="68" t="s">
        <v>140</v>
      </c>
      <c r="B48" s="72" t="s">
        <v>20</v>
      </c>
      <c r="C48" s="70">
        <v>1.0616688031302499</v>
      </c>
      <c r="D48" s="74">
        <v>1.346E-2</v>
      </c>
      <c r="E48" s="74">
        <v>0.43931999999999999</v>
      </c>
      <c r="F48" s="74">
        <v>4.3499999999999997E-2</v>
      </c>
      <c r="G48" s="74">
        <v>1.1315999999999999</v>
      </c>
      <c r="H48" s="71">
        <f t="shared" si="0"/>
        <v>0.11629551078119471</v>
      </c>
      <c r="I48" s="71">
        <f t="shared" si="1"/>
        <v>0.42586000000000002</v>
      </c>
      <c r="J48" s="71">
        <f t="shared" si="2"/>
        <v>1.4310762221303788</v>
      </c>
      <c r="K48" s="71">
        <f t="shared" si="3"/>
        <v>2.3528819879431198</v>
      </c>
      <c r="L48" s="71">
        <f t="shared" si="4"/>
        <v>0.31104023605901399</v>
      </c>
      <c r="M48" s="71">
        <f t="shared" si="5"/>
        <v>0.19445505295303195</v>
      </c>
      <c r="N48" s="71">
        <f t="shared" si="6"/>
        <v>0.11658518310598204</v>
      </c>
      <c r="O48" s="76">
        <f t="shared" si="7"/>
        <v>0.59937026296971696</v>
      </c>
    </row>
    <row r="49" spans="1:15" ht="18.75">
      <c r="A49" s="68" t="s">
        <v>145</v>
      </c>
      <c r="B49" s="69" t="s">
        <v>19</v>
      </c>
      <c r="C49" s="70">
        <v>0.63899148820670504</v>
      </c>
      <c r="D49" s="74">
        <v>8.7770000000000001E-2</v>
      </c>
      <c r="E49" s="74">
        <v>0.50027999999999995</v>
      </c>
      <c r="F49" s="74">
        <v>0.18315000000000001</v>
      </c>
      <c r="G49" s="74">
        <v>1.2638799999999999</v>
      </c>
      <c r="H49" s="71">
        <f t="shared" si="0"/>
        <v>0.2087856442067284</v>
      </c>
      <c r="I49" s="71">
        <f t="shared" si="1"/>
        <v>0.41250999999999993</v>
      </c>
      <c r="J49" s="71">
        <f t="shared" si="2"/>
        <v>2.9690354682488391</v>
      </c>
      <c r="K49" s="71">
        <f t="shared" si="3"/>
        <v>8.1246511799280903</v>
      </c>
      <c r="L49" s="71">
        <f t="shared" si="4"/>
        <v>0.22670737693989274</v>
      </c>
      <c r="M49" s="71">
        <f t="shared" si="5"/>
        <v>0.13854264129432459</v>
      </c>
      <c r="N49" s="71">
        <f t="shared" si="6"/>
        <v>8.8164735645568149E-2</v>
      </c>
      <c r="O49" s="76">
        <f t="shared" si="7"/>
        <v>0.75887113652577165</v>
      </c>
    </row>
    <row r="50" spans="1:15" ht="18.75">
      <c r="A50" s="68" t="s">
        <v>147</v>
      </c>
      <c r="B50" s="69" t="s">
        <v>19</v>
      </c>
      <c r="C50" s="70">
        <v>0.58131414946170901</v>
      </c>
      <c r="D50" s="74">
        <v>0.10591</v>
      </c>
      <c r="E50" s="74">
        <v>0.55830000000000002</v>
      </c>
      <c r="F50" s="74">
        <v>0.25779000000000002</v>
      </c>
      <c r="G50" s="74">
        <v>1.25247</v>
      </c>
      <c r="H50" s="71">
        <f t="shared" si="0"/>
        <v>0.20157768249938124</v>
      </c>
      <c r="I50" s="71">
        <f t="shared" si="1"/>
        <v>0.45239000000000001</v>
      </c>
      <c r="J50" s="71">
        <f t="shared" si="2"/>
        <v>3.0868411251961878</v>
      </c>
      <c r="K50" s="71">
        <f t="shared" si="3"/>
        <v>8.0899487807582879</v>
      </c>
      <c r="L50" s="71">
        <f t="shared" si="4"/>
        <v>0.25246435173109139</v>
      </c>
      <c r="M50" s="71">
        <f t="shared" si="5"/>
        <v>0.16183000793330074</v>
      </c>
      <c r="N50" s="71">
        <f t="shared" si="6"/>
        <v>9.0634343797790645E-2</v>
      </c>
      <c r="O50" s="76">
        <f t="shared" si="7"/>
        <v>0.7806361700144494</v>
      </c>
    </row>
    <row r="51" spans="1:15" ht="18.75">
      <c r="A51" s="68" t="s">
        <v>149</v>
      </c>
      <c r="B51" s="72" t="s">
        <v>19</v>
      </c>
      <c r="C51" s="70">
        <v>0.69956718568260501</v>
      </c>
      <c r="D51" s="74">
        <v>6.7650000000000002E-2</v>
      </c>
      <c r="E51" s="74">
        <v>0.46821000000000002</v>
      </c>
      <c r="F51" s="74">
        <v>6.6339999999999996E-2</v>
      </c>
      <c r="G51" s="74">
        <v>1.26878</v>
      </c>
      <c r="H51" s="71">
        <f t="shared" si="0"/>
        <v>0.21184129636343574</v>
      </c>
      <c r="I51" s="71">
        <f t="shared" si="1"/>
        <v>0.40056000000000003</v>
      </c>
      <c r="J51" s="71">
        <f t="shared" si="2"/>
        <v>2.3127092403461766</v>
      </c>
      <c r="K51" s="71">
        <f t="shared" si="3"/>
        <v>6.4293716376997718</v>
      </c>
      <c r="L51" s="71">
        <f t="shared" si="4"/>
        <v>0.2408494636472514</v>
      </c>
      <c r="M51" s="71">
        <f t="shared" si="5"/>
        <v>0.12995157822130621</v>
      </c>
      <c r="N51" s="71">
        <f t="shared" si="6"/>
        <v>0.1108978854259452</v>
      </c>
      <c r="O51" s="76">
        <f t="shared" si="7"/>
        <v>0.73601238276128111</v>
      </c>
    </row>
    <row r="52" spans="1:15" ht="18.75">
      <c r="A52" s="68" t="s">
        <v>151</v>
      </c>
      <c r="B52" s="72" t="s">
        <v>19</v>
      </c>
      <c r="C52" s="70">
        <v>0.76371752559328798</v>
      </c>
      <c r="D52" s="74">
        <v>1.992E-2</v>
      </c>
      <c r="E52" s="74">
        <v>0.50648000000000004</v>
      </c>
      <c r="F52" s="74">
        <v>0.30214999999999997</v>
      </c>
      <c r="G52" s="74">
        <v>1.1500900000000001</v>
      </c>
      <c r="H52" s="71">
        <f t="shared" si="0"/>
        <v>0.13050283021328768</v>
      </c>
      <c r="I52" s="71">
        <f t="shared" si="1"/>
        <v>0.48656000000000005</v>
      </c>
      <c r="J52" s="71">
        <f t="shared" si="2"/>
        <v>2.0019039401749925</v>
      </c>
      <c r="K52" s="71">
        <f t="shared" si="3"/>
        <v>3.5490571132688378</v>
      </c>
      <c r="L52" s="71">
        <f t="shared" si="4"/>
        <v>0.26296862497921275</v>
      </c>
      <c r="M52" s="71">
        <f t="shared" si="5"/>
        <v>0.15701556777232498</v>
      </c>
      <c r="N52" s="71">
        <f t="shared" si="6"/>
        <v>0.10595305720688777</v>
      </c>
      <c r="O52" s="76">
        <f t="shared" si="7"/>
        <v>0.71180470732328749</v>
      </c>
    </row>
    <row r="53" spans="1:15" ht="18.75">
      <c r="A53" s="68" t="s">
        <v>76</v>
      </c>
      <c r="B53" s="69" t="s">
        <v>19</v>
      </c>
      <c r="C53" s="70">
        <v>0.65058492313032201</v>
      </c>
      <c r="D53" s="74">
        <v>8.6660000000000001E-2</v>
      </c>
      <c r="E53" s="74">
        <v>0.51688000000000001</v>
      </c>
      <c r="F53" s="74">
        <v>0.12544</v>
      </c>
      <c r="G53" s="74">
        <v>1.3282700000000001</v>
      </c>
      <c r="H53" s="71">
        <f t="shared" si="0"/>
        <v>0.24714101801591548</v>
      </c>
      <c r="I53" s="71">
        <f t="shared" si="1"/>
        <v>0.43021999999999999</v>
      </c>
      <c r="J53" s="71">
        <f t="shared" si="2"/>
        <v>3.42064621337824</v>
      </c>
      <c r="K53" s="71">
        <f t="shared" si="3"/>
        <v>11.96327478079237</v>
      </c>
      <c r="L53" s="71">
        <f t="shared" si="4"/>
        <v>0.21243155694073179</v>
      </c>
      <c r="M53" s="71">
        <f t="shared" si="5"/>
        <v>0.12262172518671388</v>
      </c>
      <c r="N53" s="71">
        <f t="shared" si="6"/>
        <v>8.980983175401791E-2</v>
      </c>
      <c r="O53" s="76">
        <f t="shared" si="7"/>
        <v>0.75449625542251997</v>
      </c>
    </row>
    <row r="54" spans="1:15" ht="18.75">
      <c r="A54" s="68" t="s">
        <v>156</v>
      </c>
      <c r="B54" s="69" t="s">
        <v>20</v>
      </c>
      <c r="C54" s="70">
        <v>0.88786389123368903</v>
      </c>
      <c r="D54" s="74">
        <v>0.13869000000000001</v>
      </c>
      <c r="E54" s="74">
        <v>0.52034999999999998</v>
      </c>
      <c r="F54" s="74">
        <v>5.339E-2</v>
      </c>
      <c r="G54" s="74">
        <v>1.43126</v>
      </c>
      <c r="H54" s="71">
        <f t="shared" si="0"/>
        <v>0.30131492531056547</v>
      </c>
      <c r="I54" s="71">
        <f t="shared" si="1"/>
        <v>0.38166</v>
      </c>
      <c r="J54" s="71">
        <f t="shared" si="2"/>
        <v>3.4897725140558826</v>
      </c>
      <c r="K54" s="71">
        <f t="shared" si="3"/>
        <v>18.031242105188809</v>
      </c>
      <c r="L54" s="71">
        <f t="shared" si="4"/>
        <v>0.24805529486170641</v>
      </c>
      <c r="M54" s="71">
        <f t="shared" si="5"/>
        <v>0.15985659505615371</v>
      </c>
      <c r="N54" s="71">
        <f t="shared" si="6"/>
        <v>8.8198699805552699E-2</v>
      </c>
      <c r="O54" s="76">
        <f t="shared" si="7"/>
        <v>0.66495702217596642</v>
      </c>
    </row>
    <row r="55" spans="1:15" ht="18.75">
      <c r="A55" s="68" t="s">
        <v>158</v>
      </c>
      <c r="B55" s="72" t="s">
        <v>19</v>
      </c>
      <c r="C55" s="70">
        <v>0.84177998741231097</v>
      </c>
      <c r="D55" s="74">
        <v>7.0459999999999995E-2</v>
      </c>
      <c r="E55" s="74">
        <v>0.49125000000000002</v>
      </c>
      <c r="F55" s="74">
        <v>0.14154</v>
      </c>
      <c r="G55" s="74">
        <v>1.2282200000000001</v>
      </c>
      <c r="H55" s="71">
        <f t="shared" si="0"/>
        <v>0.18581361645307848</v>
      </c>
      <c r="I55" s="71">
        <f t="shared" si="1"/>
        <v>0.42079</v>
      </c>
      <c r="J55" s="71">
        <f t="shared" si="2"/>
        <v>2.4181019946935987</v>
      </c>
      <c r="K55" s="71">
        <f t="shared" si="3"/>
        <v>5.7718513665584235</v>
      </c>
      <c r="L55" s="71">
        <f t="shared" si="4"/>
        <v>0.24447664649522732</v>
      </c>
      <c r="M55" s="71">
        <f t="shared" si="5"/>
        <v>0.14336381773134677</v>
      </c>
      <c r="N55" s="71">
        <f t="shared" si="6"/>
        <v>0.10111282876388056</v>
      </c>
      <c r="O55" s="76">
        <f t="shared" si="7"/>
        <v>0.68234717456139216</v>
      </c>
    </row>
    <row r="56" spans="1:15" ht="18.75">
      <c r="A56" s="68" t="s">
        <v>158</v>
      </c>
      <c r="B56" s="69" t="s">
        <v>20</v>
      </c>
      <c r="C56" s="70">
        <v>1.06273153466492</v>
      </c>
      <c r="D56" s="74">
        <v>0.13286000000000001</v>
      </c>
      <c r="E56" s="74">
        <v>0.45877000000000001</v>
      </c>
      <c r="F56" s="74">
        <v>3.4549999999999997E-2</v>
      </c>
      <c r="G56" s="74">
        <v>1.28389</v>
      </c>
      <c r="H56" s="71">
        <f t="shared" si="0"/>
        <v>0.22111707389262314</v>
      </c>
      <c r="I56" s="71">
        <f t="shared" si="1"/>
        <v>0.32591000000000003</v>
      </c>
      <c r="J56" s="71">
        <f t="shared" si="2"/>
        <v>2.02451287835386</v>
      </c>
      <c r="K56" s="71">
        <f t="shared" si="3"/>
        <v>5.931755301899825</v>
      </c>
      <c r="L56" s="71">
        <f t="shared" si="4"/>
        <v>0.29384193470865883</v>
      </c>
      <c r="M56" s="71">
        <f t="shared" si="5"/>
        <v>0.18780326441544504</v>
      </c>
      <c r="N56" s="71">
        <f t="shared" si="6"/>
        <v>0.10603867029321379</v>
      </c>
      <c r="O56" s="76">
        <f t="shared" si="7"/>
        <v>0.598969232201917</v>
      </c>
    </row>
  </sheetData>
  <mergeCells count="11">
    <mergeCell ref="O3:O4"/>
    <mergeCell ref="G3:G4"/>
    <mergeCell ref="H3:H4"/>
    <mergeCell ref="I3:I4"/>
    <mergeCell ref="J3:J4"/>
    <mergeCell ref="K3:K4"/>
    <mergeCell ref="A3:A4"/>
    <mergeCell ref="B3:B4"/>
    <mergeCell ref="D3:D4"/>
    <mergeCell ref="E3:E4"/>
    <mergeCell ref="F3:F4"/>
  </mergeCells>
  <phoneticPr fontId="29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2"/>
  <sheetViews>
    <sheetView topLeftCell="A900" zoomScaleNormal="100" workbookViewId="0">
      <selection activeCell="H926" sqref="H926"/>
    </sheetView>
  </sheetViews>
  <sheetFormatPr defaultColWidth="9" defaultRowHeight="14.25"/>
  <cols>
    <col min="1" max="1" width="13.375" customWidth="1"/>
    <col min="4" max="4" width="9" style="31"/>
    <col min="7" max="7" width="9" style="31"/>
    <col min="10" max="10" width="9" style="31"/>
    <col min="12" max="12" width="12.875"/>
    <col min="13" max="13" width="9" style="31"/>
  </cols>
  <sheetData>
    <row r="1" spans="1:19">
      <c r="D1"/>
      <c r="G1"/>
      <c r="J1"/>
      <c r="M1"/>
    </row>
    <row r="2" spans="1:19">
      <c r="D2"/>
      <c r="G2"/>
      <c r="J2"/>
      <c r="M2"/>
    </row>
    <row r="3" spans="1:19" ht="18.75">
      <c r="A3" s="32" t="s">
        <v>3</v>
      </c>
      <c r="B3" s="33"/>
      <c r="C3" s="33"/>
      <c r="D3" s="34"/>
      <c r="E3" s="33"/>
      <c r="F3" s="33"/>
      <c r="G3" s="34"/>
      <c r="H3" s="33"/>
      <c r="I3" s="33"/>
      <c r="J3" s="34"/>
      <c r="K3" s="33"/>
      <c r="L3" s="33"/>
      <c r="M3" s="43"/>
    </row>
    <row r="4" spans="1:19">
      <c r="A4" s="35"/>
      <c r="M4" s="44"/>
      <c r="P4" t="s">
        <v>239</v>
      </c>
    </row>
    <row r="5" spans="1:19" ht="15">
      <c r="A5" s="36"/>
      <c r="B5">
        <v>1</v>
      </c>
      <c r="C5">
        <v>1</v>
      </c>
      <c r="E5">
        <v>2</v>
      </c>
      <c r="F5">
        <v>2</v>
      </c>
      <c r="H5">
        <v>3</v>
      </c>
      <c r="I5">
        <v>3</v>
      </c>
      <c r="K5">
        <v>4</v>
      </c>
      <c r="L5">
        <v>4</v>
      </c>
      <c r="M5" s="44"/>
      <c r="P5">
        <v>1</v>
      </c>
      <c r="Q5">
        <v>2</v>
      </c>
      <c r="R5">
        <v>3</v>
      </c>
      <c r="S5">
        <v>4</v>
      </c>
    </row>
    <row r="6" spans="1:19" ht="15">
      <c r="A6" s="37" t="s">
        <v>10</v>
      </c>
      <c r="B6" t="s">
        <v>35</v>
      </c>
      <c r="C6" t="s">
        <v>40</v>
      </c>
      <c r="E6" t="s">
        <v>35</v>
      </c>
      <c r="F6" t="s">
        <v>40</v>
      </c>
      <c r="H6" t="s">
        <v>35</v>
      </c>
      <c r="I6" t="s">
        <v>40</v>
      </c>
      <c r="K6" t="s">
        <v>35</v>
      </c>
      <c r="L6" t="s">
        <v>40</v>
      </c>
      <c r="M6" s="44"/>
      <c r="P6" t="s">
        <v>36</v>
      </c>
      <c r="Q6" t="s">
        <v>36</v>
      </c>
      <c r="R6" t="s">
        <v>36</v>
      </c>
      <c r="S6" t="s">
        <v>36</v>
      </c>
    </row>
    <row r="7" spans="1:19" ht="15">
      <c r="A7" s="37"/>
      <c r="B7">
        <v>0</v>
      </c>
      <c r="C7">
        <v>39.958705703401002</v>
      </c>
      <c r="E7">
        <v>0</v>
      </c>
      <c r="F7">
        <v>36.355079681309903</v>
      </c>
      <c r="H7">
        <v>0</v>
      </c>
      <c r="I7">
        <v>34.8479331412397</v>
      </c>
      <c r="K7">
        <v>0</v>
      </c>
      <c r="L7">
        <v>40.190574401873299</v>
      </c>
      <c r="M7" s="44"/>
      <c r="P7">
        <v>1.1481365052689001</v>
      </c>
      <c r="Q7">
        <v>1.2437823433887401</v>
      </c>
      <c r="R7">
        <v>1.33662643473538</v>
      </c>
      <c r="S7">
        <v>1.1880372437976801</v>
      </c>
    </row>
    <row r="8" spans="1:19" ht="15">
      <c r="A8" s="38"/>
      <c r="B8">
        <v>28.042033521600001</v>
      </c>
      <c r="C8">
        <v>37.562729152519999</v>
      </c>
      <c r="E8">
        <v>27.830815977066699</v>
      </c>
      <c r="F8">
        <v>34.867255532778898</v>
      </c>
      <c r="H8">
        <v>27.6140024090117</v>
      </c>
      <c r="I8">
        <v>32.712808876140002</v>
      </c>
      <c r="K8">
        <v>27.511160660864999</v>
      </c>
      <c r="L8">
        <v>35.224719776257103</v>
      </c>
      <c r="M8" s="44"/>
      <c r="P8">
        <v>1.1481365052689001</v>
      </c>
      <c r="Q8">
        <v>1.2437823433887401</v>
      </c>
      <c r="R8">
        <v>1.33662643473537</v>
      </c>
      <c r="S8">
        <v>1.1880372437976801</v>
      </c>
    </row>
    <row r="9" spans="1:19" ht="15">
      <c r="A9" s="38"/>
      <c r="B9">
        <v>45.833814250784997</v>
      </c>
      <c r="C9">
        <v>36.306773702461498</v>
      </c>
      <c r="E9">
        <v>45.576374200425001</v>
      </c>
      <c r="F9">
        <v>33.524349320793299</v>
      </c>
      <c r="H9">
        <v>44.762080748984999</v>
      </c>
      <c r="I9">
        <v>31.244307119148498</v>
      </c>
      <c r="K9">
        <v>44.86416886368</v>
      </c>
      <c r="L9">
        <v>32.606535722673598</v>
      </c>
      <c r="M9" s="44"/>
      <c r="P9">
        <v>1.1481365052689001</v>
      </c>
      <c r="Q9">
        <v>1.2437823433887401</v>
      </c>
      <c r="R9">
        <v>1.33662643473537</v>
      </c>
      <c r="S9">
        <v>1.1880372437976801</v>
      </c>
    </row>
    <row r="10" spans="1:19" ht="15">
      <c r="A10" s="38"/>
      <c r="B10">
        <v>67.956216991226697</v>
      </c>
      <c r="C10">
        <v>34.915561511627402</v>
      </c>
      <c r="E10">
        <v>67.611610569066698</v>
      </c>
      <c r="F10">
        <v>32.326361045352797</v>
      </c>
      <c r="H10">
        <v>66.945139890126697</v>
      </c>
      <c r="I10">
        <v>30.1042860183261</v>
      </c>
      <c r="K10">
        <v>65.928375697066699</v>
      </c>
      <c r="L10">
        <v>30.664635372967702</v>
      </c>
      <c r="M10" s="44"/>
      <c r="P10">
        <v>1.1481365052689001</v>
      </c>
      <c r="Q10">
        <v>1.2437823433887401</v>
      </c>
      <c r="R10">
        <v>1.33662643473537</v>
      </c>
      <c r="S10">
        <v>1.1880372437976801</v>
      </c>
    </row>
    <row r="11" spans="1:19" ht="15">
      <c r="A11" s="38"/>
      <c r="B11">
        <v>94.404066743024998</v>
      </c>
      <c r="C11">
        <v>33.727234431956603</v>
      </c>
      <c r="E11">
        <v>94.249145615040007</v>
      </c>
      <c r="F11">
        <v>31.408547447233101</v>
      </c>
      <c r="H11">
        <v>93.421283567040007</v>
      </c>
      <c r="I11">
        <v>29.244439594824499</v>
      </c>
      <c r="K11">
        <v>91.821145553691693</v>
      </c>
      <c r="L11">
        <v>29.302406769442602</v>
      </c>
      <c r="M11" s="44"/>
      <c r="P11">
        <v>1.1481365052689001</v>
      </c>
      <c r="Q11">
        <v>1.2437823433887401</v>
      </c>
      <c r="R11">
        <v>1.33662643473537</v>
      </c>
      <c r="S11">
        <v>1.1880372437976801</v>
      </c>
    </row>
    <row r="12" spans="1:19" ht="15">
      <c r="A12" s="38"/>
      <c r="B12">
        <v>124.837131906</v>
      </c>
      <c r="C12">
        <v>32.393989415740599</v>
      </c>
      <c r="E12">
        <v>124.1780570385</v>
      </c>
      <c r="F12">
        <v>30.239542759101699</v>
      </c>
      <c r="H12">
        <v>123.79427982599999</v>
      </c>
      <c r="I12">
        <v>28.220352843238299</v>
      </c>
      <c r="K12">
        <v>122.41677581662501</v>
      </c>
      <c r="L12">
        <v>27.959500557457002</v>
      </c>
      <c r="M12" s="44"/>
      <c r="P12">
        <v>1.1481365052689001</v>
      </c>
      <c r="Q12">
        <v>1.2437823433887401</v>
      </c>
      <c r="R12">
        <v>1.33662643473537</v>
      </c>
      <c r="S12">
        <v>1.1880372437976801</v>
      </c>
    </row>
    <row r="13" spans="1:19" ht="15">
      <c r="A13" s="38"/>
      <c r="B13">
        <v>159.58848518329199</v>
      </c>
      <c r="C13">
        <v>31.2829519022273</v>
      </c>
      <c r="E13">
        <v>159.608187091665</v>
      </c>
      <c r="F13">
        <v>29.2830843779033</v>
      </c>
      <c r="H13">
        <v>156.54367573253199</v>
      </c>
      <c r="I13">
        <v>27.4764407689728</v>
      </c>
      <c r="K13">
        <v>154.84402083210699</v>
      </c>
      <c r="L13">
        <v>27.089992938185699</v>
      </c>
      <c r="M13" s="44"/>
      <c r="P13">
        <v>1.1481365052689001</v>
      </c>
      <c r="Q13">
        <v>1.2437823433887401</v>
      </c>
      <c r="R13">
        <v>1.33662643473537</v>
      </c>
      <c r="S13">
        <v>1.1880372437976801</v>
      </c>
    </row>
    <row r="14" spans="1:19" ht="15">
      <c r="A14" s="38"/>
      <c r="B14">
        <v>197.276281624852</v>
      </c>
      <c r="C14">
        <v>29.9400456902417</v>
      </c>
      <c r="E14">
        <v>198.87974456645199</v>
      </c>
      <c r="F14">
        <v>28.046451319384101</v>
      </c>
      <c r="H14">
        <v>198.05393616996699</v>
      </c>
      <c r="I14">
        <v>26.751851086246798</v>
      </c>
      <c r="K14">
        <v>192.06347938545201</v>
      </c>
      <c r="L14">
        <v>26.152856948526601</v>
      </c>
      <c r="M14" s="44"/>
      <c r="P14">
        <v>1.1481365052689001</v>
      </c>
      <c r="Q14">
        <v>1.2437823433887401</v>
      </c>
      <c r="R14">
        <v>1.33662643473537</v>
      </c>
      <c r="S14">
        <v>1.1880372437976801</v>
      </c>
    </row>
    <row r="15" spans="1:19" ht="15">
      <c r="A15" s="38"/>
      <c r="B15">
        <v>218.10944097066701</v>
      </c>
      <c r="C15">
        <v>28.925620134425198</v>
      </c>
      <c r="E15">
        <v>218.643423380667</v>
      </c>
      <c r="F15">
        <v>27.205927287421801</v>
      </c>
      <c r="H15">
        <v>215.556254930667</v>
      </c>
      <c r="I15">
        <v>26.249468906223399</v>
      </c>
      <c r="K15">
        <v>213.986086570667</v>
      </c>
      <c r="L15">
        <v>25.534540419267</v>
      </c>
      <c r="M15" s="44"/>
      <c r="P15">
        <v>1.1481365052689001</v>
      </c>
      <c r="Q15">
        <v>1.2437823433887401</v>
      </c>
      <c r="R15">
        <v>1.33662643473537</v>
      </c>
      <c r="S15">
        <v>1.1880372437976801</v>
      </c>
    </row>
    <row r="16" spans="1:19" ht="15">
      <c r="A16" s="38"/>
      <c r="B16">
        <v>313.46590513055997</v>
      </c>
      <c r="C16">
        <v>26.336419668150601</v>
      </c>
      <c r="E16">
        <v>313.30797989280001</v>
      </c>
      <c r="F16">
        <v>25.389622482721801</v>
      </c>
      <c r="H16">
        <v>310.83667937280001</v>
      </c>
      <c r="I16">
        <v>25.1674149800191</v>
      </c>
      <c r="K16">
        <v>303.95966729856002</v>
      </c>
      <c r="L16">
        <v>24.471808884602101</v>
      </c>
      <c r="M16" s="44"/>
      <c r="P16">
        <v>1.1481365052689001</v>
      </c>
      <c r="Q16">
        <v>1.2437823433887401</v>
      </c>
      <c r="R16">
        <v>1.33662643473537</v>
      </c>
      <c r="S16">
        <v>1.1880372437976801</v>
      </c>
    </row>
    <row r="17" spans="1:19" ht="15">
      <c r="A17" s="38"/>
      <c r="B17">
        <v>484.84681324650001</v>
      </c>
      <c r="C17">
        <v>23.051613106459001</v>
      </c>
      <c r="E17">
        <v>487.69160624249997</v>
      </c>
      <c r="F17">
        <v>22.752116037598899</v>
      </c>
      <c r="H17">
        <v>485.620440234</v>
      </c>
      <c r="I17">
        <v>23.418738545706798</v>
      </c>
      <c r="K17">
        <v>470.62792615199999</v>
      </c>
      <c r="L17">
        <v>22.8197444079867</v>
      </c>
      <c r="M17" s="44"/>
      <c r="P17">
        <v>1.1481365052689001</v>
      </c>
      <c r="Q17">
        <v>1.2437823433887401</v>
      </c>
      <c r="R17">
        <v>1.33662643473537</v>
      </c>
      <c r="S17">
        <v>1.1880372437976801</v>
      </c>
    </row>
    <row r="18" spans="1:19" ht="15">
      <c r="A18" s="38"/>
      <c r="B18">
        <v>1319.0961809999999</v>
      </c>
      <c r="C18">
        <v>18.3562719623941</v>
      </c>
      <c r="E18">
        <v>1328.1791180625</v>
      </c>
      <c r="F18">
        <v>18.588140660866301</v>
      </c>
      <c r="H18">
        <v>1327.4878381291701</v>
      </c>
      <c r="I18">
        <v>19.235440777434899</v>
      </c>
      <c r="K18">
        <v>1285.2595006291699</v>
      </c>
      <c r="L18">
        <v>19.032555666271701</v>
      </c>
      <c r="M18" s="44"/>
      <c r="P18">
        <v>1.1481365052689001</v>
      </c>
      <c r="Q18">
        <v>1.2437823433887401</v>
      </c>
      <c r="R18">
        <v>1.33662643473537</v>
      </c>
      <c r="S18">
        <v>1.1880372437976801</v>
      </c>
    </row>
    <row r="19" spans="1:19" ht="15">
      <c r="A19" s="38"/>
      <c r="B19">
        <v>5003.4585857166703</v>
      </c>
      <c r="C19">
        <v>14.2212801729705</v>
      </c>
      <c r="E19">
        <v>5109.5564405166697</v>
      </c>
      <c r="F19">
        <v>14.598066807987999</v>
      </c>
      <c r="H19">
        <v>5143.1345365166699</v>
      </c>
      <c r="I19">
        <v>14.520777241830601</v>
      </c>
      <c r="K19">
        <v>4854.0161758499999</v>
      </c>
      <c r="L19">
        <v>14.501454850291299</v>
      </c>
      <c r="M19" s="44"/>
      <c r="P19">
        <v>1.1481365052689001</v>
      </c>
      <c r="Q19">
        <v>1.2437823433887401</v>
      </c>
      <c r="R19">
        <v>1.33662643473537</v>
      </c>
      <c r="S19">
        <v>1.1880372437976801</v>
      </c>
    </row>
    <row r="20" spans="1:19" ht="15">
      <c r="A20" s="38"/>
      <c r="B20">
        <v>9552.2004384426691</v>
      </c>
      <c r="C20">
        <v>12.375991780961501</v>
      </c>
      <c r="E20">
        <v>9789.5020527546694</v>
      </c>
      <c r="F20">
        <v>12.598199283664099</v>
      </c>
      <c r="H20">
        <v>9935.7073631759995</v>
      </c>
      <c r="I20">
        <v>12.2890410190343</v>
      </c>
      <c r="K20">
        <v>9423.0934631726705</v>
      </c>
      <c r="L20">
        <v>12.453281347118899</v>
      </c>
      <c r="M20" s="44"/>
      <c r="P20">
        <v>1.1481365052689001</v>
      </c>
      <c r="Q20">
        <v>1.2437823433887401</v>
      </c>
      <c r="R20">
        <v>1.33662643473537</v>
      </c>
      <c r="S20">
        <v>1.1880372437976801</v>
      </c>
    </row>
    <row r="21" spans="1:19" ht="15">
      <c r="A21" s="38"/>
      <c r="B21">
        <v>12308.6272512</v>
      </c>
      <c r="C21">
        <v>11.3422438336056</v>
      </c>
      <c r="E21">
        <v>12645.198447786701</v>
      </c>
      <c r="F21">
        <v>11.5451289447689</v>
      </c>
      <c r="H21">
        <v>12934.09200384</v>
      </c>
      <c r="I21">
        <v>11.0813915478242</v>
      </c>
      <c r="K21">
        <v>12038.3297047467</v>
      </c>
      <c r="L21">
        <v>11.3229214420662</v>
      </c>
      <c r="M21" s="44"/>
      <c r="P21">
        <v>1.1481365052689001</v>
      </c>
      <c r="Q21">
        <v>1.2437823433887401</v>
      </c>
      <c r="R21">
        <v>1.33662643473537</v>
      </c>
      <c r="S21">
        <v>1.1880372437976801</v>
      </c>
    </row>
    <row r="22" spans="1:19" ht="15">
      <c r="A22" s="38"/>
      <c r="B22">
        <v>18725.097751199999</v>
      </c>
      <c r="C22">
        <v>10.366463060867799</v>
      </c>
      <c r="E22">
        <v>19347.721516199999</v>
      </c>
      <c r="F22">
        <v>10.530703388952301</v>
      </c>
      <c r="H22">
        <v>19913.648831999999</v>
      </c>
      <c r="I22">
        <v>10.0089988173896</v>
      </c>
      <c r="K22">
        <v>18709.277035666699</v>
      </c>
      <c r="L22">
        <v>10.2312063200922</v>
      </c>
      <c r="M22" s="44"/>
      <c r="P22">
        <v>1.1481365052689001</v>
      </c>
      <c r="Q22">
        <v>1.2437823433887401</v>
      </c>
      <c r="R22">
        <v>1.33662643473537</v>
      </c>
      <c r="S22">
        <v>1.1880372437976801</v>
      </c>
    </row>
    <row r="23" spans="1:19" ht="15">
      <c r="A23" s="38"/>
      <c r="M23" s="44"/>
    </row>
    <row r="24" spans="1:19" ht="15">
      <c r="A24" s="38"/>
      <c r="M24" s="44"/>
    </row>
    <row r="25" spans="1:19" ht="15">
      <c r="A25" s="36" t="s">
        <v>43</v>
      </c>
      <c r="M25" s="44"/>
    </row>
    <row r="26" spans="1:19">
      <c r="A26" s="35"/>
      <c r="M26" s="44"/>
    </row>
    <row r="27" spans="1:19" ht="18">
      <c r="A27" s="39" t="s">
        <v>49</v>
      </c>
      <c r="M27" s="44"/>
    </row>
    <row r="28" spans="1:19">
      <c r="A28" s="35"/>
      <c r="H28" s="9"/>
      <c r="I28" s="9"/>
      <c r="M28" s="44"/>
      <c r="P28" t="s">
        <v>239</v>
      </c>
    </row>
    <row r="29" spans="1:19" ht="15">
      <c r="A29" s="36"/>
      <c r="B29">
        <v>1</v>
      </c>
      <c r="C29">
        <v>1</v>
      </c>
      <c r="E29">
        <v>2</v>
      </c>
      <c r="F29">
        <v>2</v>
      </c>
      <c r="H29" s="9">
        <v>3</v>
      </c>
      <c r="I29" s="9">
        <v>3</v>
      </c>
      <c r="K29">
        <v>4</v>
      </c>
      <c r="L29">
        <v>4</v>
      </c>
      <c r="M29" s="44"/>
      <c r="P29">
        <v>1</v>
      </c>
      <c r="Q29">
        <v>2</v>
      </c>
      <c r="R29">
        <v>3</v>
      </c>
      <c r="S29">
        <v>4</v>
      </c>
    </row>
    <row r="30" spans="1:19" ht="15">
      <c r="A30" s="37" t="s">
        <v>10</v>
      </c>
      <c r="B30" t="s">
        <v>35</v>
      </c>
      <c r="C30" t="s">
        <v>40</v>
      </c>
      <c r="E30" t="s">
        <v>35</v>
      </c>
      <c r="F30" t="s">
        <v>40</v>
      </c>
      <c r="H30" s="9" t="s">
        <v>35</v>
      </c>
      <c r="I30" s="9" t="s">
        <v>40</v>
      </c>
      <c r="K30" t="s">
        <v>35</v>
      </c>
      <c r="L30" t="s">
        <v>40</v>
      </c>
      <c r="M30" s="44"/>
      <c r="P30" t="s">
        <v>36</v>
      </c>
      <c r="Q30" t="s">
        <v>36</v>
      </c>
      <c r="R30" t="s">
        <v>36</v>
      </c>
      <c r="S30" t="s">
        <v>36</v>
      </c>
    </row>
    <row r="31" spans="1:19" ht="15">
      <c r="A31" s="37"/>
      <c r="B31">
        <v>0</v>
      </c>
      <c r="C31">
        <v>45.030833482483501</v>
      </c>
      <c r="E31">
        <v>0</v>
      </c>
      <c r="F31">
        <v>51.069080838534298</v>
      </c>
      <c r="H31" s="9">
        <v>0</v>
      </c>
      <c r="I31" s="9">
        <v>31.3022742937667</v>
      </c>
      <c r="K31">
        <v>0</v>
      </c>
      <c r="L31">
        <v>31.051083203754999</v>
      </c>
      <c r="M31" s="44"/>
      <c r="P31">
        <v>1.08659468821603</v>
      </c>
      <c r="Q31">
        <v>0.91375589589643802</v>
      </c>
      <c r="R31" s="9">
        <v>1.3449350630973</v>
      </c>
      <c r="S31">
        <v>1.3965258485073999</v>
      </c>
    </row>
    <row r="32" spans="1:19" ht="15">
      <c r="A32" s="38"/>
      <c r="B32">
        <v>28.988047892206701</v>
      </c>
      <c r="C32">
        <v>39.755820592237598</v>
      </c>
      <c r="E32">
        <v>27.650459477864999</v>
      </c>
      <c r="F32">
        <v>40.142268423024802</v>
      </c>
      <c r="H32" s="9">
        <v>28.892065078064999</v>
      </c>
      <c r="I32" s="9">
        <v>31.3022742937667</v>
      </c>
      <c r="K32">
        <v>29.040050957166699</v>
      </c>
      <c r="L32">
        <v>31.051083203754999</v>
      </c>
      <c r="M32" s="44"/>
      <c r="P32">
        <v>1.08659468821603</v>
      </c>
      <c r="Q32">
        <v>0.91375589589643502</v>
      </c>
      <c r="R32" s="9">
        <v>1.3449350630973</v>
      </c>
      <c r="S32">
        <v>1.3965258485073999</v>
      </c>
    </row>
    <row r="33" spans="1:19" ht="15">
      <c r="A33" s="38"/>
      <c r="B33">
        <v>47.420774361585003</v>
      </c>
      <c r="C33">
        <v>36.567625988242803</v>
      </c>
      <c r="E33">
        <v>45.691469303624999</v>
      </c>
      <c r="F33">
        <v>35.968631850522598</v>
      </c>
      <c r="H33" s="9">
        <v>47.250610769700003</v>
      </c>
      <c r="I33" s="9">
        <v>30.104286018326299</v>
      </c>
      <c r="K33">
        <v>47.988868804559999</v>
      </c>
      <c r="L33">
        <v>30.558362219501198</v>
      </c>
      <c r="M33" s="44"/>
      <c r="P33">
        <v>1.08659468821603</v>
      </c>
      <c r="Q33">
        <v>0.91375589589643502</v>
      </c>
      <c r="R33" s="9">
        <v>1.3449350630973</v>
      </c>
      <c r="S33">
        <v>1.3965258485073999</v>
      </c>
    </row>
    <row r="34" spans="1:19" ht="15">
      <c r="A34" s="38"/>
      <c r="B34">
        <v>70.434782736651698</v>
      </c>
      <c r="C34">
        <v>34.161988241592198</v>
      </c>
      <c r="E34">
        <v>67.808609720426702</v>
      </c>
      <c r="F34">
        <v>32.963999966151803</v>
      </c>
      <c r="H34" s="9">
        <v>70.179995688366702</v>
      </c>
      <c r="I34" s="9">
        <v>28.558494695177298</v>
      </c>
      <c r="K34">
        <v>71.373849700046705</v>
      </c>
      <c r="L34">
        <v>29.9690292775507</v>
      </c>
      <c r="M34" s="44"/>
      <c r="P34">
        <v>1.08659468821603</v>
      </c>
      <c r="Q34">
        <v>0.91375589589643502</v>
      </c>
      <c r="R34" s="9">
        <v>1.3449350630973</v>
      </c>
      <c r="S34">
        <v>1.3965258485073999</v>
      </c>
    </row>
    <row r="35" spans="1:19" ht="15">
      <c r="A35" s="38"/>
      <c r="B35">
        <v>97.448401843065</v>
      </c>
      <c r="C35">
        <v>32.026863976492699</v>
      </c>
      <c r="E35">
        <v>93.023635129425003</v>
      </c>
      <c r="F35">
        <v>30.5487010237315</v>
      </c>
      <c r="H35" s="9">
        <v>97.754172123464997</v>
      </c>
      <c r="I35" s="9">
        <v>27.234910874731</v>
      </c>
      <c r="K35">
        <v>98.962164503691696</v>
      </c>
      <c r="L35">
        <v>28.809685785189</v>
      </c>
      <c r="M35" s="44"/>
      <c r="P35">
        <v>1.08659468821603</v>
      </c>
      <c r="Q35">
        <v>0.91375589589643502</v>
      </c>
      <c r="R35" s="9">
        <v>1.3449350630973</v>
      </c>
      <c r="S35">
        <v>1.3965258485073999</v>
      </c>
    </row>
    <row r="36" spans="1:19" ht="15">
      <c r="A36" s="38"/>
      <c r="B36">
        <v>127.460506866</v>
      </c>
      <c r="C36">
        <v>30.171914388713901</v>
      </c>
      <c r="E36">
        <v>123.325480010625</v>
      </c>
      <c r="F36">
        <v>28.490866324789501</v>
      </c>
      <c r="H36" s="9">
        <v>129.089615051625</v>
      </c>
      <c r="I36" s="9">
        <v>26.162518144296399</v>
      </c>
      <c r="K36">
        <v>130.808402228625</v>
      </c>
      <c r="L36">
        <v>27.949839361687399</v>
      </c>
      <c r="M36" s="44"/>
      <c r="P36">
        <v>1.08659468821603</v>
      </c>
      <c r="Q36">
        <v>0.91375589589643502</v>
      </c>
      <c r="R36" s="9">
        <v>1.3449350630973</v>
      </c>
      <c r="S36">
        <v>1.3965258485073999</v>
      </c>
    </row>
    <row r="37" spans="1:19" ht="15">
      <c r="A37" s="38"/>
      <c r="B37">
        <v>164.28144997242001</v>
      </c>
      <c r="C37">
        <v>29.399018727139499</v>
      </c>
      <c r="E37">
        <v>156.52383466102501</v>
      </c>
      <c r="F37">
        <v>27.563391530899999</v>
      </c>
      <c r="H37" s="9">
        <v>165.31301734826701</v>
      </c>
      <c r="I37" s="9">
        <v>25.408944874261302</v>
      </c>
      <c r="K37">
        <v>167.61032313893199</v>
      </c>
      <c r="L37">
        <v>27.4184735943549</v>
      </c>
      <c r="M37" s="44"/>
      <c r="P37">
        <v>1.08659468821603</v>
      </c>
      <c r="Q37">
        <v>0.91375589589643502</v>
      </c>
      <c r="R37" s="9">
        <v>1.3449350630973</v>
      </c>
      <c r="S37">
        <v>1.3965258485073999</v>
      </c>
    </row>
    <row r="38" spans="1:19" ht="15">
      <c r="A38" s="38"/>
      <c r="B38">
        <v>203.099895647652</v>
      </c>
      <c r="C38">
        <v>27.592375118209102</v>
      </c>
      <c r="E38">
        <v>192.362686149052</v>
      </c>
      <c r="F38">
        <v>25.679458355812301</v>
      </c>
      <c r="H38" s="9">
        <v>206.194643948025</v>
      </c>
      <c r="I38" s="9">
        <v>23.2931430007011</v>
      </c>
      <c r="K38">
        <v>208.28002839785199</v>
      </c>
      <c r="L38">
        <v>25.544201615036801</v>
      </c>
      <c r="M38" s="44"/>
      <c r="P38">
        <v>1.08659468821603</v>
      </c>
      <c r="Q38">
        <v>0.91375589589643502</v>
      </c>
      <c r="R38" s="9">
        <v>1.3449350630973</v>
      </c>
      <c r="S38">
        <v>1.3965258485073999</v>
      </c>
    </row>
    <row r="39" spans="1:19" ht="15">
      <c r="A39" s="38"/>
      <c r="B39">
        <v>223.835164330667</v>
      </c>
      <c r="C39">
        <v>26.742189890477199</v>
      </c>
      <c r="E39">
        <v>214.35833342866701</v>
      </c>
      <c r="F39">
        <v>24.7423223661532</v>
      </c>
      <c r="H39" s="9">
        <v>228.61857045066699</v>
      </c>
      <c r="I39" s="9">
        <v>22.1917666829575</v>
      </c>
      <c r="K39">
        <v>229.85534190666701</v>
      </c>
      <c r="L39">
        <v>24.838934323850001</v>
      </c>
      <c r="M39" s="44"/>
      <c r="P39">
        <v>1.08659468821603</v>
      </c>
      <c r="Q39">
        <v>0.91375589589643502</v>
      </c>
      <c r="R39" s="9">
        <v>1.3449350630973</v>
      </c>
      <c r="S39">
        <v>1.3965258485073999</v>
      </c>
    </row>
    <row r="40" spans="1:19" ht="15">
      <c r="A40" s="38"/>
      <c r="B40">
        <v>406.20733434954002</v>
      </c>
      <c r="C40">
        <v>24.645710408456399</v>
      </c>
      <c r="E40">
        <v>384.47165213662498</v>
      </c>
      <c r="F40">
        <v>22.491263751817499</v>
      </c>
      <c r="H40" s="9">
        <v>414.12814079422498</v>
      </c>
      <c r="I40" s="9">
        <v>18.964927295883999</v>
      </c>
      <c r="K40">
        <v>418.96030775039998</v>
      </c>
      <c r="L40">
        <v>21.4864993917707</v>
      </c>
      <c r="M40" s="44"/>
      <c r="P40">
        <v>1.08659468821603</v>
      </c>
      <c r="Q40">
        <v>0.91375589589643502</v>
      </c>
      <c r="R40" s="9">
        <v>1.3449350630973</v>
      </c>
      <c r="S40">
        <v>1.3965258485073999</v>
      </c>
    </row>
    <row r="41" spans="1:19" ht="15">
      <c r="A41" s="38"/>
      <c r="B41">
        <v>1315.54369892917</v>
      </c>
      <c r="C41">
        <v>20.597669380959999</v>
      </c>
      <c r="E41">
        <v>1204.6892782499999</v>
      </c>
      <c r="F41">
        <v>18.1727092427701</v>
      </c>
      <c r="H41" s="9">
        <v>1396.3401536291699</v>
      </c>
      <c r="I41" s="9">
        <v>13.660930818329</v>
      </c>
      <c r="K41">
        <v>1413.7794269625001</v>
      </c>
      <c r="L41">
        <v>15.7091043215014</v>
      </c>
      <c r="M41" s="44"/>
      <c r="P41">
        <v>1.08659468821603</v>
      </c>
      <c r="Q41">
        <v>0.91375589589643502</v>
      </c>
      <c r="R41" s="9">
        <v>1.3449350630973</v>
      </c>
      <c r="S41">
        <v>1.3965258485073999</v>
      </c>
    </row>
    <row r="42" spans="1:19" ht="15">
      <c r="A42" s="38"/>
      <c r="B42">
        <v>4856.5063594666699</v>
      </c>
      <c r="C42">
        <v>16.617256723851401</v>
      </c>
      <c r="E42">
        <v>4220.2686957166698</v>
      </c>
      <c r="F42">
        <v>14.646372786836499</v>
      </c>
      <c r="H42" s="9">
        <v>5458.5565157166702</v>
      </c>
      <c r="I42" s="9">
        <v>10.221545124322599</v>
      </c>
      <c r="K42">
        <v>5561.5817218499997</v>
      </c>
      <c r="L42">
        <v>11.680385685544399</v>
      </c>
      <c r="M42" s="44"/>
      <c r="P42">
        <v>1.08659468821603</v>
      </c>
      <c r="Q42">
        <v>0.91375589589643502</v>
      </c>
      <c r="R42" s="9">
        <v>1.3449350630973</v>
      </c>
      <c r="S42">
        <v>1.3965258485073999</v>
      </c>
    </row>
    <row r="43" spans="1:19" ht="15">
      <c r="A43" s="38"/>
      <c r="B43">
        <v>9336.9664237546694</v>
      </c>
      <c r="C43">
        <v>14.6946787656849</v>
      </c>
      <c r="E43">
        <v>8059.694808186</v>
      </c>
      <c r="F43">
        <v>13.100581463687501</v>
      </c>
      <c r="H43" s="9">
        <v>10504.233684000001</v>
      </c>
      <c r="I43" s="9">
        <v>8.7820269546401395</v>
      </c>
      <c r="K43">
        <v>10743.0195920367</v>
      </c>
      <c r="L43">
        <v>10.066965992007599</v>
      </c>
      <c r="M43" s="44"/>
      <c r="P43">
        <v>1.08659468821603</v>
      </c>
      <c r="Q43">
        <v>0.91375589589643502</v>
      </c>
      <c r="R43" s="9">
        <v>1.3449350630973</v>
      </c>
      <c r="S43">
        <v>1.3965258485073999</v>
      </c>
    </row>
    <row r="44" spans="1:19" ht="15">
      <c r="A44" s="38"/>
      <c r="B44">
        <v>14922.157584672001</v>
      </c>
      <c r="C44">
        <v>13.245499400232699</v>
      </c>
      <c r="E44">
        <v>12732.609949722</v>
      </c>
      <c r="F44">
        <v>11.6127573151566</v>
      </c>
      <c r="H44" s="9">
        <v>16984.244099034</v>
      </c>
      <c r="I44" s="9">
        <v>7.8159073776720298</v>
      </c>
      <c r="K44">
        <v>17395.3900512</v>
      </c>
      <c r="L44">
        <v>8.8979613038762508</v>
      </c>
      <c r="M44" s="44"/>
      <c r="P44">
        <v>1.08659468821603</v>
      </c>
      <c r="Q44">
        <v>0.91375589589643502</v>
      </c>
      <c r="R44" s="9">
        <v>1.3449350630973</v>
      </c>
      <c r="S44">
        <v>1.3965258485073999</v>
      </c>
    </row>
    <row r="45" spans="1:19" ht="15">
      <c r="A45" s="38"/>
      <c r="B45">
        <v>18080.626026666701</v>
      </c>
      <c r="C45">
        <v>12.3953141725008</v>
      </c>
      <c r="E45">
        <v>15656.1766340667</v>
      </c>
      <c r="F45">
        <v>10.868845240891201</v>
      </c>
      <c r="H45" s="9">
        <v>20787.399562066701</v>
      </c>
      <c r="I45" s="9">
        <v>7.24589682726082</v>
      </c>
      <c r="K45">
        <v>21377.918490066699</v>
      </c>
      <c r="L45">
        <v>8.2603223830772805</v>
      </c>
      <c r="M45" s="44"/>
      <c r="P45">
        <v>1.08659468821603</v>
      </c>
      <c r="Q45">
        <v>0.91375589589643502</v>
      </c>
      <c r="R45" s="9">
        <v>1.3449350630973</v>
      </c>
      <c r="S45">
        <v>1.3965258485073999</v>
      </c>
    </row>
    <row r="46" spans="1:19" ht="15">
      <c r="A46" s="38"/>
      <c r="M46" s="44"/>
    </row>
    <row r="47" spans="1:19" ht="15">
      <c r="A47" s="38"/>
      <c r="M47" s="44"/>
    </row>
    <row r="48" spans="1:19">
      <c r="A48" s="35" t="s">
        <v>43</v>
      </c>
      <c r="M48" s="44"/>
    </row>
    <row r="49" spans="1:19">
      <c r="A49" s="35"/>
      <c r="M49" s="44"/>
    </row>
    <row r="50" spans="1:19">
      <c r="A50" s="35"/>
      <c r="M50" s="44"/>
    </row>
    <row r="51" spans="1:19">
      <c r="A51" s="35"/>
      <c r="M51" s="44"/>
    </row>
    <row r="52" spans="1:19">
      <c r="A52" s="35"/>
      <c r="M52" s="44"/>
    </row>
    <row r="53" spans="1:19">
      <c r="A53" s="35"/>
      <c r="M53" s="44"/>
    </row>
    <row r="54" spans="1:19" ht="18">
      <c r="A54" s="39" t="s">
        <v>59</v>
      </c>
      <c r="M54" s="44"/>
    </row>
    <row r="55" spans="1:19">
      <c r="A55" s="35"/>
      <c r="M55" s="44"/>
      <c r="P55" t="s">
        <v>239</v>
      </c>
    </row>
    <row r="56" spans="1:19" ht="15">
      <c r="A56" s="36"/>
      <c r="B56">
        <v>1</v>
      </c>
      <c r="C56">
        <v>1</v>
      </c>
      <c r="E56" s="40">
        <v>2</v>
      </c>
      <c r="F56" s="40">
        <v>2</v>
      </c>
      <c r="H56">
        <v>3</v>
      </c>
      <c r="I56">
        <v>3</v>
      </c>
      <c r="K56" s="40">
        <v>4</v>
      </c>
      <c r="L56" s="40">
        <v>4</v>
      </c>
      <c r="M56" s="44"/>
      <c r="P56">
        <v>1</v>
      </c>
      <c r="Q56">
        <v>2</v>
      </c>
      <c r="R56">
        <v>3</v>
      </c>
      <c r="S56">
        <v>4</v>
      </c>
    </row>
    <row r="57" spans="1:19">
      <c r="A57" s="41" t="s">
        <v>10</v>
      </c>
      <c r="B57" t="s">
        <v>35</v>
      </c>
      <c r="C57" t="s">
        <v>40</v>
      </c>
      <c r="E57" s="40" t="s">
        <v>35</v>
      </c>
      <c r="F57" s="40" t="s">
        <v>40</v>
      </c>
      <c r="H57" t="s">
        <v>35</v>
      </c>
      <c r="I57" t="s">
        <v>40</v>
      </c>
      <c r="K57" s="40" t="s">
        <v>35</v>
      </c>
      <c r="L57" s="40" t="s">
        <v>40</v>
      </c>
      <c r="M57" s="44"/>
      <c r="P57" t="s">
        <v>36</v>
      </c>
      <c r="Q57" t="s">
        <v>36</v>
      </c>
      <c r="R57" t="s">
        <v>36</v>
      </c>
      <c r="S57" t="s">
        <v>36</v>
      </c>
    </row>
    <row r="58" spans="1:19">
      <c r="A58" s="41"/>
      <c r="B58">
        <v>0</v>
      </c>
      <c r="C58">
        <v>49.156164076137401</v>
      </c>
      <c r="E58" s="40">
        <v>0</v>
      </c>
      <c r="F58" s="40">
        <v>38.161723290240403</v>
      </c>
      <c r="H58">
        <v>0</v>
      </c>
      <c r="I58">
        <v>50.412119526195902</v>
      </c>
      <c r="K58" s="40">
        <v>0</v>
      </c>
      <c r="L58" s="40">
        <v>48.305978848405402</v>
      </c>
      <c r="M58" s="44"/>
      <c r="P58">
        <v>0.90766934256153797</v>
      </c>
      <c r="Q58">
        <v>1.3174006551537101</v>
      </c>
      <c r="R58">
        <v>0.94273948320548095</v>
      </c>
      <c r="S58">
        <v>1.1880372437976801</v>
      </c>
    </row>
    <row r="59" spans="1:19">
      <c r="A59" s="42"/>
      <c r="B59">
        <v>21.140635616099999</v>
      </c>
      <c r="C59">
        <v>40.422443100345703</v>
      </c>
      <c r="E59" s="40">
        <v>21.577252153860002</v>
      </c>
      <c r="F59" s="40">
        <v>38.152062094470601</v>
      </c>
      <c r="H59">
        <v>21.254324960400002</v>
      </c>
      <c r="I59">
        <v>42.982659979311201</v>
      </c>
      <c r="K59" s="40">
        <v>21.577252153860002</v>
      </c>
      <c r="L59" s="40">
        <v>46.7408651337172</v>
      </c>
      <c r="M59" s="44"/>
      <c r="P59">
        <v>0.90766934256153797</v>
      </c>
      <c r="Q59">
        <v>1.3174006551537101</v>
      </c>
      <c r="R59">
        <v>0.94273948320548095</v>
      </c>
      <c r="S59">
        <v>1.1880372437976801</v>
      </c>
    </row>
    <row r="60" spans="1:19">
      <c r="A60" s="42"/>
      <c r="B60">
        <v>28.3642520113867</v>
      </c>
      <c r="C60">
        <v>38.8476681898876</v>
      </c>
      <c r="E60" s="40">
        <v>29.369037653865</v>
      </c>
      <c r="F60" s="40">
        <v>38.161723290240403</v>
      </c>
      <c r="H60">
        <v>28.575526621891701</v>
      </c>
      <c r="I60">
        <v>41.678398550404196</v>
      </c>
      <c r="K60" s="40">
        <v>29.369037653865</v>
      </c>
      <c r="L60" s="40">
        <v>45.910002297524599</v>
      </c>
      <c r="M60" s="44"/>
      <c r="P60">
        <v>0.90766934256153797</v>
      </c>
      <c r="Q60">
        <v>1.3174006551537101</v>
      </c>
      <c r="R60">
        <v>0.94273948320548095</v>
      </c>
      <c r="S60">
        <v>1.1880372437976801</v>
      </c>
    </row>
    <row r="61" spans="1:19">
      <c r="A61" s="42"/>
      <c r="B61">
        <v>46.417827911985</v>
      </c>
      <c r="C61">
        <v>37.118314147114802</v>
      </c>
      <c r="E61" s="40">
        <v>48.548817346184997</v>
      </c>
      <c r="F61" s="40">
        <v>37.736630676374403</v>
      </c>
      <c r="H61">
        <v>46.944771131025</v>
      </c>
      <c r="I61">
        <v>40.267863968030802</v>
      </c>
      <c r="K61" s="40">
        <v>47.512504942424997</v>
      </c>
      <c r="L61" s="40">
        <v>44.6926916305448</v>
      </c>
      <c r="M61" s="44"/>
      <c r="P61">
        <v>0.90766934256153797</v>
      </c>
      <c r="Q61">
        <v>1.3174006551537101</v>
      </c>
      <c r="R61">
        <v>0.94273948320548095</v>
      </c>
      <c r="S61">
        <v>1.1880372437976801</v>
      </c>
    </row>
    <row r="62" spans="1:19">
      <c r="A62" s="42"/>
      <c r="B62">
        <v>68.814831986926606</v>
      </c>
      <c r="C62">
        <v>35.756085543589698</v>
      </c>
      <c r="E62" s="40">
        <v>71.614843464046601</v>
      </c>
      <c r="F62" s="40">
        <v>36.905767840181802</v>
      </c>
      <c r="H62">
        <v>69.941047373505</v>
      </c>
      <c r="I62">
        <v>39.118181671438698</v>
      </c>
      <c r="K62" s="40">
        <v>70.543863004266697</v>
      </c>
      <c r="L62" s="40">
        <v>43.610637704340498</v>
      </c>
      <c r="M62" s="44"/>
      <c r="P62">
        <v>0.90766934256153797</v>
      </c>
      <c r="Q62">
        <v>1.3174006551537101</v>
      </c>
      <c r="R62">
        <v>0.94273948320548095</v>
      </c>
      <c r="S62">
        <v>1.1880372437976801</v>
      </c>
    </row>
    <row r="63" spans="1:19">
      <c r="A63" s="42"/>
      <c r="B63">
        <v>94.713621940665007</v>
      </c>
      <c r="C63">
        <v>34.606403246997701</v>
      </c>
      <c r="E63" s="40">
        <v>99.204166685866696</v>
      </c>
      <c r="F63" s="40">
        <v>36.258467723613201</v>
      </c>
      <c r="H63">
        <v>95.982216573944996</v>
      </c>
      <c r="I63">
        <v>38.2100292690887</v>
      </c>
      <c r="K63" s="40">
        <v>97.623983426666697</v>
      </c>
      <c r="L63" s="40">
        <v>42.895709217384102</v>
      </c>
      <c r="M63" s="44"/>
      <c r="P63">
        <v>0.90766934256153797</v>
      </c>
      <c r="Q63">
        <v>1.3174006551537101</v>
      </c>
      <c r="R63">
        <v>0.94273948320548095</v>
      </c>
      <c r="S63">
        <v>1.1880372437976801</v>
      </c>
    </row>
    <row r="64" spans="1:19">
      <c r="A64" s="42"/>
      <c r="B64">
        <v>124.95960789</v>
      </c>
      <c r="C64">
        <v>33.620961278490199</v>
      </c>
      <c r="E64" s="40">
        <v>131.199134141625</v>
      </c>
      <c r="F64" s="40">
        <v>35.524216845117401</v>
      </c>
      <c r="H64">
        <v>127.03485501</v>
      </c>
      <c r="I64">
        <v>37.359844041356801</v>
      </c>
      <c r="K64" s="40">
        <v>129.2029723185</v>
      </c>
      <c r="L64" s="40">
        <v>42.180780730427699</v>
      </c>
      <c r="M64" s="44"/>
      <c r="P64">
        <v>0.90766934256153797</v>
      </c>
      <c r="Q64">
        <v>1.3174006551537101</v>
      </c>
      <c r="R64">
        <v>0.94273948320548095</v>
      </c>
      <c r="S64">
        <v>1.1880372437976801</v>
      </c>
    </row>
    <row r="65" spans="1:19">
      <c r="A65" s="42"/>
      <c r="B65">
        <v>159.49981548500699</v>
      </c>
      <c r="C65">
        <v>32.703147680370499</v>
      </c>
      <c r="E65" s="40">
        <v>166.96215210330001</v>
      </c>
      <c r="F65" s="40">
        <v>35.002512273554601</v>
      </c>
      <c r="H65">
        <v>160.601965953167</v>
      </c>
      <c r="I65">
        <v>36.596609575552002</v>
      </c>
      <c r="K65" s="40">
        <v>164.16450984474</v>
      </c>
      <c r="L65" s="40">
        <v>41.514158222319701</v>
      </c>
      <c r="M65" s="44"/>
      <c r="P65">
        <v>0.90766934256153797</v>
      </c>
      <c r="Q65">
        <v>1.3174006551537101</v>
      </c>
      <c r="R65">
        <v>0.94273948320548095</v>
      </c>
      <c r="S65">
        <v>1.1880372437976801</v>
      </c>
    </row>
    <row r="66" spans="1:19">
      <c r="A66" s="42"/>
      <c r="B66">
        <v>196.410915865785</v>
      </c>
      <c r="C66">
        <v>31.6693997330146</v>
      </c>
      <c r="E66" s="40">
        <v>207.74734749789201</v>
      </c>
      <c r="F66" s="40">
        <v>34.422840527373801</v>
      </c>
      <c r="H66">
        <v>198.337564505025</v>
      </c>
      <c r="I66">
        <v>35.833375109747202</v>
      </c>
      <c r="K66" s="40">
        <v>203.67390981599999</v>
      </c>
      <c r="L66" s="40">
        <v>40.779907343823901</v>
      </c>
      <c r="M66" s="44"/>
      <c r="P66">
        <v>0.90766934256153797</v>
      </c>
      <c r="Q66">
        <v>1.3174006551537101</v>
      </c>
      <c r="R66">
        <v>0.94273948320548095</v>
      </c>
      <c r="S66">
        <v>1.1880372437976801</v>
      </c>
    </row>
    <row r="67" spans="1:19">
      <c r="A67" s="42"/>
      <c r="B67">
        <v>216.408511146667</v>
      </c>
      <c r="C67">
        <v>30.983454833367301</v>
      </c>
      <c r="E67" s="40">
        <v>228.968359370667</v>
      </c>
      <c r="F67" s="40">
        <v>33.910797151580702</v>
      </c>
      <c r="H67">
        <v>218.807630596667</v>
      </c>
      <c r="I67">
        <v>35.263364559335997</v>
      </c>
      <c r="K67" s="40">
        <v>224.58090335399999</v>
      </c>
      <c r="L67" s="40">
        <v>40.2871863595702</v>
      </c>
      <c r="M67" s="44"/>
      <c r="P67">
        <v>0.90766934256153797</v>
      </c>
      <c r="Q67">
        <v>1.3174006551537101</v>
      </c>
      <c r="R67">
        <v>0.94273948320548095</v>
      </c>
      <c r="S67">
        <v>1.1880372437976801</v>
      </c>
    </row>
    <row r="68" spans="1:19">
      <c r="A68" s="42"/>
      <c r="B68">
        <v>381.76577265833998</v>
      </c>
      <c r="C68">
        <v>29.196133615976301</v>
      </c>
      <c r="E68" s="40">
        <v>411.223223732625</v>
      </c>
      <c r="F68" s="40">
        <v>32.683825288831201</v>
      </c>
      <c r="H68">
        <v>395.03020105642503</v>
      </c>
      <c r="I68">
        <v>33.901135955811</v>
      </c>
      <c r="K68" s="40">
        <v>402.31204991302502</v>
      </c>
      <c r="L68" s="40">
        <v>39.040892105281301</v>
      </c>
      <c r="M68" s="44"/>
      <c r="P68">
        <v>0.90766934256153797</v>
      </c>
      <c r="Q68">
        <v>1.3174006551537101</v>
      </c>
      <c r="R68">
        <v>0.94273948320548095</v>
      </c>
      <c r="S68">
        <v>1.1880372437976801</v>
      </c>
    </row>
    <row r="69" spans="1:19">
      <c r="A69" s="42"/>
      <c r="B69">
        <v>1174.0918463999999</v>
      </c>
      <c r="C69">
        <v>24.916223890007601</v>
      </c>
      <c r="E69" s="40">
        <v>1353.41162491667</v>
      </c>
      <c r="F69" s="40">
        <v>29.4086799229093</v>
      </c>
      <c r="H69">
        <v>1261.7769140625001</v>
      </c>
      <c r="I69">
        <v>29.930384494472001</v>
      </c>
      <c r="K69" s="40">
        <v>1324.89443162917</v>
      </c>
      <c r="L69" s="40">
        <v>36.471014030546101</v>
      </c>
      <c r="M69" s="44"/>
      <c r="P69">
        <v>0.90766934256153797</v>
      </c>
      <c r="Q69">
        <v>1.3174006551537101</v>
      </c>
      <c r="R69">
        <v>0.94273948320548095</v>
      </c>
      <c r="S69">
        <v>1.1880372437976801</v>
      </c>
    </row>
    <row r="70" spans="1:19">
      <c r="A70" s="42"/>
      <c r="B70">
        <v>4068.1849357166702</v>
      </c>
      <c r="C70">
        <v>19.9600304601612</v>
      </c>
      <c r="E70" s="40">
        <v>5111.65716851667</v>
      </c>
      <c r="F70" s="40">
        <v>24.9741910646256</v>
      </c>
      <c r="H70">
        <v>4617.8788036666701</v>
      </c>
      <c r="I70">
        <v>24.9452074773166</v>
      </c>
      <c r="K70" s="40">
        <v>5063.2696857166702</v>
      </c>
      <c r="L70" s="40">
        <v>33.360108992708803</v>
      </c>
      <c r="M70" s="44"/>
      <c r="P70">
        <v>0.90766934256153797</v>
      </c>
      <c r="Q70">
        <v>1.3174006551537101</v>
      </c>
      <c r="R70">
        <v>0.94273948320548095</v>
      </c>
      <c r="S70">
        <v>1.1880372437976801</v>
      </c>
    </row>
    <row r="71" spans="1:19">
      <c r="A71" s="42"/>
      <c r="B71">
        <v>7642.7943229866696</v>
      </c>
      <c r="C71">
        <v>17.4094747769653</v>
      </c>
      <c r="E71" s="40">
        <v>9696.0430616046706</v>
      </c>
      <c r="F71" s="40">
        <v>22.104815921030401</v>
      </c>
      <c r="H71">
        <v>8514.8212208826699</v>
      </c>
      <c r="I71">
        <v>22.713471254520201</v>
      </c>
      <c r="K71" s="40">
        <v>9455.9429807546694</v>
      </c>
      <c r="L71" s="40">
        <v>30.403783087186401</v>
      </c>
      <c r="M71" s="44"/>
      <c r="P71">
        <v>0.90766934256153797</v>
      </c>
      <c r="Q71">
        <v>1.3174006551537101</v>
      </c>
      <c r="R71">
        <v>0.94273948320548095</v>
      </c>
      <c r="S71">
        <v>1.1880372437976801</v>
      </c>
    </row>
    <row r="72" spans="1:19">
      <c r="A72" s="42"/>
      <c r="B72">
        <v>12163.08098889</v>
      </c>
      <c r="C72">
        <v>15.4579132314897</v>
      </c>
      <c r="E72" s="40">
        <v>15641.64464697</v>
      </c>
      <c r="F72" s="40">
        <v>20.056642417858001</v>
      </c>
      <c r="H72">
        <v>13829.025560922</v>
      </c>
      <c r="I72">
        <v>20.945472428668602</v>
      </c>
      <c r="K72" s="40">
        <v>14831.983283994001</v>
      </c>
      <c r="L72" s="40">
        <v>25.3123329165645</v>
      </c>
      <c r="M72" s="44"/>
      <c r="P72">
        <v>0.90766934256153797</v>
      </c>
      <c r="Q72">
        <v>1.3174006551537101</v>
      </c>
      <c r="R72">
        <v>0.94273948320548095</v>
      </c>
      <c r="S72">
        <v>1.1880372437976801</v>
      </c>
    </row>
    <row r="73" spans="1:19">
      <c r="A73" s="42"/>
      <c r="B73">
        <v>14827.9160628667</v>
      </c>
      <c r="C73">
        <v>14.172974194122199</v>
      </c>
      <c r="E73" s="40">
        <v>19007.7958900667</v>
      </c>
      <c r="F73" s="40">
        <v>18.733058597411699</v>
      </c>
      <c r="H73">
        <v>16743.544529066701</v>
      </c>
      <c r="I73">
        <v>19.428664692828701</v>
      </c>
      <c r="K73" s="40">
        <v>17990.546549066701</v>
      </c>
      <c r="L73" s="40">
        <v>24.703677583074601</v>
      </c>
      <c r="M73" s="44"/>
      <c r="P73">
        <v>0.90766934256153797</v>
      </c>
      <c r="Q73">
        <v>1.3174006551537101</v>
      </c>
      <c r="R73">
        <v>0.94273948320548095</v>
      </c>
      <c r="S73">
        <v>1.1880372437976801</v>
      </c>
    </row>
    <row r="74" spans="1:19">
      <c r="A74" s="42"/>
      <c r="M74" s="44"/>
    </row>
    <row r="75" spans="1:19">
      <c r="A75" s="42"/>
      <c r="M75" s="44"/>
    </row>
    <row r="76" spans="1:19">
      <c r="A76" s="35"/>
      <c r="M76" s="44"/>
    </row>
    <row r="77" spans="1:19">
      <c r="A77" s="35"/>
      <c r="M77" s="44"/>
    </row>
    <row r="78" spans="1:19">
      <c r="A78" s="35"/>
      <c r="M78" s="44"/>
    </row>
    <row r="79" spans="1:19">
      <c r="A79" s="35"/>
      <c r="M79" s="44"/>
    </row>
    <row r="80" spans="1:19">
      <c r="A80" s="35"/>
      <c r="M80" s="44"/>
    </row>
    <row r="81" spans="1:19" ht="18">
      <c r="A81" s="39" t="s">
        <v>64</v>
      </c>
      <c r="M81" s="44"/>
    </row>
    <row r="82" spans="1:19">
      <c r="A82" s="35"/>
      <c r="M82" s="44"/>
      <c r="P82" t="s">
        <v>239</v>
      </c>
    </row>
    <row r="83" spans="1:19">
      <c r="A83" s="35"/>
      <c r="B83">
        <v>1</v>
      </c>
      <c r="C83">
        <v>1</v>
      </c>
      <c r="E83">
        <v>2</v>
      </c>
      <c r="F83">
        <v>2</v>
      </c>
      <c r="H83">
        <v>3</v>
      </c>
      <c r="I83">
        <v>3</v>
      </c>
      <c r="K83">
        <v>4</v>
      </c>
      <c r="L83">
        <v>4</v>
      </c>
      <c r="M83" s="44"/>
      <c r="P83">
        <v>1</v>
      </c>
      <c r="Q83">
        <v>2</v>
      </c>
      <c r="R83">
        <v>3</v>
      </c>
      <c r="S83">
        <v>4</v>
      </c>
    </row>
    <row r="84" spans="1:19">
      <c r="A84" s="41" t="s">
        <v>10</v>
      </c>
      <c r="B84" t="s">
        <v>35</v>
      </c>
      <c r="C84" t="s">
        <v>40</v>
      </c>
      <c r="E84" t="s">
        <v>35</v>
      </c>
      <c r="F84" t="s">
        <v>40</v>
      </c>
      <c r="H84" t="s">
        <v>35</v>
      </c>
      <c r="I84" t="s">
        <v>40</v>
      </c>
      <c r="K84" t="s">
        <v>35</v>
      </c>
      <c r="L84" t="s">
        <v>40</v>
      </c>
      <c r="M84" s="44"/>
      <c r="P84" t="s">
        <v>36</v>
      </c>
      <c r="Q84" t="s">
        <v>36</v>
      </c>
      <c r="R84" t="s">
        <v>36</v>
      </c>
      <c r="S84" t="s">
        <v>36</v>
      </c>
    </row>
    <row r="85" spans="1:19">
      <c r="A85" s="41"/>
      <c r="B85">
        <v>0</v>
      </c>
      <c r="C85">
        <v>43.456058572025498</v>
      </c>
      <c r="E85">
        <v>0</v>
      </c>
      <c r="F85">
        <v>36.876784252872703</v>
      </c>
      <c r="H85">
        <v>0</v>
      </c>
      <c r="I85">
        <v>45.533215662506997</v>
      </c>
      <c r="K85">
        <v>0</v>
      </c>
      <c r="L85">
        <v>36.055582612449797</v>
      </c>
      <c r="M85" s="44"/>
      <c r="P85">
        <v>1.06437393794577</v>
      </c>
      <c r="Q85">
        <v>1.33227889663902</v>
      </c>
      <c r="R85">
        <v>0.89810475874955398</v>
      </c>
      <c r="S85">
        <v>1.2185666224298799</v>
      </c>
    </row>
    <row r="86" spans="1:19">
      <c r="A86" s="42"/>
      <c r="B86">
        <v>21.577252153860002</v>
      </c>
      <c r="C86">
        <v>38.934618951814798</v>
      </c>
      <c r="E86">
        <v>21.577252153860002</v>
      </c>
      <c r="F86">
        <v>35.7947303266684</v>
      </c>
      <c r="H86">
        <v>21.577252153860002</v>
      </c>
      <c r="I86">
        <v>39.929722116091902</v>
      </c>
      <c r="K86">
        <v>21.577252153860002</v>
      </c>
      <c r="L86">
        <v>34.490468897761502</v>
      </c>
      <c r="M86" s="44"/>
      <c r="P86">
        <v>1.06437393794577</v>
      </c>
      <c r="Q86">
        <v>1.33227889663902</v>
      </c>
      <c r="R86">
        <v>0.89810475874955398</v>
      </c>
      <c r="S86">
        <v>1.2185666224298799</v>
      </c>
    </row>
    <row r="87" spans="1:19">
      <c r="A87" s="42"/>
      <c r="B87">
        <v>29.369037653865</v>
      </c>
      <c r="C87">
        <v>37.127975342884397</v>
      </c>
      <c r="E87">
        <v>29.369037653865</v>
      </c>
      <c r="F87">
        <v>34.133004654283297</v>
      </c>
      <c r="H87">
        <v>27.541033013025</v>
      </c>
      <c r="I87">
        <v>36.934751427490802</v>
      </c>
      <c r="K87">
        <v>29.369037653865</v>
      </c>
      <c r="L87">
        <v>33.524349320793398</v>
      </c>
      <c r="M87" s="44"/>
      <c r="P87">
        <v>1.06437393794577</v>
      </c>
      <c r="Q87">
        <v>1.33227889663902</v>
      </c>
      <c r="R87">
        <v>0.89810475874955398</v>
      </c>
      <c r="S87">
        <v>1.2185666224298799</v>
      </c>
    </row>
    <row r="88" spans="1:19">
      <c r="A88" s="42"/>
      <c r="B88">
        <v>47.819541475305002</v>
      </c>
      <c r="C88">
        <v>34.905900315857799</v>
      </c>
      <c r="E88">
        <v>48.548817346184997</v>
      </c>
      <c r="F88">
        <v>33.0412895323093</v>
      </c>
      <c r="H88">
        <v>44.784161152425</v>
      </c>
      <c r="I88">
        <v>33.5629941038721</v>
      </c>
      <c r="K88">
        <v>48.050624500425002</v>
      </c>
      <c r="L88">
        <v>31.582448971087501</v>
      </c>
      <c r="M88" s="44"/>
      <c r="P88">
        <v>1.06437393794577</v>
      </c>
      <c r="Q88">
        <v>1.33227889663902</v>
      </c>
      <c r="R88">
        <v>0.89810475874955398</v>
      </c>
      <c r="S88">
        <v>1.2185666224298799</v>
      </c>
    </row>
    <row r="89" spans="1:19">
      <c r="A89" s="42"/>
      <c r="B89">
        <v>70.882785717626703</v>
      </c>
      <c r="C89">
        <v>32.954338770382201</v>
      </c>
      <c r="E89">
        <v>72.523541961584996</v>
      </c>
      <c r="F89">
        <v>31.8336400610991</v>
      </c>
      <c r="H89">
        <v>65.961530665066704</v>
      </c>
      <c r="I89">
        <v>31.2249847276093</v>
      </c>
      <c r="K89">
        <v>71.112391342171605</v>
      </c>
      <c r="L89">
        <v>29.8337725367752</v>
      </c>
      <c r="M89" s="44"/>
      <c r="P89">
        <v>1.06437393794577</v>
      </c>
      <c r="Q89">
        <v>1.33227889663902</v>
      </c>
      <c r="R89">
        <v>0.89810475874955398</v>
      </c>
      <c r="S89">
        <v>1.2185666224298799</v>
      </c>
    </row>
    <row r="90" spans="1:19">
      <c r="A90" s="42"/>
      <c r="B90">
        <v>98.781912348491602</v>
      </c>
      <c r="C90">
        <v>31.427869838772601</v>
      </c>
      <c r="E90">
        <v>100.376953337332</v>
      </c>
      <c r="F90">
        <v>30.558362219501198</v>
      </c>
      <c r="H90">
        <v>91.060893880319995</v>
      </c>
      <c r="I90">
        <v>29.234778399054999</v>
      </c>
      <c r="K90">
        <v>98.860789204731702</v>
      </c>
      <c r="L90">
        <v>28.172046864390101</v>
      </c>
      <c r="M90" s="44"/>
      <c r="P90">
        <v>1.06437393794577</v>
      </c>
      <c r="Q90">
        <v>1.33227889663902</v>
      </c>
      <c r="R90">
        <v>0.89810475874955398</v>
      </c>
      <c r="S90">
        <v>1.2185666224298799</v>
      </c>
    </row>
    <row r="91" spans="1:19">
      <c r="A91" s="42"/>
      <c r="B91">
        <v>131.10900717862501</v>
      </c>
      <c r="C91">
        <v>30.026996452168799</v>
      </c>
      <c r="E91">
        <v>133.12331277000001</v>
      </c>
      <c r="F91">
        <v>29.447324705987899</v>
      </c>
      <c r="H91">
        <v>118.63290567862499</v>
      </c>
      <c r="I91">
        <v>27.727631858984701</v>
      </c>
      <c r="K91">
        <v>131.06393426062499</v>
      </c>
      <c r="L91">
        <v>26.597271953932001</v>
      </c>
      <c r="M91" s="44"/>
      <c r="P91">
        <v>1.06437393794577</v>
      </c>
      <c r="Q91">
        <v>1.33227889663902</v>
      </c>
      <c r="R91">
        <v>0.89810475874955398</v>
      </c>
      <c r="S91">
        <v>1.2185666224298799</v>
      </c>
    </row>
    <row r="92" spans="1:19">
      <c r="A92" s="42"/>
      <c r="B92">
        <v>167.378258289092</v>
      </c>
      <c r="C92">
        <v>28.8869753513464</v>
      </c>
      <c r="E92">
        <v>170.39461886740699</v>
      </c>
      <c r="F92">
        <v>28.249336430547501</v>
      </c>
      <c r="H92">
        <v>152.22713936308699</v>
      </c>
      <c r="I92">
        <v>26.3943868427687</v>
      </c>
      <c r="K92">
        <v>167.25250251360001</v>
      </c>
      <c r="L92">
        <v>25.457250853109699</v>
      </c>
      <c r="M92" s="44"/>
      <c r="P92">
        <v>1.06437393794577</v>
      </c>
      <c r="Q92">
        <v>1.33227889663902</v>
      </c>
      <c r="R92">
        <v>0.89810475874955398</v>
      </c>
      <c r="S92">
        <v>1.2185666224298799</v>
      </c>
    </row>
    <row r="93" spans="1:19">
      <c r="A93" s="42"/>
      <c r="B93">
        <v>206.728903929372</v>
      </c>
      <c r="C93">
        <v>27.8145826209118</v>
      </c>
      <c r="E93">
        <v>212.26984065476699</v>
      </c>
      <c r="F93">
        <v>27.099654133955401</v>
      </c>
      <c r="H93">
        <v>189.10014096516699</v>
      </c>
      <c r="I93">
        <v>25.3123329165645</v>
      </c>
      <c r="K93">
        <v>207.89267793929201</v>
      </c>
      <c r="L93">
        <v>24.384858122675102</v>
      </c>
      <c r="M93" s="44"/>
      <c r="P93">
        <v>1.06437393794577</v>
      </c>
      <c r="Q93">
        <v>1.33227889663902</v>
      </c>
      <c r="R93">
        <v>0.89810475874955398</v>
      </c>
      <c r="S93">
        <v>1.2185666224298799</v>
      </c>
    </row>
    <row r="94" spans="1:19">
      <c r="A94" s="42"/>
      <c r="B94">
        <v>228.564738130667</v>
      </c>
      <c r="C94">
        <v>27.138298917034199</v>
      </c>
      <c r="E94">
        <v>235.09559268000001</v>
      </c>
      <c r="F94">
        <v>26.404048038538399</v>
      </c>
      <c r="H94">
        <v>209.77923242666699</v>
      </c>
      <c r="I94">
        <v>24.6070656253777</v>
      </c>
      <c r="K94">
        <v>230.177545490667</v>
      </c>
      <c r="L94">
        <v>23.785863984954901</v>
      </c>
      <c r="M94" s="44"/>
      <c r="P94">
        <v>1.06437393794577</v>
      </c>
      <c r="Q94">
        <v>1.33227889663902</v>
      </c>
      <c r="R94">
        <v>0.89810475874955398</v>
      </c>
      <c r="S94">
        <v>1.2185666224298799</v>
      </c>
    </row>
    <row r="95" spans="1:19">
      <c r="A95" s="42"/>
      <c r="B95">
        <v>411.7900549428</v>
      </c>
      <c r="C95">
        <v>25.495895636188401</v>
      </c>
      <c r="E95">
        <v>426.22812075690001</v>
      </c>
      <c r="F95">
        <v>24.616726821147399</v>
      </c>
      <c r="H95">
        <v>376.89411083561998</v>
      </c>
      <c r="I95">
        <v>23.051613106459001</v>
      </c>
      <c r="K95">
        <v>416.41205415264</v>
      </c>
      <c r="L95">
        <v>22.211089074496801</v>
      </c>
      <c r="M95" s="44"/>
      <c r="P95">
        <v>1.06437393794577</v>
      </c>
      <c r="Q95">
        <v>1.33227889663902</v>
      </c>
      <c r="R95">
        <v>0.89810475874955398</v>
      </c>
      <c r="S95">
        <v>1.2185666224298799</v>
      </c>
    </row>
    <row r="96" spans="1:19">
      <c r="A96" s="42"/>
      <c r="B96">
        <v>1341.46203642917</v>
      </c>
      <c r="C96">
        <v>20.684620142887201</v>
      </c>
      <c r="E96">
        <v>1421.03552072917</v>
      </c>
      <c r="F96">
        <v>19.390019909749899</v>
      </c>
      <c r="H96">
        <v>1159.51905945</v>
      </c>
      <c r="I96">
        <v>18.423900332781798</v>
      </c>
      <c r="K96">
        <v>1370.5394549166699</v>
      </c>
      <c r="L96">
        <v>17.670327062746701</v>
      </c>
      <c r="M96" s="44"/>
      <c r="P96">
        <v>1.06437393794577</v>
      </c>
      <c r="Q96">
        <v>1.33227889663902</v>
      </c>
      <c r="R96">
        <v>0.89810475874955398</v>
      </c>
      <c r="S96">
        <v>1.2185666224298799</v>
      </c>
    </row>
    <row r="97" spans="1:19">
      <c r="A97" s="42"/>
      <c r="B97">
        <v>5006.6306826666696</v>
      </c>
      <c r="C97">
        <v>16.5206447661546</v>
      </c>
      <c r="E97">
        <v>5459.2411318499999</v>
      </c>
      <c r="F97">
        <v>15.448252035719999</v>
      </c>
      <c r="H97">
        <v>4034.2527146666698</v>
      </c>
      <c r="I97">
        <v>14.211618977200899</v>
      </c>
      <c r="K97">
        <v>5131.2504802499998</v>
      </c>
      <c r="L97">
        <v>14.0377174533466</v>
      </c>
      <c r="M97" s="44"/>
      <c r="P97">
        <v>1.06437393794577</v>
      </c>
      <c r="Q97">
        <v>1.33227889663902</v>
      </c>
      <c r="R97">
        <v>0.89810475874955398</v>
      </c>
      <c r="S97">
        <v>1.2185666224298799</v>
      </c>
    </row>
    <row r="98" spans="1:19">
      <c r="A98" s="42"/>
      <c r="B98">
        <v>9274.5032480099999</v>
      </c>
      <c r="C98">
        <v>14.482132458752</v>
      </c>
      <c r="E98">
        <v>10502.207600346001</v>
      </c>
      <c r="F98">
        <v>13.544996469092901</v>
      </c>
      <c r="H98">
        <v>7495.0857437866698</v>
      </c>
      <c r="I98">
        <v>12.2117514528769</v>
      </c>
      <c r="K98">
        <v>9791.5757681326704</v>
      </c>
      <c r="L98">
        <v>12.2503962359556</v>
      </c>
      <c r="M98" s="44"/>
      <c r="P98">
        <v>1.06437393794577</v>
      </c>
      <c r="Q98">
        <v>1.33227889663902</v>
      </c>
      <c r="R98">
        <v>0.89810475874955398</v>
      </c>
      <c r="S98">
        <v>1.2185666224298799</v>
      </c>
    </row>
    <row r="99" spans="1:19">
      <c r="A99" s="42"/>
      <c r="B99">
        <v>14986.476454121999</v>
      </c>
      <c r="C99">
        <v>13.042614289069499</v>
      </c>
      <c r="E99">
        <v>16932.471786089998</v>
      </c>
      <c r="F99">
        <v>12.2020902571072</v>
      </c>
      <c r="H99">
        <v>11896.006360104</v>
      </c>
      <c r="I99">
        <v>10.8205392620428</v>
      </c>
      <c r="K99">
        <v>15760.429761384001</v>
      </c>
      <c r="L99">
        <v>10.984779590127401</v>
      </c>
      <c r="M99" s="44"/>
      <c r="P99">
        <v>1.06437393794577</v>
      </c>
      <c r="Q99">
        <v>1.33227889663902</v>
      </c>
      <c r="R99">
        <v>0.89810475874955398</v>
      </c>
      <c r="S99">
        <v>1.2185666224298799</v>
      </c>
    </row>
    <row r="100" spans="1:19">
      <c r="A100" s="42"/>
      <c r="B100">
        <v>18134.3262356667</v>
      </c>
      <c r="C100">
        <v>12.163445474028499</v>
      </c>
      <c r="E100">
        <v>20721.903091200002</v>
      </c>
      <c r="F100">
        <v>11.303599050526801</v>
      </c>
      <c r="H100">
        <v>14346.0649796667</v>
      </c>
      <c r="I100">
        <v>9.9703540343108799</v>
      </c>
      <c r="K100">
        <v>19294.991457066699</v>
      </c>
      <c r="L100">
        <v>10.2022227327832</v>
      </c>
      <c r="M100" s="44"/>
      <c r="P100">
        <v>1.06437393794577</v>
      </c>
      <c r="Q100">
        <v>1.33227889663902</v>
      </c>
      <c r="R100">
        <v>0.89810475874955398</v>
      </c>
      <c r="S100">
        <v>1.2185666224298799</v>
      </c>
    </row>
    <row r="101" spans="1:19">
      <c r="A101" s="42"/>
      <c r="M101" s="44"/>
    </row>
    <row r="102" spans="1:19">
      <c r="A102" s="42"/>
      <c r="M102" s="44"/>
    </row>
    <row r="103" spans="1:19">
      <c r="A103" s="35"/>
      <c r="M103" s="44"/>
    </row>
    <row r="104" spans="1:19">
      <c r="A104" s="35"/>
      <c r="M104" s="44"/>
    </row>
    <row r="105" spans="1:19">
      <c r="A105" s="35"/>
      <c r="M105" s="44"/>
    </row>
    <row r="106" spans="1:19">
      <c r="A106" s="35"/>
      <c r="M106" s="44"/>
    </row>
    <row r="107" spans="1:19">
      <c r="A107" s="35"/>
      <c r="M107" s="44"/>
    </row>
    <row r="108" spans="1:19">
      <c r="A108" s="35"/>
      <c r="M108" s="44"/>
    </row>
    <row r="109" spans="1:19">
      <c r="A109" s="35"/>
      <c r="M109" s="44"/>
    </row>
    <row r="110" spans="1:19" ht="18">
      <c r="A110" s="39" t="s">
        <v>69</v>
      </c>
      <c r="M110" s="44"/>
    </row>
    <row r="111" spans="1:19">
      <c r="A111" s="35"/>
      <c r="M111" s="44"/>
      <c r="P111" t="s">
        <v>239</v>
      </c>
    </row>
    <row r="112" spans="1:19">
      <c r="A112" s="35"/>
      <c r="B112">
        <v>1</v>
      </c>
      <c r="C112">
        <v>1</v>
      </c>
      <c r="E112">
        <v>2</v>
      </c>
      <c r="F112">
        <v>2</v>
      </c>
      <c r="H112">
        <v>3</v>
      </c>
      <c r="I112">
        <v>3</v>
      </c>
      <c r="K112">
        <v>4</v>
      </c>
      <c r="L112">
        <v>4</v>
      </c>
      <c r="M112" s="44"/>
      <c r="P112">
        <v>1</v>
      </c>
      <c r="Q112">
        <v>2</v>
      </c>
      <c r="R112">
        <v>3</v>
      </c>
      <c r="S112">
        <v>4</v>
      </c>
    </row>
    <row r="113" spans="1:19">
      <c r="A113" s="41" t="s">
        <v>10</v>
      </c>
      <c r="B113" t="s">
        <v>35</v>
      </c>
      <c r="C113" t="s">
        <v>40</v>
      </c>
      <c r="E113" t="s">
        <v>35</v>
      </c>
      <c r="F113" t="s">
        <v>40</v>
      </c>
      <c r="H113" t="s">
        <v>35</v>
      </c>
      <c r="I113" t="s">
        <v>40</v>
      </c>
      <c r="K113" t="s">
        <v>35</v>
      </c>
      <c r="L113" t="s">
        <v>40</v>
      </c>
      <c r="M113" s="44"/>
      <c r="P113" t="s">
        <v>36</v>
      </c>
      <c r="Q113" t="s">
        <v>36</v>
      </c>
      <c r="R113" t="s">
        <v>36</v>
      </c>
      <c r="S113" t="s">
        <v>36</v>
      </c>
    </row>
    <row r="114" spans="1:19">
      <c r="A114" s="41"/>
      <c r="B114">
        <v>0</v>
      </c>
      <c r="C114">
        <v>54.740335231013098</v>
      </c>
      <c r="E114">
        <v>0</v>
      </c>
      <c r="F114">
        <v>41.562464201167998</v>
      </c>
      <c r="H114">
        <v>0</v>
      </c>
      <c r="I114">
        <v>50.305846372729398</v>
      </c>
      <c r="K114">
        <v>0</v>
      </c>
      <c r="L114">
        <v>38.152062094470601</v>
      </c>
      <c r="M114" s="44"/>
      <c r="P114">
        <v>0.61831652925959002</v>
      </c>
      <c r="Q114">
        <v>1.1501653563805301</v>
      </c>
      <c r="R114">
        <v>0.81617781862265804</v>
      </c>
      <c r="S114">
        <v>1.2636844066742901</v>
      </c>
    </row>
    <row r="115" spans="1:19">
      <c r="A115" s="42"/>
      <c r="B115">
        <v>20.106076262399998</v>
      </c>
      <c r="C115">
        <v>39.7364982006983</v>
      </c>
      <c r="E115">
        <v>21.577252153860002</v>
      </c>
      <c r="F115">
        <v>39.987689290710001</v>
      </c>
      <c r="H115">
        <v>19.688992468799999</v>
      </c>
      <c r="I115">
        <v>38.741395036421203</v>
      </c>
      <c r="K115">
        <v>21.577252153860002</v>
      </c>
      <c r="L115">
        <v>36.258467723613201</v>
      </c>
      <c r="M115" s="44"/>
      <c r="P115">
        <v>0.61831652925959002</v>
      </c>
      <c r="Q115">
        <v>1.1501653563805301</v>
      </c>
      <c r="R115">
        <v>0.81617781862265804</v>
      </c>
      <c r="S115">
        <v>1.2636844066742901</v>
      </c>
    </row>
    <row r="116" spans="1:19">
      <c r="A116" s="42"/>
      <c r="B116">
        <v>27.064936045011699</v>
      </c>
      <c r="C116">
        <v>36.152194570146698</v>
      </c>
      <c r="E116">
        <v>29.369037653865</v>
      </c>
      <c r="F116">
        <v>38.7607174279605</v>
      </c>
      <c r="H116">
        <v>26.516773165306699</v>
      </c>
      <c r="I116">
        <v>35.968631850522698</v>
      </c>
      <c r="K116">
        <v>29.369037653865</v>
      </c>
      <c r="L116">
        <v>35.224719776257302</v>
      </c>
      <c r="M116" s="44"/>
      <c r="P116">
        <v>0.61831652925959002</v>
      </c>
      <c r="Q116">
        <v>1.1501653563805301</v>
      </c>
      <c r="R116">
        <v>0.81617781862265804</v>
      </c>
      <c r="S116">
        <v>1.2636844066742901</v>
      </c>
    </row>
    <row r="117" spans="1:19">
      <c r="A117" s="42"/>
      <c r="B117">
        <v>44.408246725304998</v>
      </c>
      <c r="C117">
        <v>33.021967140770002</v>
      </c>
      <c r="E117">
        <v>48.548817346184997</v>
      </c>
      <c r="F117">
        <v>36.171516961686002</v>
      </c>
      <c r="H117">
        <v>43.019005478399997</v>
      </c>
      <c r="I117">
        <v>32.7707760507583</v>
      </c>
      <c r="K117">
        <v>48.548817346184997</v>
      </c>
      <c r="L117">
        <v>32.4036506115104</v>
      </c>
      <c r="M117" s="44"/>
      <c r="P117">
        <v>0.61831652925959002</v>
      </c>
      <c r="Q117">
        <v>1.1501653563805301</v>
      </c>
      <c r="R117">
        <v>0.81617781862265804</v>
      </c>
      <c r="S117">
        <v>1.2636844066742901</v>
      </c>
    </row>
    <row r="118" spans="1:19">
      <c r="A118" s="42"/>
      <c r="B118">
        <v>65.288970298126699</v>
      </c>
      <c r="C118">
        <v>30.7226025475859</v>
      </c>
      <c r="E118">
        <v>72.523541961584996</v>
      </c>
      <c r="F118">
        <v>34.393856940064701</v>
      </c>
      <c r="H118">
        <v>64.175108990171694</v>
      </c>
      <c r="I118">
        <v>30.374799499877302</v>
      </c>
      <c r="K118">
        <v>71.602801810851602</v>
      </c>
      <c r="L118">
        <v>29.215456007515598</v>
      </c>
      <c r="M118" s="44"/>
      <c r="P118">
        <v>0.61831652925959002</v>
      </c>
      <c r="Q118">
        <v>1.1501653563805301</v>
      </c>
      <c r="R118">
        <v>0.81617781862265804</v>
      </c>
      <c r="S118">
        <v>1.2636844066742901</v>
      </c>
    </row>
    <row r="119" spans="1:19">
      <c r="A119" s="42"/>
      <c r="B119">
        <v>90.758490070906703</v>
      </c>
      <c r="C119">
        <v>28.9642649175039</v>
      </c>
      <c r="E119">
        <v>101.293211500065</v>
      </c>
      <c r="F119">
        <v>32.915693987303499</v>
      </c>
      <c r="H119">
        <v>88.743168319931698</v>
      </c>
      <c r="I119">
        <v>28.539172303638001</v>
      </c>
      <c r="K119">
        <v>99.040982556944996</v>
      </c>
      <c r="L119">
        <v>26.829140652404401</v>
      </c>
      <c r="M119" s="44"/>
      <c r="P119">
        <v>0.61831652925959002</v>
      </c>
      <c r="Q119">
        <v>1.1501653563805301</v>
      </c>
      <c r="R119">
        <v>0.81617781862265804</v>
      </c>
      <c r="S119">
        <v>1.2636844066742901</v>
      </c>
    </row>
    <row r="120" spans="1:19">
      <c r="A120" s="42"/>
      <c r="B120">
        <v>119.847028835625</v>
      </c>
      <c r="C120">
        <v>27.872549795529999</v>
      </c>
      <c r="E120">
        <v>132.8694146505</v>
      </c>
      <c r="F120">
        <v>31.630754949935898</v>
      </c>
      <c r="H120">
        <v>117.0779477625</v>
      </c>
      <c r="I120">
        <v>27.205927287422</v>
      </c>
      <c r="K120">
        <v>131.05642149600001</v>
      </c>
      <c r="L120">
        <v>24.9258850857772</v>
      </c>
      <c r="M120" s="44"/>
      <c r="P120">
        <v>0.61831652925959002</v>
      </c>
      <c r="Q120">
        <v>1.1501653563805301</v>
      </c>
      <c r="R120">
        <v>0.81617781862265804</v>
      </c>
      <c r="S120">
        <v>1.2636844066742901</v>
      </c>
    </row>
    <row r="121" spans="1:19">
      <c r="A121" s="42"/>
      <c r="B121">
        <v>152.07685159621201</v>
      </c>
      <c r="C121">
        <v>26.268791297762899</v>
      </c>
      <c r="E121">
        <v>169.250414534865</v>
      </c>
      <c r="F121">
        <v>30.423105478725802</v>
      </c>
      <c r="H121">
        <v>148.32345365993999</v>
      </c>
      <c r="I121">
        <v>25.824376292357599</v>
      </c>
      <c r="K121">
        <v>167.02991860113201</v>
      </c>
      <c r="L121">
        <v>23.2448370218527</v>
      </c>
      <c r="M121" s="44"/>
      <c r="P121">
        <v>0.61831652925959002</v>
      </c>
      <c r="Q121">
        <v>1.1501653563805301</v>
      </c>
      <c r="R121">
        <v>0.81617781862265804</v>
      </c>
      <c r="S121">
        <v>1.2636844066742901</v>
      </c>
    </row>
    <row r="122" spans="1:19">
      <c r="A122" s="42"/>
      <c r="B122">
        <v>187.442845703567</v>
      </c>
      <c r="C122">
        <v>25.727764334660701</v>
      </c>
      <c r="E122">
        <v>208.800078469167</v>
      </c>
      <c r="F122">
        <v>29.2830843779034</v>
      </c>
      <c r="H122">
        <v>186.65014166049201</v>
      </c>
      <c r="I122">
        <v>24.7133387788443</v>
      </c>
      <c r="K122">
        <v>206.76531097972699</v>
      </c>
      <c r="L122">
        <v>22.046848746412302</v>
      </c>
      <c r="M122" s="44"/>
      <c r="P122">
        <v>0.61831652925959002</v>
      </c>
      <c r="Q122">
        <v>1.1501653563805301</v>
      </c>
      <c r="R122">
        <v>0.81617781862265804</v>
      </c>
      <c r="S122">
        <v>1.2636844066742901</v>
      </c>
    </row>
    <row r="123" spans="1:19">
      <c r="A123" s="42"/>
      <c r="B123">
        <v>205.59958522666699</v>
      </c>
      <c r="C123">
        <v>25.119109001170798</v>
      </c>
      <c r="E123">
        <v>231.611859162</v>
      </c>
      <c r="F123">
        <v>28.6551066528741</v>
      </c>
      <c r="H123">
        <v>200.71616618666701</v>
      </c>
      <c r="I123">
        <v>24.152989424202701</v>
      </c>
      <c r="K123">
        <v>229.61357178666699</v>
      </c>
      <c r="L123">
        <v>21.4575158044617</v>
      </c>
      <c r="M123" s="44"/>
      <c r="P123">
        <v>0.61831652925959002</v>
      </c>
      <c r="Q123">
        <v>1.1501653563805301</v>
      </c>
      <c r="R123">
        <v>0.81617781862265804</v>
      </c>
      <c r="S123">
        <v>1.2636844066742901</v>
      </c>
    </row>
    <row r="124" spans="1:19">
      <c r="A124" s="42"/>
      <c r="B124">
        <v>368.036648913465</v>
      </c>
      <c r="C124">
        <v>23.3994161541676</v>
      </c>
      <c r="E124">
        <v>418.78898290282501</v>
      </c>
      <c r="F124">
        <v>26.4716764089262</v>
      </c>
      <c r="H124">
        <v>370.05918292313999</v>
      </c>
      <c r="I124">
        <v>22.4043129898904</v>
      </c>
      <c r="K124">
        <v>414.93912219143999</v>
      </c>
      <c r="L124">
        <v>19.2451019732048</v>
      </c>
      <c r="M124" s="44"/>
      <c r="P124">
        <v>0.61831652925959002</v>
      </c>
      <c r="Q124">
        <v>1.1501653563805301</v>
      </c>
      <c r="R124">
        <v>0.81617781862265804</v>
      </c>
      <c r="S124">
        <v>1.2636844066742901</v>
      </c>
    </row>
    <row r="125" spans="1:19">
      <c r="A125" s="42"/>
      <c r="B125">
        <v>1161.9513959625001</v>
      </c>
      <c r="C125">
        <v>19.737822957458501</v>
      </c>
      <c r="E125">
        <v>1378.73322611667</v>
      </c>
      <c r="F125">
        <v>22.201427878727099</v>
      </c>
      <c r="H125">
        <v>1207.80778422917</v>
      </c>
      <c r="I125">
        <v>18.704075010102599</v>
      </c>
      <c r="K125">
        <v>1377.6247004625</v>
      </c>
      <c r="L125">
        <v>15.2840117076355</v>
      </c>
      <c r="M125" s="44"/>
      <c r="P125">
        <v>0.61831652925959002</v>
      </c>
      <c r="Q125">
        <v>1.1501653563805301</v>
      </c>
      <c r="R125">
        <v>0.81617781862265804</v>
      </c>
      <c r="S125">
        <v>1.2636844066742901</v>
      </c>
    </row>
    <row r="126" spans="1:19">
      <c r="A126" s="42"/>
      <c r="B126">
        <v>3871.5373044666699</v>
      </c>
      <c r="C126">
        <v>16.0955521522887</v>
      </c>
      <c r="E126">
        <v>5198.9389685166698</v>
      </c>
      <c r="F126">
        <v>18.2016928300792</v>
      </c>
      <c r="H126">
        <v>4278.89619066667</v>
      </c>
      <c r="I126">
        <v>14.8395967022302</v>
      </c>
      <c r="K126">
        <v>5228.5042026000001</v>
      </c>
      <c r="L126">
        <v>11.979882754404599</v>
      </c>
      <c r="M126" s="44"/>
      <c r="P126">
        <v>0.61831652925959002</v>
      </c>
      <c r="Q126">
        <v>1.1501653563805301</v>
      </c>
      <c r="R126">
        <v>0.81617781862265804</v>
      </c>
      <c r="S126">
        <v>1.2636844066742901</v>
      </c>
    </row>
    <row r="127" spans="1:19">
      <c r="A127" s="42"/>
      <c r="B127">
        <v>7031.8205095226704</v>
      </c>
      <c r="C127">
        <v>14.4145040883642</v>
      </c>
      <c r="E127">
        <v>9808.8514016826703</v>
      </c>
      <c r="F127">
        <v>16.163180522676399</v>
      </c>
      <c r="H127">
        <v>7698.7639277546696</v>
      </c>
      <c r="I127">
        <v>13.003969505990799</v>
      </c>
      <c r="K127">
        <v>9999.6287029380001</v>
      </c>
      <c r="L127">
        <v>10.5403645847221</v>
      </c>
      <c r="M127" s="44"/>
      <c r="P127">
        <v>0.61831652925959002</v>
      </c>
      <c r="Q127">
        <v>1.1501653563805301</v>
      </c>
      <c r="R127">
        <v>0.81617781862265804</v>
      </c>
      <c r="S127">
        <v>1.2636844066742901</v>
      </c>
    </row>
    <row r="128" spans="1:19">
      <c r="A128" s="42"/>
      <c r="B128">
        <v>11042.661136122</v>
      </c>
      <c r="C128">
        <v>13.1005814636876</v>
      </c>
      <c r="E128">
        <v>15790.372153344</v>
      </c>
      <c r="F128">
        <v>14.6656951783759</v>
      </c>
      <c r="H128">
        <v>12726.528125471999</v>
      </c>
      <c r="I128">
        <v>11.6610632940051</v>
      </c>
      <c r="K128">
        <v>16200.926185320001</v>
      </c>
      <c r="L128">
        <v>9.4293270712087907</v>
      </c>
      <c r="M128" s="44"/>
      <c r="P128">
        <v>0.61831652925959002</v>
      </c>
      <c r="Q128">
        <v>1.1501653563805301</v>
      </c>
      <c r="R128">
        <v>0.81617781862265804</v>
      </c>
      <c r="S128">
        <v>1.2636844066742901</v>
      </c>
    </row>
    <row r="129" spans="1:19">
      <c r="A129" s="42"/>
      <c r="B129">
        <v>13188.459110399999</v>
      </c>
      <c r="C129">
        <v>12.347008193652499</v>
      </c>
      <c r="E129">
        <v>19206.537636000001</v>
      </c>
      <c r="F129">
        <v>13.718897992947101</v>
      </c>
      <c r="H129">
        <v>14800.5521700667</v>
      </c>
      <c r="I129">
        <v>10.90749002397</v>
      </c>
      <c r="K129">
        <v>19597.963267666699</v>
      </c>
      <c r="L129">
        <v>8.8013493461794905</v>
      </c>
      <c r="M129" s="44"/>
      <c r="P129">
        <v>0.61831652925959002</v>
      </c>
      <c r="Q129">
        <v>1.1501653563805301</v>
      </c>
      <c r="R129">
        <v>0.81617781862265804</v>
      </c>
      <c r="S129">
        <v>1.2636844066742901</v>
      </c>
    </row>
    <row r="130" spans="1:19">
      <c r="A130" s="42"/>
      <c r="M130" s="44"/>
    </row>
    <row r="131" spans="1:19">
      <c r="A131" s="42"/>
      <c r="M131" s="44"/>
    </row>
    <row r="132" spans="1:19">
      <c r="A132" s="35"/>
      <c r="M132" s="44"/>
    </row>
    <row r="133" spans="1:19">
      <c r="A133" s="35"/>
      <c r="M133" s="44"/>
    </row>
    <row r="134" spans="1:19">
      <c r="A134" s="35"/>
      <c r="M134" s="44"/>
    </row>
    <row r="135" spans="1:19">
      <c r="A135" s="35"/>
      <c r="M135" s="44"/>
    </row>
    <row r="136" spans="1:19">
      <c r="A136" s="35"/>
      <c r="M136" s="44"/>
    </row>
    <row r="137" spans="1:19">
      <c r="A137" s="35"/>
      <c r="M137" s="44"/>
    </row>
    <row r="138" spans="1:19">
      <c r="A138" s="35"/>
      <c r="M138" s="44"/>
    </row>
    <row r="139" spans="1:19" ht="18">
      <c r="A139" s="39" t="s">
        <v>73</v>
      </c>
      <c r="M139" s="44"/>
    </row>
    <row r="140" spans="1:19">
      <c r="A140" s="35"/>
      <c r="M140" s="44"/>
      <c r="P140" t="s">
        <v>239</v>
      </c>
    </row>
    <row r="141" spans="1:19" ht="15">
      <c r="A141" s="36"/>
      <c r="B141">
        <v>1</v>
      </c>
      <c r="C141">
        <v>1</v>
      </c>
      <c r="E141">
        <v>2</v>
      </c>
      <c r="F141">
        <v>2</v>
      </c>
      <c r="H141">
        <v>3</v>
      </c>
      <c r="I141">
        <v>3</v>
      </c>
      <c r="K141">
        <v>4</v>
      </c>
      <c r="L141">
        <v>4</v>
      </c>
      <c r="M141" s="44"/>
      <c r="P141">
        <v>1</v>
      </c>
      <c r="Q141">
        <v>2</v>
      </c>
      <c r="R141">
        <v>3</v>
      </c>
      <c r="S141">
        <v>4</v>
      </c>
    </row>
    <row r="142" spans="1:19" ht="15">
      <c r="A142" s="37" t="s">
        <v>10</v>
      </c>
      <c r="B142" t="s">
        <v>35</v>
      </c>
      <c r="C142" t="s">
        <v>40</v>
      </c>
      <c r="E142" t="s">
        <v>35</v>
      </c>
      <c r="F142" t="s">
        <v>40</v>
      </c>
      <c r="H142" t="s">
        <v>35</v>
      </c>
      <c r="I142" t="s">
        <v>40</v>
      </c>
      <c r="K142" t="s">
        <v>35</v>
      </c>
      <c r="L142" t="s">
        <v>40</v>
      </c>
      <c r="M142" s="44"/>
      <c r="P142" t="s">
        <v>36</v>
      </c>
      <c r="Q142" t="s">
        <v>36</v>
      </c>
      <c r="R142" t="s">
        <v>36</v>
      </c>
      <c r="S142" t="s">
        <v>36</v>
      </c>
    </row>
    <row r="143" spans="1:19" ht="15">
      <c r="A143" s="37"/>
      <c r="B143">
        <v>0</v>
      </c>
      <c r="C143">
        <v>48.016142975314999</v>
      </c>
      <c r="E143">
        <v>0</v>
      </c>
      <c r="F143">
        <v>37.166620125963099</v>
      </c>
      <c r="H143">
        <v>0</v>
      </c>
      <c r="I143">
        <v>42.354682254281897</v>
      </c>
      <c r="K143">
        <v>0</v>
      </c>
      <c r="L143">
        <v>32.761114854988499</v>
      </c>
      <c r="M143" s="44"/>
      <c r="P143">
        <v>1.0208019450245001</v>
      </c>
      <c r="Q143">
        <v>1.2603029881548999</v>
      </c>
      <c r="R143">
        <v>1.14910262484587</v>
      </c>
      <c r="S143">
        <v>1.46850175699153</v>
      </c>
    </row>
    <row r="144" spans="1:19" ht="15">
      <c r="A144" s="38"/>
      <c r="B144">
        <v>21.1526147985</v>
      </c>
      <c r="C144">
        <v>38.664105470263699</v>
      </c>
      <c r="E144">
        <v>21.577252153860002</v>
      </c>
      <c r="F144">
        <v>36.983057406339199</v>
      </c>
      <c r="H144">
        <v>20.2646952996</v>
      </c>
      <c r="I144">
        <v>37.012040993648299</v>
      </c>
      <c r="K144">
        <v>21.577252153860002</v>
      </c>
      <c r="L144">
        <v>32.761114854988499</v>
      </c>
      <c r="M144" s="44"/>
      <c r="P144">
        <v>1.0208019450245001</v>
      </c>
      <c r="Q144">
        <v>1.2603029881548999</v>
      </c>
      <c r="R144">
        <v>1.14910262484587</v>
      </c>
      <c r="S144">
        <v>1.46850175699153</v>
      </c>
    </row>
    <row r="145" spans="1:19" ht="15">
      <c r="A145" s="38"/>
      <c r="B145">
        <v>28.588608068265</v>
      </c>
      <c r="C145">
        <v>35.166752601639203</v>
      </c>
      <c r="E145">
        <v>28.802470265706699</v>
      </c>
      <c r="F145">
        <v>34.6643704216157</v>
      </c>
      <c r="H145">
        <v>27.276733972740001</v>
      </c>
      <c r="I145">
        <v>34.3262285696769</v>
      </c>
      <c r="K145">
        <v>29.369037653865</v>
      </c>
      <c r="L145">
        <v>32.761114854988499</v>
      </c>
      <c r="M145" s="44"/>
      <c r="P145">
        <v>1.0208019450245001</v>
      </c>
      <c r="Q145">
        <v>1.2603029881548999</v>
      </c>
      <c r="R145">
        <v>1.14910262484587</v>
      </c>
      <c r="S145">
        <v>1.46850175699153</v>
      </c>
    </row>
    <row r="146" spans="1:19" ht="15">
      <c r="A146" s="38"/>
      <c r="B146">
        <v>47.066661929699997</v>
      </c>
      <c r="C146">
        <v>33.321464209630001</v>
      </c>
      <c r="E146">
        <v>47.147851688400003</v>
      </c>
      <c r="F146">
        <v>30.944810050288499</v>
      </c>
      <c r="H146">
        <v>44.571470148899998</v>
      </c>
      <c r="I146">
        <v>31.949574410335401</v>
      </c>
      <c r="K146">
        <v>47.822231160900003</v>
      </c>
      <c r="L146">
        <v>32.365005828431698</v>
      </c>
      <c r="M146" s="44"/>
      <c r="P146">
        <v>1.0208019450245001</v>
      </c>
      <c r="Q146">
        <v>1.2603029881548999</v>
      </c>
      <c r="R146">
        <v>1.14910262484587</v>
      </c>
      <c r="S146">
        <v>1.46850175699153</v>
      </c>
    </row>
    <row r="147" spans="1:19" ht="15">
      <c r="A147" s="38"/>
      <c r="B147">
        <v>69.904568873700001</v>
      </c>
      <c r="C147">
        <v>30.8095533095129</v>
      </c>
      <c r="E147">
        <v>70.009930437626707</v>
      </c>
      <c r="F147">
        <v>28.036790123614502</v>
      </c>
      <c r="H147">
        <v>65.770807463460002</v>
      </c>
      <c r="I147">
        <v>29.746821774848101</v>
      </c>
      <c r="K147">
        <v>71.144592259051706</v>
      </c>
      <c r="L147">
        <v>31.833640061099199</v>
      </c>
      <c r="M147" s="44"/>
      <c r="P147">
        <v>1.0208019450245001</v>
      </c>
      <c r="Q147">
        <v>1.2603029881548999</v>
      </c>
      <c r="R147">
        <v>1.14910262484587</v>
      </c>
      <c r="S147">
        <v>1.46850175699153</v>
      </c>
    </row>
    <row r="148" spans="1:19" ht="15">
      <c r="A148" s="38"/>
      <c r="B148">
        <v>97.369065588491694</v>
      </c>
      <c r="C148">
        <v>28.819346980958599</v>
      </c>
      <c r="E148">
        <v>96.557228995066694</v>
      </c>
      <c r="F148">
        <v>25.863021075436301</v>
      </c>
      <c r="H148">
        <v>91.391967230264996</v>
      </c>
      <c r="I148">
        <v>28.056112515153899</v>
      </c>
      <c r="K148">
        <v>98.742464273006703</v>
      </c>
      <c r="L148">
        <v>31.311935489536399</v>
      </c>
      <c r="M148" s="44"/>
      <c r="P148">
        <v>1.0208019450245001</v>
      </c>
      <c r="Q148">
        <v>1.2603029881548999</v>
      </c>
      <c r="R148">
        <v>1.14910262484587</v>
      </c>
      <c r="S148">
        <v>1.46850175699153</v>
      </c>
    </row>
    <row r="149" spans="1:19" ht="15">
      <c r="A149" s="38"/>
      <c r="B149">
        <v>128.27228204062499</v>
      </c>
      <c r="C149">
        <v>27.196266091652301</v>
      </c>
      <c r="E149">
        <v>127.559240528625</v>
      </c>
      <c r="F149">
        <v>24.104683445354301</v>
      </c>
      <c r="H149">
        <v>120.0101437185</v>
      </c>
      <c r="I149">
        <v>26.693883911628902</v>
      </c>
      <c r="K149">
        <v>130.91364576562501</v>
      </c>
      <c r="L149">
        <v>29.804788949466101</v>
      </c>
      <c r="M149" s="44"/>
      <c r="P149">
        <v>1.0208019450245001</v>
      </c>
      <c r="Q149">
        <v>1.2603029881548999</v>
      </c>
      <c r="R149">
        <v>1.14910262484587</v>
      </c>
      <c r="S149">
        <v>1.46850175699153</v>
      </c>
    </row>
    <row r="150" spans="1:19" ht="15">
      <c r="A150" s="38"/>
      <c r="B150">
        <v>163.979288540092</v>
      </c>
      <c r="C150">
        <v>25.814715096587801</v>
      </c>
      <c r="E150">
        <v>163.46219032170001</v>
      </c>
      <c r="F150">
        <v>22.442957772969098</v>
      </c>
      <c r="H150">
        <v>153.757189868132</v>
      </c>
      <c r="I150">
        <v>25.360638895412901</v>
      </c>
      <c r="K150">
        <v>166.80721595108699</v>
      </c>
      <c r="L150">
        <v>28.819346980958699</v>
      </c>
      <c r="M150" s="44"/>
      <c r="P150">
        <v>1.0208019450245001</v>
      </c>
      <c r="Q150">
        <v>1.2603029881548999</v>
      </c>
      <c r="R150">
        <v>1.14910262484587</v>
      </c>
      <c r="S150">
        <v>1.46850175699153</v>
      </c>
    </row>
    <row r="151" spans="1:19" ht="15">
      <c r="A151" s="38"/>
      <c r="B151">
        <v>203.686116154372</v>
      </c>
      <c r="C151">
        <v>24.751983561922899</v>
      </c>
      <c r="E151">
        <v>203.60066589786001</v>
      </c>
      <c r="F151">
        <v>21.360903846764799</v>
      </c>
      <c r="H151">
        <v>190.48999431705201</v>
      </c>
      <c r="I151">
        <v>24.404180514214399</v>
      </c>
      <c r="K151">
        <v>207.91689575425201</v>
      </c>
      <c r="L151">
        <v>27.8628885997602</v>
      </c>
      <c r="M151" s="44"/>
      <c r="P151">
        <v>1.0208019450245001</v>
      </c>
      <c r="Q151">
        <v>1.2603029881548999</v>
      </c>
      <c r="R151">
        <v>1.14910262484587</v>
      </c>
      <c r="S151">
        <v>1.46850175699153</v>
      </c>
    </row>
    <row r="152" spans="1:19" ht="15">
      <c r="A152" s="38"/>
      <c r="B152">
        <v>224.770577780667</v>
      </c>
      <c r="C152">
        <v>23.998410291887801</v>
      </c>
      <c r="E152">
        <v>224.05220352000001</v>
      </c>
      <c r="F152">
        <v>20.684620142887201</v>
      </c>
      <c r="H152">
        <v>209.75146069066699</v>
      </c>
      <c r="I152">
        <v>23.718235614567099</v>
      </c>
      <c r="K152">
        <v>228.64548474666699</v>
      </c>
      <c r="L152">
        <v>27.2059272874219</v>
      </c>
      <c r="M152" s="44"/>
      <c r="P152">
        <v>1.0208019450245001</v>
      </c>
      <c r="Q152">
        <v>1.2603029881548999</v>
      </c>
      <c r="R152">
        <v>1.14910262484587</v>
      </c>
      <c r="S152">
        <v>1.46850175699153</v>
      </c>
    </row>
    <row r="153" spans="1:19" ht="15">
      <c r="A153" s="38"/>
      <c r="B153">
        <v>403.15679859874501</v>
      </c>
      <c r="C153">
        <v>22.046848746412198</v>
      </c>
      <c r="E153">
        <v>405.29059432222499</v>
      </c>
      <c r="F153">
        <v>18.4915287031696</v>
      </c>
      <c r="H153">
        <v>380.04277948650002</v>
      </c>
      <c r="I153">
        <v>21.776335264861199</v>
      </c>
      <c r="K153">
        <v>416.53470647686498</v>
      </c>
      <c r="L153">
        <v>23.959765508809099</v>
      </c>
      <c r="M153" s="44"/>
      <c r="P153">
        <v>1.0208019450245001</v>
      </c>
      <c r="Q153">
        <v>1.2603029881548999</v>
      </c>
      <c r="R153">
        <v>1.14910262484587</v>
      </c>
      <c r="S153">
        <v>1.46850175699153</v>
      </c>
    </row>
    <row r="154" spans="1:19" ht="15">
      <c r="A154" s="38"/>
      <c r="B154">
        <v>1298.1677239291701</v>
      </c>
      <c r="C154">
        <v>17.679988258516399</v>
      </c>
      <c r="E154">
        <v>1370.6248989291701</v>
      </c>
      <c r="F154">
        <v>14.569083220679101</v>
      </c>
      <c r="H154">
        <v>1273.53563962917</v>
      </c>
      <c r="I154">
        <v>17.3611687981169</v>
      </c>
      <c r="K154">
        <v>1407.27050691667</v>
      </c>
      <c r="L154">
        <v>17.4674419515834</v>
      </c>
      <c r="M154" s="44"/>
      <c r="P154">
        <v>1.0208019450245001</v>
      </c>
      <c r="Q154">
        <v>1.2603029881548999</v>
      </c>
      <c r="R154">
        <v>1.14910262484587</v>
      </c>
      <c r="S154">
        <v>1.46850175699153</v>
      </c>
    </row>
    <row r="155" spans="1:19" ht="15">
      <c r="A155" s="38"/>
      <c r="B155">
        <v>4725.0779562666703</v>
      </c>
      <c r="C155">
        <v>13.8058487548742</v>
      </c>
      <c r="E155">
        <v>5153.6130125166701</v>
      </c>
      <c r="F155">
        <v>11.496822965920501</v>
      </c>
      <c r="H155">
        <v>4899.4908169166702</v>
      </c>
      <c r="I155">
        <v>13.3517725536993</v>
      </c>
      <c r="K155">
        <v>5520.0475457166704</v>
      </c>
      <c r="L155">
        <v>13.3034665748508</v>
      </c>
      <c r="M155" s="44"/>
      <c r="P155">
        <v>1.0208019450245001</v>
      </c>
      <c r="Q155">
        <v>1.2603029881548999</v>
      </c>
      <c r="R155">
        <v>1.14910262484587</v>
      </c>
      <c r="S155">
        <v>1.46850175699153</v>
      </c>
    </row>
    <row r="156" spans="1:19" ht="15">
      <c r="A156" s="38"/>
      <c r="B156">
        <v>8872.3103248826701</v>
      </c>
      <c r="C156">
        <v>12.076494712101301</v>
      </c>
      <c r="E156">
        <v>9806.0879396666605</v>
      </c>
      <c r="F156">
        <v>10.066965992007701</v>
      </c>
      <c r="H156">
        <v>9324.3431492026702</v>
      </c>
      <c r="I156">
        <v>11.5161453574599</v>
      </c>
      <c r="K156">
        <v>10684.677694506699</v>
      </c>
      <c r="L156">
        <v>11.467839378611499</v>
      </c>
      <c r="M156" s="44"/>
      <c r="P156">
        <v>1.0208019450245001</v>
      </c>
      <c r="Q156">
        <v>1.2603029881548999</v>
      </c>
      <c r="R156">
        <v>1.14910262484587</v>
      </c>
      <c r="S156">
        <v>1.46850175699153</v>
      </c>
    </row>
    <row r="157" spans="1:19" ht="15">
      <c r="A157" s="38"/>
      <c r="B157">
        <v>14012.511182009999</v>
      </c>
      <c r="C157">
        <v>10.8785064366608</v>
      </c>
      <c r="E157">
        <v>15739.69044816</v>
      </c>
      <c r="F157">
        <v>9.1201688065788904</v>
      </c>
      <c r="H157">
        <v>14950.233361439999</v>
      </c>
      <c r="I157">
        <v>10.2795122989407</v>
      </c>
      <c r="K157">
        <v>17364.141395999999</v>
      </c>
      <c r="L157">
        <v>10.2795122989407</v>
      </c>
      <c r="M157" s="44"/>
      <c r="P157">
        <v>1.0208019450245001</v>
      </c>
      <c r="Q157">
        <v>1.2603029881548999</v>
      </c>
      <c r="R157">
        <v>1.14910262484587</v>
      </c>
      <c r="S157">
        <v>1.46850175699153</v>
      </c>
    </row>
    <row r="158" spans="1:19" ht="15">
      <c r="A158" s="38"/>
      <c r="B158">
        <v>16978.513891666698</v>
      </c>
      <c r="C158">
        <v>10.1249331666257</v>
      </c>
      <c r="E158">
        <v>19137.9752424</v>
      </c>
      <c r="F158">
        <v>8.4825298857799698</v>
      </c>
      <c r="H158">
        <v>18279.249129</v>
      </c>
      <c r="I158">
        <v>9.4872942458268295</v>
      </c>
      <c r="K158">
        <v>21340.658574666701</v>
      </c>
      <c r="L158">
        <v>9.4776330500571504</v>
      </c>
      <c r="M158" s="44"/>
      <c r="P158">
        <v>1.0208019450245001</v>
      </c>
      <c r="Q158">
        <v>1.2603029881548999</v>
      </c>
      <c r="R158">
        <v>1.14910262484587</v>
      </c>
      <c r="S158">
        <v>1.46850175699153</v>
      </c>
    </row>
    <row r="159" spans="1:19" ht="15">
      <c r="A159" s="38"/>
      <c r="M159" s="44"/>
    </row>
    <row r="160" spans="1:19" ht="15">
      <c r="A160" s="38"/>
      <c r="M160" s="44"/>
    </row>
    <row r="161" spans="1:19">
      <c r="A161" s="35"/>
      <c r="M161" s="44"/>
    </row>
    <row r="162" spans="1:19">
      <c r="A162" s="35"/>
      <c r="M162" s="44"/>
    </row>
    <row r="163" spans="1:19">
      <c r="A163" s="35"/>
      <c r="M163" s="44"/>
    </row>
    <row r="164" spans="1:19">
      <c r="A164" s="35"/>
      <c r="M164" s="44"/>
    </row>
    <row r="165" spans="1:19">
      <c r="A165" s="35"/>
      <c r="M165" s="44"/>
    </row>
    <row r="166" spans="1:19" ht="18">
      <c r="A166" s="39" t="s">
        <v>77</v>
      </c>
      <c r="M166" s="44"/>
    </row>
    <row r="167" spans="1:19">
      <c r="A167" s="35"/>
      <c r="M167" s="44"/>
      <c r="P167" t="s">
        <v>239</v>
      </c>
    </row>
    <row r="168" spans="1:19">
      <c r="A168" s="35"/>
      <c r="B168">
        <v>1</v>
      </c>
      <c r="C168">
        <v>1</v>
      </c>
      <c r="E168">
        <v>2</v>
      </c>
      <c r="F168">
        <v>2</v>
      </c>
      <c r="H168">
        <v>3</v>
      </c>
      <c r="I168">
        <v>3</v>
      </c>
      <c r="K168" s="40">
        <v>4</v>
      </c>
      <c r="L168" s="40">
        <v>4</v>
      </c>
      <c r="M168" s="44"/>
      <c r="P168">
        <v>1</v>
      </c>
      <c r="Q168">
        <v>2</v>
      </c>
      <c r="R168">
        <v>3</v>
      </c>
      <c r="S168">
        <v>4</v>
      </c>
    </row>
    <row r="169" spans="1:19">
      <c r="A169" s="41" t="s">
        <v>10</v>
      </c>
      <c r="B169" t="s">
        <v>35</v>
      </c>
      <c r="C169" t="s">
        <v>40</v>
      </c>
      <c r="E169" t="s">
        <v>35</v>
      </c>
      <c r="F169" t="s">
        <v>40</v>
      </c>
      <c r="H169" t="s">
        <v>35</v>
      </c>
      <c r="I169" t="s">
        <v>40</v>
      </c>
      <c r="K169" s="40" t="s">
        <v>35</v>
      </c>
      <c r="L169" s="40" t="s">
        <v>40</v>
      </c>
      <c r="M169" s="44"/>
      <c r="P169" t="s">
        <v>36</v>
      </c>
      <c r="Q169" t="s">
        <v>36</v>
      </c>
      <c r="R169" t="s">
        <v>36</v>
      </c>
      <c r="S169" t="s">
        <v>36</v>
      </c>
    </row>
    <row r="170" spans="1:19">
      <c r="A170" s="41"/>
      <c r="B170">
        <v>0</v>
      </c>
      <c r="C170">
        <v>37.050685776727001</v>
      </c>
      <c r="E170">
        <v>0</v>
      </c>
      <c r="F170">
        <v>34.403518135834297</v>
      </c>
      <c r="H170">
        <v>0</v>
      </c>
      <c r="I170">
        <v>47.523421991061198</v>
      </c>
      <c r="K170" s="40">
        <v>0</v>
      </c>
      <c r="L170" s="40">
        <v>40.2871863595701</v>
      </c>
      <c r="M170" s="44"/>
      <c r="P170">
        <v>1.3041648169492499</v>
      </c>
      <c r="Q170">
        <v>1.3690880525215099</v>
      </c>
      <c r="R170">
        <v>1.0382887093676301</v>
      </c>
      <c r="S170">
        <v>1.2694811241360999</v>
      </c>
    </row>
    <row r="171" spans="1:19">
      <c r="A171" s="42"/>
      <c r="B171">
        <v>21.577252153860002</v>
      </c>
      <c r="C171">
        <v>37.050685776727001</v>
      </c>
      <c r="E171">
        <v>21.577252153860002</v>
      </c>
      <c r="F171">
        <v>34.403518135834297</v>
      </c>
      <c r="H171">
        <v>21.577252153860002</v>
      </c>
      <c r="I171">
        <v>45.021172286713899</v>
      </c>
      <c r="K171" s="40">
        <v>21.577252153860002</v>
      </c>
      <c r="L171" s="40">
        <v>40.2871863595701</v>
      </c>
      <c r="M171" s="44"/>
      <c r="P171">
        <v>1.3041648169492499</v>
      </c>
      <c r="Q171">
        <v>1.3690880525215099</v>
      </c>
      <c r="R171">
        <v>1.0382887093676301</v>
      </c>
      <c r="S171">
        <v>1.2694811241360999</v>
      </c>
    </row>
    <row r="172" spans="1:19">
      <c r="A172" s="42"/>
      <c r="B172">
        <v>29.075780458666699</v>
      </c>
      <c r="C172">
        <v>37.031363385187603</v>
      </c>
      <c r="E172">
        <v>29.369037653865</v>
      </c>
      <c r="F172">
        <v>34.393856940064701</v>
      </c>
      <c r="H172">
        <v>29.369037653865</v>
      </c>
      <c r="I172">
        <v>42.924692804693002</v>
      </c>
      <c r="K172" s="40">
        <v>29.369037653865</v>
      </c>
      <c r="L172" s="40">
        <v>40.2871863595701</v>
      </c>
      <c r="M172" s="44"/>
      <c r="P172">
        <v>1.3041648169492499</v>
      </c>
      <c r="Q172">
        <v>1.3690880525215099</v>
      </c>
      <c r="R172">
        <v>1.0382887093676301</v>
      </c>
      <c r="S172">
        <v>1.2694811241360999</v>
      </c>
    </row>
    <row r="173" spans="1:19">
      <c r="A173" s="42"/>
      <c r="B173">
        <v>47.744204737185001</v>
      </c>
      <c r="C173">
        <v>36.355079681309903</v>
      </c>
      <c r="E173">
        <v>47.674205031824997</v>
      </c>
      <c r="F173">
        <v>33.282819426551299</v>
      </c>
      <c r="H173">
        <v>47.792641159304999</v>
      </c>
      <c r="I173">
        <v>41.765349312331303</v>
      </c>
      <c r="K173" s="40">
        <v>48.548817346184997</v>
      </c>
      <c r="L173" s="40">
        <v>39.379033957220102</v>
      </c>
      <c r="M173" s="44"/>
      <c r="P173">
        <v>1.3041648169492499</v>
      </c>
      <c r="Q173">
        <v>1.3690880525215099</v>
      </c>
      <c r="R173">
        <v>1.0382887093676301</v>
      </c>
      <c r="S173">
        <v>1.2694811241360999</v>
      </c>
    </row>
    <row r="174" spans="1:19">
      <c r="A174" s="42"/>
      <c r="B174">
        <v>70.491351427291704</v>
      </c>
      <c r="C174">
        <v>35.137769014330097</v>
      </c>
      <c r="E174">
        <v>70.705337471999997</v>
      </c>
      <c r="F174">
        <v>32.4326341988194</v>
      </c>
      <c r="H174">
        <v>71.007696824625</v>
      </c>
      <c r="I174">
        <v>40.248541576491398</v>
      </c>
      <c r="K174" s="40">
        <v>72.523541961584996</v>
      </c>
      <c r="L174" s="40">
        <v>38.113417311391899</v>
      </c>
      <c r="M174" s="44"/>
      <c r="P174">
        <v>1.3041648169492499</v>
      </c>
      <c r="Q174">
        <v>1.3690880525215099</v>
      </c>
      <c r="R174">
        <v>1.0382887093676301</v>
      </c>
      <c r="S174">
        <v>1.2694811241360999</v>
      </c>
    </row>
    <row r="175" spans="1:19">
      <c r="A175" s="42"/>
      <c r="B175">
        <v>97.861666936366703</v>
      </c>
      <c r="C175">
        <v>33.862491172732199</v>
      </c>
      <c r="E175">
        <v>98.522564400931699</v>
      </c>
      <c r="F175">
        <v>31.466514621851299</v>
      </c>
      <c r="H175">
        <v>98.736828308624993</v>
      </c>
      <c r="I175">
        <v>38.944280147584401</v>
      </c>
      <c r="K175" s="40">
        <v>99.861409177291705</v>
      </c>
      <c r="L175" s="40">
        <v>37.108652951345</v>
      </c>
      <c r="M175" s="44"/>
      <c r="P175">
        <v>1.3041648169492499</v>
      </c>
      <c r="Q175">
        <v>1.3690880525215099</v>
      </c>
      <c r="R175">
        <v>1.0382887093676301</v>
      </c>
      <c r="S175">
        <v>1.2694811241360999</v>
      </c>
    </row>
    <row r="176" spans="1:19">
      <c r="A176" s="42"/>
      <c r="B176">
        <v>128.681203331625</v>
      </c>
      <c r="C176">
        <v>32.654841701522002</v>
      </c>
      <c r="E176">
        <v>129.61073292</v>
      </c>
      <c r="F176">
        <v>30.8578592883614</v>
      </c>
      <c r="H176">
        <v>130.100880020625</v>
      </c>
      <c r="I176">
        <v>37.746291872143999</v>
      </c>
      <c r="K176" s="40">
        <v>132.113996525625</v>
      </c>
      <c r="L176" s="40">
        <v>35.968631850522698</v>
      </c>
      <c r="M176" s="44"/>
      <c r="P176">
        <v>1.3041648169492499</v>
      </c>
      <c r="Q176">
        <v>1.3690880525215099</v>
      </c>
      <c r="R176">
        <v>1.0382887093676301</v>
      </c>
      <c r="S176">
        <v>1.2694811241360999</v>
      </c>
    </row>
    <row r="177" spans="1:19">
      <c r="A177" s="42"/>
      <c r="B177">
        <v>164.90458477476699</v>
      </c>
      <c r="C177">
        <v>31.447192230311899</v>
      </c>
      <c r="E177">
        <v>166.23539227942501</v>
      </c>
      <c r="F177">
        <v>30.162253192944299</v>
      </c>
      <c r="H177">
        <v>165.54622962058701</v>
      </c>
      <c r="I177">
        <v>36.780172295175902</v>
      </c>
      <c r="K177" s="40">
        <v>168.48906122506699</v>
      </c>
      <c r="L177" s="40">
        <v>34.963867490475899</v>
      </c>
      <c r="M177" s="44"/>
      <c r="P177">
        <v>1.3041648169492499</v>
      </c>
      <c r="Q177">
        <v>1.3690880525215099</v>
      </c>
      <c r="R177">
        <v>1.0382887093676301</v>
      </c>
      <c r="S177">
        <v>1.2694811241360999</v>
      </c>
    </row>
    <row r="178" spans="1:19">
      <c r="A178" s="42"/>
      <c r="B178">
        <v>204.344842067092</v>
      </c>
      <c r="C178">
        <v>29.9690292775507</v>
      </c>
      <c r="E178">
        <v>206.61966763796701</v>
      </c>
      <c r="F178">
        <v>29.186472420206599</v>
      </c>
      <c r="H178">
        <v>206.218940268452</v>
      </c>
      <c r="I178">
        <v>35.746424347820003</v>
      </c>
      <c r="K178" s="40">
        <v>209.295457356452</v>
      </c>
      <c r="L178" s="40">
        <v>33.93011954312</v>
      </c>
      <c r="M178" s="44"/>
      <c r="P178">
        <v>1.3041648169492499</v>
      </c>
      <c r="Q178">
        <v>1.3690880525215099</v>
      </c>
      <c r="R178">
        <v>1.0382887093676301</v>
      </c>
      <c r="S178">
        <v>1.2694811241360999</v>
      </c>
    </row>
    <row r="179" spans="1:19">
      <c r="A179" s="42"/>
      <c r="B179">
        <v>225.89382557866699</v>
      </c>
      <c r="C179">
        <v>28.906297742885801</v>
      </c>
      <c r="E179">
        <v>228.08002357066701</v>
      </c>
      <c r="F179">
        <v>28.394254367092699</v>
      </c>
      <c r="H179">
        <v>227.70274499999999</v>
      </c>
      <c r="I179">
        <v>35.002512273554601</v>
      </c>
      <c r="K179" s="40">
        <v>231.196676306667</v>
      </c>
      <c r="L179" s="40">
        <v>33.0123059450003</v>
      </c>
      <c r="M179" s="44"/>
      <c r="P179">
        <v>1.3041648169492499</v>
      </c>
      <c r="Q179">
        <v>1.3690880525215099</v>
      </c>
      <c r="R179">
        <v>1.0382887093676301</v>
      </c>
      <c r="S179">
        <v>1.2694811241360999</v>
      </c>
    </row>
    <row r="180" spans="1:19">
      <c r="A180" s="42"/>
      <c r="B180">
        <v>409.34808624874501</v>
      </c>
      <c r="C180">
        <v>25.2157209588676</v>
      </c>
      <c r="E180">
        <v>410.70542061312</v>
      </c>
      <c r="F180">
        <v>25.640813572733599</v>
      </c>
      <c r="H180">
        <v>408.63171123720002</v>
      </c>
      <c r="I180">
        <v>32.229749087656103</v>
      </c>
      <c r="K180" s="40">
        <v>415.65129380842501</v>
      </c>
      <c r="L180" s="40">
        <v>29.930384494472001</v>
      </c>
      <c r="M180" s="44"/>
      <c r="P180">
        <v>1.3041648169492499</v>
      </c>
      <c r="Q180">
        <v>1.3690880525215099</v>
      </c>
      <c r="R180">
        <v>1.0382887093676301</v>
      </c>
      <c r="S180">
        <v>1.2694811241360999</v>
      </c>
    </row>
    <row r="181" spans="1:19">
      <c r="A181" s="42"/>
      <c r="B181">
        <v>1369.00113066667</v>
      </c>
      <c r="C181">
        <v>18.897298925496202</v>
      </c>
      <c r="E181">
        <v>1389.46039466667</v>
      </c>
      <c r="F181">
        <v>19.989014047470199</v>
      </c>
      <c r="H181">
        <v>1350.9216422625</v>
      </c>
      <c r="I181">
        <v>26.6069331497017</v>
      </c>
      <c r="K181" s="40">
        <v>1396.6795647291699</v>
      </c>
      <c r="L181" s="40">
        <v>24.906562694237799</v>
      </c>
      <c r="M181" s="44"/>
      <c r="P181">
        <v>1.3041648169492499</v>
      </c>
      <c r="Q181">
        <v>1.3690880525215099</v>
      </c>
      <c r="R181">
        <v>1.0382887093676301</v>
      </c>
      <c r="S181">
        <v>1.2694811241360999</v>
      </c>
    </row>
    <row r="182" spans="1:19">
      <c r="A182" s="42"/>
      <c r="B182">
        <v>5341.03029051667</v>
      </c>
      <c r="C182">
        <v>14.607728003757799</v>
      </c>
      <c r="E182">
        <v>5374.1118169166703</v>
      </c>
      <c r="F182">
        <v>15.5062192103381</v>
      </c>
      <c r="H182">
        <v>5005.9258265999997</v>
      </c>
      <c r="I182">
        <v>21.4285322171526</v>
      </c>
      <c r="K182" s="40">
        <v>5339.3053332666695</v>
      </c>
      <c r="L182" s="40">
        <v>20.4334290528755</v>
      </c>
      <c r="M182" s="44"/>
      <c r="P182">
        <v>1.3041648169492499</v>
      </c>
      <c r="Q182">
        <v>1.3690880525215099</v>
      </c>
      <c r="R182">
        <v>1.0382887093676301</v>
      </c>
      <c r="S182">
        <v>1.2694811241360999</v>
      </c>
    </row>
    <row r="183" spans="1:19">
      <c r="A183" s="42"/>
      <c r="B183">
        <v>10150.3163580047</v>
      </c>
      <c r="C183">
        <v>12.6851500455913</v>
      </c>
      <c r="E183">
        <v>10277.1411434767</v>
      </c>
      <c r="F183">
        <v>13.429062119856701</v>
      </c>
      <c r="H183">
        <v>9448.2578098766699</v>
      </c>
      <c r="I183">
        <v>18.8586541424175</v>
      </c>
      <c r="K183" s="40">
        <v>10165.3446007727</v>
      </c>
      <c r="L183" s="40">
        <v>18.105080872382299</v>
      </c>
      <c r="M183" s="44"/>
      <c r="P183">
        <v>1.3041648169492499</v>
      </c>
      <c r="Q183">
        <v>1.3690880525215099</v>
      </c>
      <c r="R183">
        <v>1.0382887093676301</v>
      </c>
      <c r="S183">
        <v>1.2694811241360999</v>
      </c>
    </row>
    <row r="184" spans="1:19">
      <c r="A184" s="42"/>
      <c r="B184">
        <v>16511.83489161</v>
      </c>
      <c r="C184">
        <v>11.3519050293752</v>
      </c>
      <c r="E184">
        <v>16776.835365113999</v>
      </c>
      <c r="F184">
        <v>11.9992051459439</v>
      </c>
      <c r="H184">
        <v>15000.499546073999</v>
      </c>
      <c r="I184">
        <v>16.974720967329699</v>
      </c>
      <c r="K184" s="40">
        <v>16431.156301824001</v>
      </c>
      <c r="L184" s="40">
        <v>16.501322374615299</v>
      </c>
      <c r="M184" s="44"/>
      <c r="P184">
        <v>1.3041648169492499</v>
      </c>
      <c r="Q184">
        <v>1.3690880525215099</v>
      </c>
      <c r="R184">
        <v>1.0382887093676301</v>
      </c>
      <c r="S184">
        <v>1.2694811241360999</v>
      </c>
    </row>
    <row r="185" spans="1:19">
      <c r="A185" s="42"/>
      <c r="B185">
        <v>20143.419250066701</v>
      </c>
      <c r="C185">
        <v>10.588670563570499</v>
      </c>
      <c r="E185">
        <v>20513.8117076667</v>
      </c>
      <c r="F185">
        <v>11.158681113981601</v>
      </c>
      <c r="H185">
        <v>18256.082342866699</v>
      </c>
      <c r="I185">
        <v>15.7960550834286</v>
      </c>
      <c r="K185" s="40">
        <v>19994.091849</v>
      </c>
      <c r="L185" s="40">
        <v>15.419268448411</v>
      </c>
      <c r="M185" s="44"/>
      <c r="P185">
        <v>1.3041648169492499</v>
      </c>
      <c r="Q185">
        <v>1.3690880525215099</v>
      </c>
      <c r="R185">
        <v>1.0382887093676301</v>
      </c>
      <c r="S185">
        <v>1.2694811241360999</v>
      </c>
    </row>
    <row r="186" spans="1:19">
      <c r="A186" s="42"/>
      <c r="M186" s="44"/>
    </row>
    <row r="187" spans="1:19">
      <c r="A187" s="42"/>
      <c r="M187" s="44"/>
    </row>
    <row r="188" spans="1:19">
      <c r="A188" s="35"/>
      <c r="M188" s="44"/>
    </row>
    <row r="189" spans="1:19">
      <c r="A189" s="35"/>
      <c r="M189" s="44"/>
    </row>
    <row r="190" spans="1:19">
      <c r="A190" s="35"/>
      <c r="M190" s="44"/>
    </row>
    <row r="191" spans="1:19">
      <c r="A191" s="35"/>
      <c r="M191" s="44"/>
    </row>
    <row r="192" spans="1:19" ht="18">
      <c r="A192" s="39" t="s">
        <v>80</v>
      </c>
      <c r="M192" s="44"/>
    </row>
    <row r="193" spans="1:19">
      <c r="A193" s="35"/>
      <c r="M193" s="44"/>
      <c r="P193" t="s">
        <v>239</v>
      </c>
    </row>
    <row r="194" spans="1:19">
      <c r="A194" s="35"/>
      <c r="B194" s="40">
        <v>1</v>
      </c>
      <c r="C194" s="40">
        <v>1</v>
      </c>
      <c r="E194" s="40">
        <v>2</v>
      </c>
      <c r="F194" s="40">
        <v>2</v>
      </c>
      <c r="H194">
        <v>3</v>
      </c>
      <c r="I194">
        <v>3</v>
      </c>
      <c r="K194" s="40">
        <v>4</v>
      </c>
      <c r="L194" s="40">
        <v>4</v>
      </c>
      <c r="M194" s="44"/>
      <c r="P194">
        <v>1</v>
      </c>
      <c r="Q194">
        <v>2</v>
      </c>
      <c r="R194">
        <v>3</v>
      </c>
      <c r="S194">
        <v>4</v>
      </c>
    </row>
    <row r="195" spans="1:19">
      <c r="A195" s="41" t="s">
        <v>10</v>
      </c>
      <c r="B195" s="40" t="s">
        <v>35</v>
      </c>
      <c r="C195" s="40" t="s">
        <v>40</v>
      </c>
      <c r="E195" s="40" t="s">
        <v>35</v>
      </c>
      <c r="F195" s="40" t="s">
        <v>40</v>
      </c>
      <c r="H195" t="s">
        <v>35</v>
      </c>
      <c r="I195" t="s">
        <v>40</v>
      </c>
      <c r="K195" s="40" t="s">
        <v>35</v>
      </c>
      <c r="L195" s="40" t="s">
        <v>40</v>
      </c>
      <c r="M195" s="44"/>
      <c r="P195" t="s">
        <v>36</v>
      </c>
      <c r="Q195" t="s">
        <v>36</v>
      </c>
      <c r="R195" t="s">
        <v>36</v>
      </c>
      <c r="S195" t="s">
        <v>36</v>
      </c>
    </row>
    <row r="196" spans="1:19">
      <c r="A196" s="41"/>
      <c r="B196" s="40">
        <v>0</v>
      </c>
      <c r="C196" s="40">
        <v>41.378901481544098</v>
      </c>
      <c r="E196" s="40">
        <v>0</v>
      </c>
      <c r="F196" s="40">
        <v>38.828345798348302</v>
      </c>
      <c r="H196">
        <v>0</v>
      </c>
      <c r="I196">
        <v>41.5431418096288</v>
      </c>
      <c r="K196" s="40">
        <v>0</v>
      </c>
      <c r="L196" s="40">
        <v>37.176281321732901</v>
      </c>
      <c r="M196" s="44"/>
      <c r="P196">
        <v>1.26455391429356</v>
      </c>
      <c r="Q196">
        <v>1.3427129880702799</v>
      </c>
      <c r="R196">
        <v>1.20397821681766</v>
      </c>
      <c r="S196">
        <v>1.36300149918661</v>
      </c>
    </row>
    <row r="197" spans="1:19">
      <c r="A197" s="42"/>
      <c r="B197" s="40">
        <v>21.577252153860002</v>
      </c>
      <c r="C197" s="40">
        <v>41.378901481544098</v>
      </c>
      <c r="E197" s="40">
        <v>21.577252153860002</v>
      </c>
      <c r="F197" s="40">
        <v>38.828345798348302</v>
      </c>
      <c r="H197">
        <v>21.577252153860002</v>
      </c>
      <c r="I197">
        <v>39.852432549934598</v>
      </c>
      <c r="K197" s="40">
        <v>21.577252153860002</v>
      </c>
      <c r="L197" s="40">
        <v>36.847800665563703</v>
      </c>
      <c r="M197" s="44"/>
      <c r="P197">
        <v>1.26455391429356</v>
      </c>
      <c r="Q197">
        <v>1.3427129880702799</v>
      </c>
      <c r="R197">
        <v>1.20397821681766</v>
      </c>
      <c r="S197">
        <v>1.36300149918661</v>
      </c>
    </row>
    <row r="198" spans="1:19">
      <c r="A198" s="42"/>
      <c r="B198" s="40">
        <v>29.009178837345001</v>
      </c>
      <c r="C198" s="40">
        <v>40.596344624199901</v>
      </c>
      <c r="E198" s="40">
        <v>29.369037653865</v>
      </c>
      <c r="F198" s="40">
        <v>38.809023406808898</v>
      </c>
      <c r="H198">
        <v>29.057918010344999</v>
      </c>
      <c r="I198">
        <v>39.050553301051004</v>
      </c>
      <c r="K198" s="40">
        <v>29.369037653865</v>
      </c>
      <c r="L198" s="40">
        <v>36.152194570146698</v>
      </c>
      <c r="M198" s="44"/>
      <c r="P198">
        <v>1.26455391429356</v>
      </c>
      <c r="Q198">
        <v>1.3427129880702799</v>
      </c>
      <c r="R198">
        <v>1.20397821681766</v>
      </c>
      <c r="S198">
        <v>1.36300149918661</v>
      </c>
    </row>
    <row r="199" spans="1:19">
      <c r="A199" s="42"/>
      <c r="B199" s="40">
        <v>47.401879626179998</v>
      </c>
      <c r="C199" s="40">
        <v>39.591580264153102</v>
      </c>
      <c r="E199" s="40">
        <v>47.902892475599998</v>
      </c>
      <c r="F199" s="40">
        <v>38.809023406808898</v>
      </c>
      <c r="H199">
        <v>47.474742334185002</v>
      </c>
      <c r="I199">
        <v>37.958838179076999</v>
      </c>
      <c r="K199" s="40">
        <v>48.002296786785003</v>
      </c>
      <c r="L199" s="40">
        <v>35.4565884747296</v>
      </c>
      <c r="M199" s="44"/>
      <c r="P199">
        <v>1.26455391429356</v>
      </c>
      <c r="Q199">
        <v>1.3427129880702799</v>
      </c>
      <c r="R199">
        <v>1.20397821681766</v>
      </c>
      <c r="S199">
        <v>1.36300149918661</v>
      </c>
    </row>
    <row r="200" spans="1:19">
      <c r="A200" s="42"/>
      <c r="B200" s="40">
        <v>70.370110250091699</v>
      </c>
      <c r="C200" s="40">
        <v>38.480542750639799</v>
      </c>
      <c r="E200" s="40">
        <v>71.076158121466705</v>
      </c>
      <c r="F200" s="40">
        <v>37.794597850992403</v>
      </c>
      <c r="H200">
        <v>70.503470893166707</v>
      </c>
      <c r="I200">
        <v>36.809155882485001</v>
      </c>
      <c r="K200" s="40">
        <v>71.160690462051704</v>
      </c>
      <c r="L200" s="40">
        <v>34.7223375962338</v>
      </c>
      <c r="M200" s="44"/>
      <c r="P200">
        <v>1.26455391429356</v>
      </c>
      <c r="Q200">
        <v>1.3427129880702799</v>
      </c>
      <c r="R200">
        <v>1.20397821681766</v>
      </c>
      <c r="S200">
        <v>1.36300149918661</v>
      </c>
    </row>
    <row r="201" spans="1:19">
      <c r="A201" s="42"/>
      <c r="B201" s="40">
        <v>97.408736931566693</v>
      </c>
      <c r="C201" s="40">
        <v>37.765614263683403</v>
      </c>
      <c r="E201" s="40">
        <v>98.251644340611705</v>
      </c>
      <c r="F201" s="40">
        <v>36.876784252872703</v>
      </c>
      <c r="H201">
        <v>97.923879118065003</v>
      </c>
      <c r="I201">
        <v>35.8237139139775</v>
      </c>
      <c r="K201" s="40">
        <v>98.826987987931702</v>
      </c>
      <c r="L201" s="40">
        <v>34.094359871204503</v>
      </c>
      <c r="M201" s="44"/>
      <c r="P201">
        <v>1.26455391429356</v>
      </c>
      <c r="Q201">
        <v>1.3427129880702799</v>
      </c>
      <c r="R201">
        <v>1.20397821681766</v>
      </c>
      <c r="S201">
        <v>1.36300149918661</v>
      </c>
    </row>
    <row r="202" spans="1:19">
      <c r="A202" s="42"/>
      <c r="B202" s="40">
        <v>129.1122896505</v>
      </c>
      <c r="C202" s="40">
        <v>36.905767840181802</v>
      </c>
      <c r="E202" s="40">
        <v>129.48996808800001</v>
      </c>
      <c r="F202" s="40">
        <v>36.065243808219499</v>
      </c>
      <c r="H202">
        <v>129.391813721625</v>
      </c>
      <c r="I202">
        <v>34.780304770851998</v>
      </c>
      <c r="K202" s="40">
        <v>130.72568684999999</v>
      </c>
      <c r="L202" s="40">
        <v>33.4084149715572</v>
      </c>
      <c r="M202" s="44"/>
      <c r="P202">
        <v>1.26455391429356</v>
      </c>
      <c r="Q202">
        <v>1.3427129880702799</v>
      </c>
      <c r="R202">
        <v>1.20397821681766</v>
      </c>
      <c r="S202">
        <v>1.36300149918661</v>
      </c>
    </row>
    <row r="203" spans="1:19">
      <c r="A203" s="42"/>
      <c r="B203" s="40">
        <v>163.54028328516699</v>
      </c>
      <c r="C203" s="40">
        <v>36.258467723613101</v>
      </c>
      <c r="E203" s="40">
        <v>164.58339570189199</v>
      </c>
      <c r="F203" s="40">
        <v>35.273025755105699</v>
      </c>
      <c r="H203">
        <v>164.69048588544001</v>
      </c>
      <c r="I203">
        <v>33.978425521968497</v>
      </c>
      <c r="K203" s="40">
        <v>165.27413606664001</v>
      </c>
      <c r="L203" s="40">
        <v>32.925355183073101</v>
      </c>
      <c r="M203" s="44"/>
      <c r="P203">
        <v>1.26455391429356</v>
      </c>
      <c r="Q203">
        <v>1.3427129880702799</v>
      </c>
      <c r="R203">
        <v>1.20397821681766</v>
      </c>
      <c r="S203">
        <v>1.36300149918661</v>
      </c>
    </row>
    <row r="204" spans="1:19">
      <c r="A204" s="42"/>
      <c r="B204" s="40">
        <v>203.39308664949201</v>
      </c>
      <c r="C204" s="40">
        <v>35.4565884747296</v>
      </c>
      <c r="E204" s="40">
        <v>203.759348296692</v>
      </c>
      <c r="F204" s="40">
        <v>34.5097912893008</v>
      </c>
      <c r="H204">
        <v>204.60079245874701</v>
      </c>
      <c r="I204">
        <v>32.886710399994499</v>
      </c>
      <c r="K204" s="40">
        <v>206.29182250069201</v>
      </c>
      <c r="L204" s="40">
        <v>32.229749087656103</v>
      </c>
      <c r="M204" s="44"/>
      <c r="P204">
        <v>1.26455391429356</v>
      </c>
      <c r="Q204">
        <v>1.3427129880702799</v>
      </c>
      <c r="R204">
        <v>1.20397821681766</v>
      </c>
      <c r="S204">
        <v>1.36300149918661</v>
      </c>
    </row>
    <row r="205" spans="1:19">
      <c r="A205" s="42"/>
      <c r="B205" s="40">
        <v>224.336946762</v>
      </c>
      <c r="C205" s="40">
        <v>34.703015204694502</v>
      </c>
      <c r="E205" s="40">
        <v>225.04143562066699</v>
      </c>
      <c r="F205" s="40">
        <v>33.978425521968397</v>
      </c>
      <c r="H205">
        <v>225.082053578667</v>
      </c>
      <c r="I205">
        <v>32.384328219971103</v>
      </c>
      <c r="K205" s="40">
        <v>226.879973380667</v>
      </c>
      <c r="L205" s="40">
        <v>31.823978865329501</v>
      </c>
      <c r="M205" s="44"/>
      <c r="P205">
        <v>1.26455391429356</v>
      </c>
      <c r="Q205">
        <v>1.3427129880702799</v>
      </c>
      <c r="R205">
        <v>1.20397821681766</v>
      </c>
      <c r="S205">
        <v>1.36300149918661</v>
      </c>
    </row>
    <row r="206" spans="1:19">
      <c r="A206" s="42"/>
      <c r="B206" s="40">
        <v>402.73450607033999</v>
      </c>
      <c r="C206" s="40">
        <v>32.877049204224697</v>
      </c>
      <c r="E206" s="40">
        <v>405.41452340490002</v>
      </c>
      <c r="F206" s="40">
        <v>32.4036506115104</v>
      </c>
      <c r="H206">
        <v>405.11706982650003</v>
      </c>
      <c r="I206">
        <v>31.138033965682201</v>
      </c>
      <c r="K206" s="40">
        <v>408.45872179102503</v>
      </c>
      <c r="L206" s="40">
        <v>30.7032801560465</v>
      </c>
      <c r="M206" s="44"/>
      <c r="P206">
        <v>1.26455391429356</v>
      </c>
      <c r="Q206">
        <v>1.3427129880702799</v>
      </c>
      <c r="R206">
        <v>1.20397821681766</v>
      </c>
      <c r="S206">
        <v>1.36300149918661</v>
      </c>
    </row>
    <row r="207" spans="1:19">
      <c r="A207" s="42"/>
      <c r="B207" s="40">
        <v>1330.5112704000001</v>
      </c>
      <c r="C207" s="40">
        <v>28.790363393649699</v>
      </c>
      <c r="E207" s="40">
        <v>1337.4992345625001</v>
      </c>
      <c r="F207" s="40">
        <v>28.3652707797836</v>
      </c>
      <c r="H207">
        <v>1320.3950540625001</v>
      </c>
      <c r="I207">
        <v>28.036790123614601</v>
      </c>
      <c r="K207" s="40">
        <v>1347.22659331667</v>
      </c>
      <c r="L207" s="40">
        <v>28.094757298232601</v>
      </c>
      <c r="M207" s="44"/>
      <c r="P207">
        <v>1.26455391429356</v>
      </c>
      <c r="Q207">
        <v>1.3427129880702799</v>
      </c>
      <c r="R207">
        <v>1.20397821681766</v>
      </c>
      <c r="S207">
        <v>1.36300149918661</v>
      </c>
    </row>
    <row r="208" spans="1:19">
      <c r="A208" s="42"/>
      <c r="B208" s="40">
        <v>5047.4591794666703</v>
      </c>
      <c r="C208" s="40">
        <v>24.075699858045301</v>
      </c>
      <c r="E208" s="40">
        <v>5097.99743866667</v>
      </c>
      <c r="F208" s="40">
        <v>24.008071487657499</v>
      </c>
      <c r="H208">
        <v>4855.0834439999999</v>
      </c>
      <c r="I208">
        <v>23.747219201876199</v>
      </c>
      <c r="K208" s="40">
        <v>5129.1523618499996</v>
      </c>
      <c r="L208" s="40">
        <v>24.964529868855902</v>
      </c>
      <c r="M208" s="44"/>
      <c r="P208">
        <v>1.26455391429356</v>
      </c>
      <c r="Q208">
        <v>1.3427129880702799</v>
      </c>
      <c r="R208">
        <v>1.20397821681766</v>
      </c>
      <c r="S208">
        <v>1.36300149918661</v>
      </c>
    </row>
    <row r="209" spans="1:19">
      <c r="A209" s="42"/>
      <c r="B209" s="40">
        <v>9532.6933826879995</v>
      </c>
      <c r="C209" s="40">
        <v>20.703942534426599</v>
      </c>
      <c r="E209" s="40">
        <v>9732.0749309326693</v>
      </c>
      <c r="F209" s="40">
        <v>21.496160587540398</v>
      </c>
      <c r="H209">
        <v>9189.3879983546703</v>
      </c>
      <c r="I209">
        <v>20.8971664498203</v>
      </c>
      <c r="K209" s="40">
        <v>9786.7368858000009</v>
      </c>
      <c r="L209" s="40">
        <v>22.356007011041999</v>
      </c>
      <c r="M209" s="44"/>
      <c r="P209">
        <v>1.26455391429356</v>
      </c>
      <c r="Q209">
        <v>1.3427129880702799</v>
      </c>
      <c r="R209">
        <v>1.20397821681766</v>
      </c>
      <c r="S209">
        <v>1.36300149918661</v>
      </c>
    </row>
    <row r="210" spans="1:19">
      <c r="A210" s="42"/>
      <c r="B210" s="40">
        <v>15340.611237929999</v>
      </c>
      <c r="C210" s="40">
        <v>18.240337613157902</v>
      </c>
      <c r="E210" s="40">
        <v>15656.651663904</v>
      </c>
      <c r="F210" s="40">
        <v>18.6750914227935</v>
      </c>
      <c r="H210">
        <v>14665.29654537</v>
      </c>
      <c r="I210">
        <v>18.655769031254199</v>
      </c>
      <c r="K210" s="40">
        <v>15660.114217722001</v>
      </c>
      <c r="L210" s="40">
        <v>20.075964809397298</v>
      </c>
      <c r="M210" s="44"/>
      <c r="P210">
        <v>1.26455391429356</v>
      </c>
      <c r="Q210">
        <v>1.3427129880702799</v>
      </c>
      <c r="R210">
        <v>1.20397821681766</v>
      </c>
      <c r="S210">
        <v>1.36300149918661</v>
      </c>
    </row>
    <row r="211" spans="1:19">
      <c r="A211" s="42"/>
      <c r="B211" s="40">
        <v>18750.978086399999</v>
      </c>
      <c r="C211" s="40">
        <v>16.713868681548298</v>
      </c>
      <c r="E211" s="40">
        <v>19130.829210066699</v>
      </c>
      <c r="F211" s="40">
        <v>17.332185210807801</v>
      </c>
      <c r="H211">
        <v>17900.347651200002</v>
      </c>
      <c r="I211">
        <v>17.1969284700324</v>
      </c>
      <c r="K211" s="40">
        <v>19220.8124586667</v>
      </c>
      <c r="L211" s="40">
        <v>18.549495877787699</v>
      </c>
      <c r="M211" s="44"/>
      <c r="P211">
        <v>1.26455391429356</v>
      </c>
      <c r="Q211">
        <v>1.3427129880702799</v>
      </c>
      <c r="R211">
        <v>1.20397821681766</v>
      </c>
      <c r="S211">
        <v>1.36300149918661</v>
      </c>
    </row>
    <row r="212" spans="1:19">
      <c r="A212" s="42"/>
      <c r="M212" s="44"/>
    </row>
    <row r="213" spans="1:19">
      <c r="A213" s="42"/>
      <c r="M213" s="44"/>
    </row>
    <row r="214" spans="1:19">
      <c r="A214" s="35"/>
      <c r="M214" s="44"/>
    </row>
    <row r="215" spans="1:19">
      <c r="A215" s="35"/>
      <c r="M215" s="44"/>
    </row>
    <row r="216" spans="1:19">
      <c r="A216" s="35"/>
      <c r="M216" s="44"/>
    </row>
    <row r="217" spans="1:19">
      <c r="A217" s="35"/>
      <c r="M217" s="44"/>
    </row>
    <row r="218" spans="1:19">
      <c r="A218" s="35"/>
      <c r="M218" s="44"/>
    </row>
    <row r="219" spans="1:19" ht="18">
      <c r="A219" s="39" t="s">
        <v>84</v>
      </c>
      <c r="M219" s="44"/>
    </row>
    <row r="220" spans="1:19">
      <c r="A220" s="35"/>
      <c r="M220" s="44"/>
      <c r="P220" t="s">
        <v>239</v>
      </c>
    </row>
    <row r="221" spans="1:19">
      <c r="A221" s="35"/>
      <c r="B221">
        <v>1</v>
      </c>
      <c r="C221">
        <v>1</v>
      </c>
      <c r="E221">
        <v>2</v>
      </c>
      <c r="F221">
        <v>2</v>
      </c>
      <c r="H221">
        <v>3</v>
      </c>
      <c r="I221">
        <v>3</v>
      </c>
      <c r="K221" s="40">
        <v>4</v>
      </c>
      <c r="L221" s="40">
        <v>4</v>
      </c>
      <c r="M221" s="44"/>
      <c r="P221">
        <v>1</v>
      </c>
      <c r="Q221">
        <v>2</v>
      </c>
      <c r="R221">
        <v>3</v>
      </c>
      <c r="S221">
        <v>4</v>
      </c>
    </row>
    <row r="222" spans="1:19">
      <c r="A222" s="41" t="s">
        <v>10</v>
      </c>
      <c r="B222" t="s">
        <v>35</v>
      </c>
      <c r="C222" t="s">
        <v>40</v>
      </c>
      <c r="E222" t="s">
        <v>35</v>
      </c>
      <c r="F222" t="s">
        <v>40</v>
      </c>
      <c r="H222" t="s">
        <v>35</v>
      </c>
      <c r="I222" t="s">
        <v>40</v>
      </c>
      <c r="K222" s="40" t="s">
        <v>35</v>
      </c>
      <c r="L222" s="40" t="s">
        <v>40</v>
      </c>
      <c r="M222" s="44"/>
      <c r="P222" t="s">
        <v>36</v>
      </c>
      <c r="Q222" t="s">
        <v>36</v>
      </c>
      <c r="R222" t="s">
        <v>36</v>
      </c>
      <c r="S222" t="s">
        <v>36</v>
      </c>
    </row>
    <row r="223" spans="1:19">
      <c r="A223" s="41"/>
      <c r="B223">
        <v>0</v>
      </c>
      <c r="C223">
        <v>52.170457156277898</v>
      </c>
      <c r="E223">
        <v>0</v>
      </c>
      <c r="F223">
        <v>45.436603704810103</v>
      </c>
      <c r="H223">
        <v>0</v>
      </c>
      <c r="I223">
        <v>51.6294301931758</v>
      </c>
      <c r="K223" s="40">
        <v>0</v>
      </c>
      <c r="L223" s="40">
        <v>50.363813547347497</v>
      </c>
      <c r="M223" s="44"/>
      <c r="P223">
        <v>0.87520772477540998</v>
      </c>
      <c r="Q223">
        <v>1.0378056495791399</v>
      </c>
      <c r="R223">
        <v>0.54672706860625297</v>
      </c>
      <c r="S223">
        <v>0.90689644689996396</v>
      </c>
    </row>
    <row r="224" spans="1:19">
      <c r="A224" s="42"/>
      <c r="B224">
        <v>20.882406912</v>
      </c>
      <c r="C224">
        <v>47.600711557218801</v>
      </c>
      <c r="E224">
        <v>21.577252153860002</v>
      </c>
      <c r="F224">
        <v>43.2531734608622</v>
      </c>
      <c r="H224">
        <v>19.02241505256</v>
      </c>
      <c r="I224">
        <v>41.987556815033997</v>
      </c>
      <c r="K224" s="40">
        <v>21.101084476560001</v>
      </c>
      <c r="L224" s="40">
        <v>45.204735006337799</v>
      </c>
      <c r="M224" s="44"/>
      <c r="P224">
        <v>0.87520772477540998</v>
      </c>
      <c r="Q224">
        <v>1.0378056495791399</v>
      </c>
      <c r="R224">
        <v>0.54672706860625297</v>
      </c>
      <c r="S224">
        <v>0.90689644689996396</v>
      </c>
    </row>
    <row r="225" spans="1:19">
      <c r="A225" s="42"/>
      <c r="B225">
        <v>28.214832385425002</v>
      </c>
      <c r="C225">
        <v>45.368975334422402</v>
      </c>
      <c r="E225">
        <v>29.1098687093317</v>
      </c>
      <c r="F225">
        <v>41.581786592707402</v>
      </c>
      <c r="H225">
        <v>25.737068464065</v>
      </c>
      <c r="I225">
        <v>38.963602539123798</v>
      </c>
      <c r="K225" s="40">
        <v>28.694804530606699</v>
      </c>
      <c r="L225" s="40">
        <v>45.185412614798501</v>
      </c>
      <c r="M225" s="44"/>
      <c r="P225">
        <v>0.87520772477540998</v>
      </c>
      <c r="Q225">
        <v>1.0378056495791399</v>
      </c>
      <c r="R225">
        <v>0.54672706860625297</v>
      </c>
      <c r="S225">
        <v>0.90689644689996396</v>
      </c>
    </row>
    <row r="226" spans="1:19">
      <c r="A226" s="42"/>
      <c r="B226">
        <v>46.096158009824997</v>
      </c>
      <c r="C226">
        <v>41.929589640415998</v>
      </c>
      <c r="E226">
        <v>47.601468017999998</v>
      </c>
      <c r="F226">
        <v>39.1568264545174</v>
      </c>
      <c r="H226">
        <v>41.509304383680004</v>
      </c>
      <c r="I226">
        <v>35.137769014330097</v>
      </c>
      <c r="K226" s="40">
        <v>47.150557038584999</v>
      </c>
      <c r="L226" s="40">
        <v>42.663840518911698</v>
      </c>
      <c r="M226" s="44"/>
      <c r="P226">
        <v>0.87520772477540998</v>
      </c>
      <c r="Q226">
        <v>1.0378056495791399</v>
      </c>
      <c r="R226">
        <v>0.54672706860625297</v>
      </c>
      <c r="S226">
        <v>0.90689644689996396</v>
      </c>
    </row>
    <row r="227" spans="1:19">
      <c r="A227" s="42"/>
      <c r="B227">
        <v>68.115987427051707</v>
      </c>
      <c r="C227">
        <v>38.654444274493997</v>
      </c>
      <c r="E227">
        <v>70.507510527171604</v>
      </c>
      <c r="F227">
        <v>37.6883246975259</v>
      </c>
      <c r="H227">
        <v>61.0997746835667</v>
      </c>
      <c r="I227">
        <v>32.509923764976797</v>
      </c>
      <c r="K227" s="40">
        <v>70.402449500624996</v>
      </c>
      <c r="L227" s="40">
        <v>40.403120708806298</v>
      </c>
      <c r="M227" s="44"/>
      <c r="P227">
        <v>0.87520772477540998</v>
      </c>
      <c r="Q227">
        <v>1.0378056495791399</v>
      </c>
      <c r="R227">
        <v>0.54672706860625297</v>
      </c>
      <c r="S227">
        <v>0.90689644689996396</v>
      </c>
    </row>
    <row r="228" spans="1:19">
      <c r="A228" s="42"/>
      <c r="B228">
        <v>94.902606142500005</v>
      </c>
      <c r="C228">
        <v>35.872019892825897</v>
      </c>
      <c r="E228">
        <v>97.505054845531603</v>
      </c>
      <c r="F228">
        <v>36.7415275120972</v>
      </c>
      <c r="H228">
        <v>84.588233876986706</v>
      </c>
      <c r="I228">
        <v>30.625990589889</v>
      </c>
      <c r="K228" s="40">
        <v>97.357729737731702</v>
      </c>
      <c r="L228" s="40">
        <v>38.412914380251998</v>
      </c>
      <c r="M228" s="44"/>
      <c r="P228">
        <v>0.87520772477540998</v>
      </c>
      <c r="Q228">
        <v>1.0378056495791399</v>
      </c>
      <c r="R228">
        <v>0.54672706860625297</v>
      </c>
      <c r="S228">
        <v>0.90689644689996396</v>
      </c>
    </row>
    <row r="229" spans="1:19">
      <c r="A229" s="42"/>
      <c r="B229">
        <v>125.609511440625</v>
      </c>
      <c r="C229">
        <v>33.659606061569001</v>
      </c>
      <c r="E229">
        <v>128.96865729562501</v>
      </c>
      <c r="F229">
        <v>35.717440760511003</v>
      </c>
      <c r="H229">
        <v>113.085046130625</v>
      </c>
      <c r="I229">
        <v>29.205794811745999</v>
      </c>
      <c r="K229" s="40">
        <v>129.45976988999999</v>
      </c>
      <c r="L229" s="40">
        <v>37.166620125963099</v>
      </c>
      <c r="M229" s="44"/>
      <c r="P229">
        <v>0.87520772477540998</v>
      </c>
      <c r="Q229">
        <v>1.0378056495791399</v>
      </c>
      <c r="R229">
        <v>0.54672706860625297</v>
      </c>
      <c r="S229">
        <v>0.90689644689996396</v>
      </c>
    </row>
    <row r="230" spans="1:19">
      <c r="A230" s="42"/>
      <c r="B230">
        <v>162.34780472064</v>
      </c>
      <c r="C230">
        <v>31.814317669559799</v>
      </c>
      <c r="E230">
        <v>164.797548909732</v>
      </c>
      <c r="F230">
        <v>34.703015204694502</v>
      </c>
      <c r="H230">
        <v>143.98833115621201</v>
      </c>
      <c r="I230">
        <v>27.949839361687399</v>
      </c>
      <c r="K230" s="40">
        <v>165.26441518509199</v>
      </c>
      <c r="L230" s="40">
        <v>36.113549787067903</v>
      </c>
      <c r="M230" s="44"/>
      <c r="P230">
        <v>0.87520772477540998</v>
      </c>
      <c r="Q230">
        <v>1.0378056495791399</v>
      </c>
      <c r="R230">
        <v>0.54672706860625297</v>
      </c>
      <c r="S230">
        <v>0.90689644689996396</v>
      </c>
    </row>
    <row r="231" spans="1:19">
      <c r="A231" s="42"/>
      <c r="B231">
        <v>198.87974456645199</v>
      </c>
      <c r="C231">
        <v>30.220220367562501</v>
      </c>
      <c r="E231">
        <v>201.778537614492</v>
      </c>
      <c r="F231">
        <v>33.872152368501901</v>
      </c>
      <c r="H231">
        <v>174.51032433525199</v>
      </c>
      <c r="I231">
        <v>26.829140652404401</v>
      </c>
      <c r="K231" s="40">
        <v>204.32045939065199</v>
      </c>
      <c r="L231" s="40">
        <v>35.166752601639203</v>
      </c>
      <c r="M231" s="44"/>
      <c r="P231">
        <v>0.87520772477540998</v>
      </c>
      <c r="Q231">
        <v>1.0378056495791399</v>
      </c>
      <c r="R231">
        <v>0.54672706860625297</v>
      </c>
      <c r="S231">
        <v>0.90689644689996396</v>
      </c>
    </row>
    <row r="232" spans="1:19">
      <c r="A232" s="42"/>
      <c r="B232">
        <v>220.774627780667</v>
      </c>
      <c r="C232">
        <v>29.273423182133701</v>
      </c>
      <c r="E232">
        <v>225.36630099666701</v>
      </c>
      <c r="F232">
        <v>33.224852251933299</v>
      </c>
      <c r="H232">
        <v>195.58216450066701</v>
      </c>
      <c r="I232">
        <v>26.2108241231448</v>
      </c>
      <c r="K232" s="40">
        <v>225.40689658666699</v>
      </c>
      <c r="L232" s="40">
        <v>34.558097268149197</v>
      </c>
      <c r="M232" s="44"/>
      <c r="P232">
        <v>0.87520772477540998</v>
      </c>
      <c r="Q232">
        <v>1.0378056495791399</v>
      </c>
      <c r="R232">
        <v>0.54672706860625297</v>
      </c>
      <c r="S232">
        <v>0.90689644689996396</v>
      </c>
    </row>
    <row r="233" spans="1:19">
      <c r="A233" s="42"/>
      <c r="B233">
        <v>397.80398879711998</v>
      </c>
      <c r="C233">
        <v>26.645577932780402</v>
      </c>
      <c r="E233">
        <v>406.4054464953</v>
      </c>
      <c r="F233">
        <v>31.534142992239101</v>
      </c>
      <c r="H233">
        <v>351.8590699188</v>
      </c>
      <c r="I233">
        <v>24.230278990360201</v>
      </c>
      <c r="K233" s="40">
        <v>407.1480443136</v>
      </c>
      <c r="L233" s="40">
        <v>32.770776050758201</v>
      </c>
      <c r="M233" s="44"/>
      <c r="P233">
        <v>0.87520772477540998</v>
      </c>
      <c r="Q233">
        <v>1.0378056495791399</v>
      </c>
      <c r="R233">
        <v>0.54672706860625297</v>
      </c>
      <c r="S233">
        <v>0.90689644689996396</v>
      </c>
    </row>
    <row r="234" spans="1:19">
      <c r="A234" s="42"/>
      <c r="B234">
        <v>1299.9958506666701</v>
      </c>
      <c r="C234">
        <v>22.095154725260699</v>
      </c>
      <c r="E234">
        <v>1325.9320039291699</v>
      </c>
      <c r="F234">
        <v>27.5730527266699</v>
      </c>
      <c r="H234">
        <v>1091.0221116666701</v>
      </c>
      <c r="I234">
        <v>20.655636555578202</v>
      </c>
      <c r="K234" s="40">
        <v>1313.5494140666699</v>
      </c>
      <c r="L234" s="40">
        <v>28.9159589386555</v>
      </c>
      <c r="M234" s="44"/>
      <c r="P234">
        <v>0.87520772477540998</v>
      </c>
      <c r="Q234">
        <v>1.0378056495791399</v>
      </c>
      <c r="R234">
        <v>0.54672706860625297</v>
      </c>
      <c r="S234">
        <v>0.90689644689996396</v>
      </c>
    </row>
    <row r="235" spans="1:19">
      <c r="A235" s="42"/>
      <c r="B235">
        <v>4700.31803651667</v>
      </c>
      <c r="C235">
        <v>18.027791306224898</v>
      </c>
      <c r="E235">
        <v>4877.8351794666696</v>
      </c>
      <c r="F235">
        <v>23.1095802810772</v>
      </c>
      <c r="H235">
        <v>3785.8477138500002</v>
      </c>
      <c r="I235">
        <v>17.032688141947801</v>
      </c>
      <c r="K235" s="40">
        <v>4719.6985105166696</v>
      </c>
      <c r="L235" s="40">
        <v>23.776202789185099</v>
      </c>
      <c r="M235" s="44"/>
      <c r="P235">
        <v>0.87520772477540998</v>
      </c>
      <c r="Q235">
        <v>1.0378056495791399</v>
      </c>
      <c r="R235">
        <v>0.54672706860625297</v>
      </c>
      <c r="S235">
        <v>0.90689644689996396</v>
      </c>
    </row>
    <row r="236" spans="1:19">
      <c r="A236" s="42"/>
      <c r="B236">
        <v>8809.6681990800007</v>
      </c>
      <c r="C236">
        <v>16.211486501524899</v>
      </c>
      <c r="E236">
        <v>9292.7633846926692</v>
      </c>
      <c r="F236">
        <v>19.950369264391501</v>
      </c>
      <c r="H236">
        <v>6849.9876133546604</v>
      </c>
      <c r="I236">
        <v>15.264689316096099</v>
      </c>
      <c r="K236" s="40">
        <v>8881.5542816046709</v>
      </c>
      <c r="L236" s="40">
        <v>21.0903903652138</v>
      </c>
      <c r="M236" s="44"/>
      <c r="P236">
        <v>0.87520772477540998</v>
      </c>
      <c r="Q236">
        <v>1.0378056495791399</v>
      </c>
      <c r="R236">
        <v>0.54672706860625297</v>
      </c>
      <c r="S236">
        <v>0.90689644689996396</v>
      </c>
    </row>
    <row r="237" spans="1:19">
      <c r="A237" s="42"/>
      <c r="B237">
        <v>13824.25174881</v>
      </c>
      <c r="C237">
        <v>15.1680773583993</v>
      </c>
      <c r="E237">
        <v>14638.250240424</v>
      </c>
      <c r="F237">
        <v>17.824906195061601</v>
      </c>
      <c r="H237">
        <v>10751.803746714</v>
      </c>
      <c r="I237">
        <v>14.0280562575769</v>
      </c>
      <c r="K237" s="40">
        <v>14049.374441472</v>
      </c>
      <c r="L237" s="40">
        <v>18.984249687423301</v>
      </c>
      <c r="M237" s="44"/>
      <c r="P237">
        <v>0.87520772477540998</v>
      </c>
      <c r="Q237">
        <v>1.0378056495791399</v>
      </c>
      <c r="R237">
        <v>0.54672706860625297</v>
      </c>
      <c r="S237">
        <v>0.90689644689996396</v>
      </c>
    </row>
    <row r="238" spans="1:19">
      <c r="A238" s="42"/>
      <c r="B238">
        <v>16750.945463399999</v>
      </c>
      <c r="C238">
        <v>14.1536518025828</v>
      </c>
      <c r="E238">
        <v>17750.237106066699</v>
      </c>
      <c r="F238">
        <v>16.588273136542401</v>
      </c>
      <c r="H238">
        <v>12825.7470628667</v>
      </c>
      <c r="I238">
        <v>13.4483845113961</v>
      </c>
      <c r="K238" s="40">
        <v>16900.278037066699</v>
      </c>
      <c r="L238" s="40">
        <v>17.7282942373648</v>
      </c>
      <c r="M238" s="44"/>
      <c r="P238">
        <v>0.87520772477540998</v>
      </c>
      <c r="Q238">
        <v>1.0378056495791399</v>
      </c>
      <c r="R238">
        <v>0.54672706860625297</v>
      </c>
      <c r="S238">
        <v>0.90689644689996396</v>
      </c>
    </row>
    <row r="239" spans="1:19">
      <c r="A239" s="42"/>
      <c r="M239" s="44"/>
    </row>
    <row r="240" spans="1:19">
      <c r="A240" s="42"/>
      <c r="M240" s="44"/>
    </row>
    <row r="241" spans="1:19">
      <c r="A241" s="35"/>
      <c r="M241" s="44"/>
    </row>
    <row r="242" spans="1:19">
      <c r="A242" s="35"/>
      <c r="M242" s="44"/>
    </row>
    <row r="243" spans="1:19">
      <c r="A243" s="35"/>
      <c r="M243" s="44"/>
    </row>
    <row r="244" spans="1:19">
      <c r="A244" s="35"/>
      <c r="M244" s="44"/>
    </row>
    <row r="245" spans="1:19" ht="18">
      <c r="A245" s="39" t="s">
        <v>94</v>
      </c>
      <c r="M245" s="44"/>
    </row>
    <row r="246" spans="1:19">
      <c r="A246" s="35"/>
      <c r="M246" s="44"/>
      <c r="P246" t="s">
        <v>239</v>
      </c>
    </row>
    <row r="247" spans="1:19">
      <c r="A247" s="35"/>
      <c r="B247" s="9">
        <v>1</v>
      </c>
      <c r="C247" s="9">
        <v>1</v>
      </c>
      <c r="E247" s="40">
        <v>2</v>
      </c>
      <c r="F247" s="40">
        <v>2</v>
      </c>
      <c r="H247" s="40">
        <v>3</v>
      </c>
      <c r="I247" s="40">
        <v>3</v>
      </c>
      <c r="K247" s="40">
        <v>4</v>
      </c>
      <c r="L247" s="40">
        <v>4</v>
      </c>
      <c r="M247" s="44"/>
      <c r="P247">
        <v>1</v>
      </c>
      <c r="Q247">
        <v>2</v>
      </c>
      <c r="R247">
        <v>3</v>
      </c>
      <c r="S247">
        <v>4</v>
      </c>
    </row>
    <row r="248" spans="1:19">
      <c r="A248" s="41" t="s">
        <v>10</v>
      </c>
      <c r="B248" s="9" t="s">
        <v>35</v>
      </c>
      <c r="C248" s="9" t="s">
        <v>40</v>
      </c>
      <c r="E248" s="40" t="s">
        <v>35</v>
      </c>
      <c r="F248" s="40" t="s">
        <v>40</v>
      </c>
      <c r="H248" s="40" t="s">
        <v>35</v>
      </c>
      <c r="I248" s="40" t="s">
        <v>40</v>
      </c>
      <c r="K248" s="40" t="s">
        <v>35</v>
      </c>
      <c r="L248" s="40" t="s">
        <v>40</v>
      </c>
      <c r="M248" s="44"/>
      <c r="P248" t="s">
        <v>36</v>
      </c>
      <c r="Q248" t="s">
        <v>36</v>
      </c>
      <c r="R248" t="s">
        <v>36</v>
      </c>
      <c r="S248" t="s">
        <v>36</v>
      </c>
    </row>
    <row r="249" spans="1:19">
      <c r="A249" s="41"/>
      <c r="B249" s="9">
        <v>0</v>
      </c>
      <c r="C249" s="9">
        <v>51.532818235478899</v>
      </c>
      <c r="E249" s="40">
        <v>0</v>
      </c>
      <c r="F249" s="40">
        <v>47.639356340297503</v>
      </c>
      <c r="H249" s="40">
        <v>0</v>
      </c>
      <c r="I249" s="40">
        <v>49.6392238646214</v>
      </c>
      <c r="K249" s="40">
        <v>0</v>
      </c>
      <c r="L249" s="40">
        <v>46.4317068690874</v>
      </c>
      <c r="M249" s="44"/>
      <c r="P249">
        <v>0.51127048013152299</v>
      </c>
      <c r="Q249">
        <v>0.95703805294460897</v>
      </c>
      <c r="R249">
        <v>0.84361561460855305</v>
      </c>
      <c r="S249">
        <v>0.90650999906917695</v>
      </c>
    </row>
    <row r="250" spans="1:19">
      <c r="A250" s="42"/>
      <c r="B250" s="9">
        <v>17.657321568</v>
      </c>
      <c r="C250" s="9">
        <v>49.223792446525202</v>
      </c>
      <c r="E250" s="40">
        <v>21.577252153860002</v>
      </c>
      <c r="F250" s="40">
        <v>45.832712731367103</v>
      </c>
      <c r="H250" s="40">
        <v>20.394896449859999</v>
      </c>
      <c r="I250" s="40">
        <v>39.205132433365897</v>
      </c>
      <c r="K250" s="40">
        <v>21.577252153860002</v>
      </c>
      <c r="L250" s="40">
        <v>42.828080846996301</v>
      </c>
      <c r="M250" s="44"/>
      <c r="P250">
        <v>0.51127048013152299</v>
      </c>
      <c r="Q250">
        <v>0.95703805294460897</v>
      </c>
      <c r="R250">
        <v>0.84361561460855305</v>
      </c>
      <c r="S250">
        <v>0.90650999906917695</v>
      </c>
    </row>
    <row r="251" spans="1:19">
      <c r="A251" s="42"/>
      <c r="B251" s="9">
        <v>23.744574175886701</v>
      </c>
      <c r="C251" s="9">
        <v>41.581786592707402</v>
      </c>
      <c r="E251" s="40">
        <v>29.369037653865</v>
      </c>
      <c r="F251" s="40">
        <v>44.5670960855389</v>
      </c>
      <c r="H251" s="40">
        <v>27.143389501806698</v>
      </c>
      <c r="I251" s="40">
        <v>38.161723290240303</v>
      </c>
      <c r="K251" s="40">
        <v>29.049797193386699</v>
      </c>
      <c r="L251" s="40">
        <v>41.639753767325502</v>
      </c>
      <c r="M251" s="44"/>
      <c r="P251">
        <v>0.51127048013152299</v>
      </c>
      <c r="Q251">
        <v>0.95703805294460897</v>
      </c>
      <c r="R251">
        <v>0.84361561460855305</v>
      </c>
      <c r="S251">
        <v>0.90650999906917695</v>
      </c>
    </row>
    <row r="252" spans="1:19">
      <c r="A252" s="42"/>
      <c r="B252" s="9">
        <v>38.742823419300002</v>
      </c>
      <c r="C252" s="9">
        <v>38.248674052167402</v>
      </c>
      <c r="E252" s="40">
        <v>48.548817346184997</v>
      </c>
      <c r="F252" s="40">
        <v>40.615667015739298</v>
      </c>
      <c r="H252" s="40">
        <v>44.169935592824999</v>
      </c>
      <c r="I252" s="40">
        <v>35.321331733954104</v>
      </c>
      <c r="K252" s="40">
        <v>47.585298009059997</v>
      </c>
      <c r="L252" s="40">
        <v>40.2292191849521</v>
      </c>
      <c r="M252" s="44"/>
      <c r="P252">
        <v>0.51127048013152299</v>
      </c>
      <c r="Q252">
        <v>0.95703805294460897</v>
      </c>
      <c r="R252">
        <v>0.84361561460855305</v>
      </c>
      <c r="S252">
        <v>0.90650999906917695</v>
      </c>
    </row>
    <row r="253" spans="1:19">
      <c r="A253" s="42"/>
      <c r="B253" s="9">
        <v>57.442262961966698</v>
      </c>
      <c r="C253" s="9">
        <v>35.302009342414699</v>
      </c>
      <c r="E253" s="40">
        <v>71.506438136851699</v>
      </c>
      <c r="F253" s="40">
        <v>39.610902655692499</v>
      </c>
      <c r="H253" s="40">
        <v>65.376293181851693</v>
      </c>
      <c r="I253" s="40">
        <v>33.1668850773152</v>
      </c>
      <c r="K253" s="40">
        <v>70.906969109166695</v>
      </c>
      <c r="L253" s="40">
        <v>38.287318835246197</v>
      </c>
      <c r="M253" s="44"/>
      <c r="P253">
        <v>0.51127048013152299</v>
      </c>
      <c r="Q253">
        <v>0.95703805294460897</v>
      </c>
      <c r="R253">
        <v>0.84361561460855305</v>
      </c>
      <c r="S253">
        <v>0.90650999906917695</v>
      </c>
    </row>
    <row r="254" spans="1:19">
      <c r="A254" s="42"/>
      <c r="B254" s="9">
        <v>79.411098109091697</v>
      </c>
      <c r="C254" s="9">
        <v>34.026731500816801</v>
      </c>
      <c r="E254" s="40">
        <v>99.693056751491696</v>
      </c>
      <c r="F254" s="40">
        <v>38.354947205633898</v>
      </c>
      <c r="H254" s="40">
        <v>90.496507998931705</v>
      </c>
      <c r="I254" s="40">
        <v>31.157356357221499</v>
      </c>
      <c r="K254" s="40">
        <v>98.144321605200005</v>
      </c>
      <c r="L254" s="40">
        <v>36.577287184012597</v>
      </c>
      <c r="M254" s="44"/>
      <c r="P254">
        <v>0.51127048013152299</v>
      </c>
      <c r="Q254">
        <v>0.95703805294460897</v>
      </c>
      <c r="R254">
        <v>0.84361561460855305</v>
      </c>
      <c r="S254">
        <v>0.90650999906917695</v>
      </c>
    </row>
    <row r="255" spans="1:19">
      <c r="A255" s="42"/>
      <c r="B255" s="9">
        <v>104.38915454249999</v>
      </c>
      <c r="C255" s="9">
        <v>32.326361045352897</v>
      </c>
      <c r="E255" s="40">
        <v>132.286179186</v>
      </c>
      <c r="F255" s="40">
        <v>37.340521649817397</v>
      </c>
      <c r="H255" s="40">
        <v>118.617312386625</v>
      </c>
      <c r="I255" s="40">
        <v>29.843433732544899</v>
      </c>
      <c r="K255" s="40">
        <v>130.13101880362501</v>
      </c>
      <c r="L255" s="40">
        <v>35.466249670499302</v>
      </c>
      <c r="M255" s="44"/>
      <c r="P255">
        <v>0.51127048013152299</v>
      </c>
      <c r="Q255">
        <v>0.95703805294460897</v>
      </c>
      <c r="R255">
        <v>0.84361561460855305</v>
      </c>
      <c r="S255">
        <v>0.90650999906917695</v>
      </c>
    </row>
    <row r="256" spans="1:19">
      <c r="A256" s="42"/>
      <c r="B256" s="9">
        <v>132.89317158058699</v>
      </c>
      <c r="C256" s="9">
        <v>31.205662336069899</v>
      </c>
      <c r="E256" s="40">
        <v>169.27929907769999</v>
      </c>
      <c r="F256" s="40">
        <v>36.171516961686002</v>
      </c>
      <c r="H256" s="40">
        <v>151.33469281049199</v>
      </c>
      <c r="I256" s="40">
        <v>28.645445457104501</v>
      </c>
      <c r="K256" s="40">
        <v>165.87639235876699</v>
      </c>
      <c r="L256" s="40">
        <v>34.538774876609899</v>
      </c>
      <c r="M256" s="44"/>
      <c r="P256">
        <v>0.51127048013152299</v>
      </c>
      <c r="Q256">
        <v>0.95703805294460897</v>
      </c>
      <c r="R256">
        <v>0.84361561460855305</v>
      </c>
      <c r="S256">
        <v>0.90650999906917695</v>
      </c>
    </row>
    <row r="257" spans="1:19">
      <c r="A257" s="42"/>
      <c r="B257" s="9">
        <v>164.29045016089199</v>
      </c>
      <c r="C257" s="9">
        <v>29.998012864859799</v>
      </c>
      <c r="E257" s="40">
        <v>210.67037518349201</v>
      </c>
      <c r="F257" s="40">
        <v>35.302009342414699</v>
      </c>
      <c r="H257" s="40">
        <v>187.92044660735999</v>
      </c>
      <c r="I257" s="40">
        <v>27.737293054754499</v>
      </c>
      <c r="K257" s="40">
        <v>206.43755668449199</v>
      </c>
      <c r="L257" s="40">
        <v>33.707912040417398</v>
      </c>
      <c r="M257" s="44"/>
      <c r="P257">
        <v>0.51127048013152299</v>
      </c>
      <c r="Q257">
        <v>0.95703805294460897</v>
      </c>
      <c r="R257">
        <v>0.84361561460855305</v>
      </c>
      <c r="S257">
        <v>0.90650999906917695</v>
      </c>
    </row>
    <row r="258" spans="1:19">
      <c r="A258" s="42"/>
      <c r="B258" s="9">
        <v>179.483716074</v>
      </c>
      <c r="C258" s="9">
        <v>29.196133615976201</v>
      </c>
      <c r="E258" s="40">
        <v>231.65202230400001</v>
      </c>
      <c r="F258" s="40">
        <v>34.6933540089248</v>
      </c>
      <c r="H258" s="40">
        <v>207.67897151400001</v>
      </c>
      <c r="I258" s="40">
        <v>27.186604895882599</v>
      </c>
      <c r="K258" s="40">
        <v>227.21731466400001</v>
      </c>
      <c r="L258" s="40">
        <v>33.157223881545498</v>
      </c>
      <c r="M258" s="44"/>
      <c r="P258">
        <v>0.51127048013152299</v>
      </c>
      <c r="Q258">
        <v>0.95703805294460897</v>
      </c>
      <c r="R258">
        <v>0.84361561460855305</v>
      </c>
      <c r="S258">
        <v>0.90650999906917695</v>
      </c>
    </row>
    <row r="259" spans="1:19">
      <c r="A259" s="42"/>
      <c r="B259" s="9">
        <v>321.23587751423997</v>
      </c>
      <c r="C259" s="9">
        <v>28.635784261334699</v>
      </c>
      <c r="E259" s="40">
        <v>414.3002186745</v>
      </c>
      <c r="F259" s="40">
        <v>32.857726812685399</v>
      </c>
      <c r="H259" s="40">
        <v>370.16149572090001</v>
      </c>
      <c r="I259" s="40">
        <v>25.534540419267099</v>
      </c>
      <c r="K259" s="40">
        <v>408.43400674823999</v>
      </c>
      <c r="L259" s="40">
        <v>31.466514621851399</v>
      </c>
      <c r="M259" s="44"/>
      <c r="P259">
        <v>0.51127048013152299</v>
      </c>
      <c r="Q259">
        <v>0.95703805294460897</v>
      </c>
      <c r="R259">
        <v>0.84361561460855305</v>
      </c>
      <c r="S259">
        <v>0.90650999906917695</v>
      </c>
    </row>
    <row r="260" spans="1:19">
      <c r="A260" s="42"/>
      <c r="B260" s="9">
        <v>1003.5216761166701</v>
      </c>
      <c r="C260" s="9">
        <v>26.954736197410199</v>
      </c>
      <c r="E260" s="40">
        <v>1336.2061282499999</v>
      </c>
      <c r="F260" s="40">
        <v>29.080199266740099</v>
      </c>
      <c r="H260" s="40">
        <v>1167.3515204625</v>
      </c>
      <c r="I260" s="40">
        <v>22.336684619502702</v>
      </c>
      <c r="K260" s="40">
        <v>1305.9965239291701</v>
      </c>
      <c r="L260" s="40">
        <v>27.833905012451201</v>
      </c>
      <c r="M260" s="44"/>
      <c r="P260">
        <v>0.51127048013152299</v>
      </c>
      <c r="Q260">
        <v>0.95703805294460897</v>
      </c>
      <c r="R260">
        <v>0.84361561460855305</v>
      </c>
      <c r="S260">
        <v>0.90650999906917695</v>
      </c>
    </row>
    <row r="261" spans="1:19">
      <c r="A261" s="42"/>
      <c r="B261" s="9">
        <v>3493.35439866667</v>
      </c>
      <c r="C261" s="9">
        <v>23.7955251807245</v>
      </c>
      <c r="E261" s="40">
        <v>4819.4701706666701</v>
      </c>
      <c r="F261" s="40">
        <v>24.5780820380687</v>
      </c>
      <c r="H261" s="40">
        <v>4206.2280225166696</v>
      </c>
      <c r="I261" s="40">
        <v>18.839331750878099</v>
      </c>
      <c r="K261" s="40">
        <v>4682.3529598499999</v>
      </c>
      <c r="L261" s="40">
        <v>23.4283997414766</v>
      </c>
      <c r="M261" s="44"/>
      <c r="P261">
        <v>0.51127048013152299</v>
      </c>
      <c r="Q261">
        <v>0.95703805294460897</v>
      </c>
      <c r="R261">
        <v>0.84361561460855305</v>
      </c>
      <c r="S261">
        <v>0.90650999906917695</v>
      </c>
    </row>
    <row r="262" spans="1:19">
      <c r="A262" s="42"/>
      <c r="B262" s="9">
        <v>6323.58874382667</v>
      </c>
      <c r="C262" s="9">
        <v>20.114609592476</v>
      </c>
      <c r="E262" s="40">
        <v>8975.979272736</v>
      </c>
      <c r="F262" s="40">
        <v>22.124138312569698</v>
      </c>
      <c r="H262" s="40">
        <v>7844.1665469626696</v>
      </c>
      <c r="I262" s="40">
        <v>17.109977708105198</v>
      </c>
      <c r="K262" s="40">
        <v>8776.8765352426708</v>
      </c>
      <c r="L262" s="40">
        <v>21.264291889068101</v>
      </c>
      <c r="M262" s="44"/>
      <c r="P262">
        <v>0.51127048013152299</v>
      </c>
      <c r="Q262">
        <v>0.95703805294460897</v>
      </c>
      <c r="R262">
        <v>0.84361561460855305</v>
      </c>
      <c r="S262">
        <v>0.90650999906917695</v>
      </c>
    </row>
    <row r="263" spans="1:19">
      <c r="A263" s="42"/>
      <c r="B263" s="9">
        <v>9948.7800555840004</v>
      </c>
      <c r="C263" s="9">
        <v>18.298304787776001</v>
      </c>
      <c r="E263" s="40">
        <v>14128.964033994</v>
      </c>
      <c r="F263" s="40">
        <v>20.385123074027099</v>
      </c>
      <c r="H263" s="40">
        <v>12370.258427904</v>
      </c>
      <c r="I263" s="40">
        <v>15.6897819299621</v>
      </c>
      <c r="K263" s="40">
        <v>13905.35179785</v>
      </c>
      <c r="L263" s="40">
        <v>19.419003497058998</v>
      </c>
      <c r="M263" s="44"/>
      <c r="P263">
        <v>0.51127048013152299</v>
      </c>
      <c r="Q263">
        <v>0.95703805294460897</v>
      </c>
      <c r="R263">
        <v>0.84361561460855305</v>
      </c>
      <c r="S263">
        <v>0.90650999906917695</v>
      </c>
    </row>
    <row r="264" spans="1:19">
      <c r="A264" s="42"/>
      <c r="B264" s="9">
        <v>11860.2731178667</v>
      </c>
      <c r="C264" s="9">
        <v>16.907092596941901</v>
      </c>
      <c r="E264" s="40">
        <v>17184.754928999999</v>
      </c>
      <c r="F264" s="40">
        <v>19.757145348997799</v>
      </c>
      <c r="H264" s="40">
        <v>14993.404608000001</v>
      </c>
      <c r="I264" s="40">
        <v>14.820274310690801</v>
      </c>
      <c r="K264" s="40">
        <v>16691.716242066701</v>
      </c>
      <c r="L264" s="40">
        <v>18.2210152216186</v>
      </c>
      <c r="M264" s="44"/>
      <c r="P264">
        <v>0.51127048013152299</v>
      </c>
      <c r="Q264">
        <v>0.95703805294460897</v>
      </c>
      <c r="R264">
        <v>0.84361561460855305</v>
      </c>
      <c r="S264">
        <v>0.90650999906917695</v>
      </c>
    </row>
    <row r="265" spans="1:19">
      <c r="A265" s="42"/>
      <c r="B265" s="9"/>
      <c r="C265" s="9">
        <v>16.0472461734403</v>
      </c>
      <c r="M265" s="44"/>
    </row>
    <row r="266" spans="1:19">
      <c r="A266" s="42"/>
      <c r="M266" s="44"/>
    </row>
    <row r="267" spans="1:19">
      <c r="A267" s="35"/>
      <c r="M267" s="44"/>
    </row>
    <row r="268" spans="1:19">
      <c r="A268" s="35"/>
      <c r="M268" s="44"/>
    </row>
    <row r="269" spans="1:19">
      <c r="A269" s="35"/>
      <c r="M269" s="44"/>
    </row>
    <row r="270" spans="1:19">
      <c r="A270" s="35"/>
      <c r="M270" s="44"/>
    </row>
    <row r="271" spans="1:19">
      <c r="A271" s="35"/>
      <c r="M271" s="44"/>
    </row>
    <row r="272" spans="1:19">
      <c r="A272" s="35"/>
      <c r="M272" s="44"/>
    </row>
    <row r="273" spans="1:19" ht="18">
      <c r="A273" s="39" t="s">
        <v>102</v>
      </c>
      <c r="M273" s="44"/>
    </row>
    <row r="274" spans="1:19">
      <c r="A274" s="35"/>
      <c r="M274" s="44"/>
      <c r="P274" t="s">
        <v>239</v>
      </c>
    </row>
    <row r="275" spans="1:19">
      <c r="A275" s="45"/>
      <c r="B275" s="9">
        <v>1</v>
      </c>
      <c r="C275" s="9">
        <v>1</v>
      </c>
      <c r="D275" s="9"/>
      <c r="E275" s="9">
        <v>2</v>
      </c>
      <c r="F275" s="9">
        <v>2</v>
      </c>
      <c r="G275" s="9"/>
      <c r="H275" s="9">
        <v>3</v>
      </c>
      <c r="I275" s="9">
        <v>3</v>
      </c>
      <c r="J275" s="9"/>
      <c r="K275" s="9">
        <v>4</v>
      </c>
      <c r="L275" s="9">
        <v>4</v>
      </c>
      <c r="M275" s="48"/>
      <c r="P275" s="9">
        <v>1</v>
      </c>
      <c r="Q275" s="9">
        <v>2</v>
      </c>
      <c r="R275" s="9">
        <v>3</v>
      </c>
      <c r="S275" s="9">
        <v>4</v>
      </c>
    </row>
    <row r="276" spans="1:19">
      <c r="A276" s="46" t="s">
        <v>10</v>
      </c>
      <c r="B276" s="9" t="s">
        <v>35</v>
      </c>
      <c r="C276" s="9" t="s">
        <v>40</v>
      </c>
      <c r="D276" s="9"/>
      <c r="E276" s="9" t="s">
        <v>35</v>
      </c>
      <c r="F276" s="9" t="s">
        <v>40</v>
      </c>
      <c r="G276" s="9"/>
      <c r="H276" s="9" t="s">
        <v>35</v>
      </c>
      <c r="I276" s="9" t="s">
        <v>40</v>
      </c>
      <c r="J276" s="9"/>
      <c r="K276" s="9" t="s">
        <v>35</v>
      </c>
      <c r="L276" s="9" t="s">
        <v>40</v>
      </c>
      <c r="M276" s="48"/>
      <c r="P276" s="9" t="s">
        <v>36</v>
      </c>
      <c r="Q276" s="9" t="s">
        <v>36</v>
      </c>
      <c r="R276" s="9" t="s">
        <v>36</v>
      </c>
      <c r="S276" s="9" t="s">
        <v>36</v>
      </c>
    </row>
    <row r="277" spans="1:19">
      <c r="A277" s="46"/>
      <c r="B277" s="9">
        <v>0</v>
      </c>
      <c r="C277" s="9">
        <v>37.156958930193497</v>
      </c>
      <c r="D277" s="9"/>
      <c r="E277" s="9">
        <v>0</v>
      </c>
      <c r="F277" s="9">
        <v>28.771041002110302</v>
      </c>
      <c r="G277" s="9"/>
      <c r="H277" s="9">
        <v>0</v>
      </c>
      <c r="I277" s="9">
        <v>53.1269155374763</v>
      </c>
      <c r="J277" s="9"/>
      <c r="K277" s="9">
        <v>0</v>
      </c>
      <c r="L277" s="9">
        <v>43.697588466267497</v>
      </c>
      <c r="M277" s="48"/>
      <c r="P277" s="9">
        <v>1.1936407373441</v>
      </c>
      <c r="Q277" s="9">
        <v>1.4913021790079699</v>
      </c>
      <c r="R277" s="9">
        <v>0.98003169887645003</v>
      </c>
      <c r="S277" s="9">
        <v>1.06514683360734</v>
      </c>
    </row>
    <row r="278" spans="1:19">
      <c r="A278" s="45"/>
      <c r="B278" s="9">
        <v>20.928141363600002</v>
      </c>
      <c r="C278" s="9">
        <v>33.756218019265702</v>
      </c>
      <c r="D278" s="9"/>
      <c r="E278" s="9">
        <v>21.429746937059999</v>
      </c>
      <c r="F278" s="9">
        <v>27.775937837833101</v>
      </c>
      <c r="G278" s="9"/>
      <c r="H278" s="9">
        <v>20.667639609359998</v>
      </c>
      <c r="I278" s="9">
        <v>46.808493504104902</v>
      </c>
      <c r="J278" s="9"/>
      <c r="K278" s="9">
        <v>21.4928461284</v>
      </c>
      <c r="L278" s="9">
        <v>42.818419651226598</v>
      </c>
      <c r="M278" s="48"/>
      <c r="P278" s="9">
        <v>1.1936407373441</v>
      </c>
      <c r="Q278" s="9">
        <v>1.4913021790079699</v>
      </c>
      <c r="R278" s="9">
        <v>0.98003169887645003</v>
      </c>
      <c r="S278" s="9">
        <v>1.06514683360734</v>
      </c>
    </row>
    <row r="279" spans="1:19">
      <c r="A279" s="45"/>
      <c r="B279" s="9">
        <v>28.262483841806699</v>
      </c>
      <c r="C279" s="9">
        <v>33.572655299641802</v>
      </c>
      <c r="D279" s="9"/>
      <c r="E279" s="9">
        <v>28.909970225966699</v>
      </c>
      <c r="F279" s="9">
        <v>27.766276642063499</v>
      </c>
      <c r="G279" s="9"/>
      <c r="H279" s="9">
        <v>27.9365026893867</v>
      </c>
      <c r="I279" s="9">
        <v>46.093565017148499</v>
      </c>
      <c r="J279" s="9"/>
      <c r="K279" s="9">
        <v>29.205550647466701</v>
      </c>
      <c r="L279" s="9">
        <v>42.383665841590997</v>
      </c>
      <c r="M279" s="48"/>
      <c r="P279" s="9">
        <v>1.1936407373441</v>
      </c>
      <c r="Q279" s="9">
        <v>1.4913021790079699</v>
      </c>
      <c r="R279" s="9">
        <v>0.98003169887645003</v>
      </c>
      <c r="S279" s="9">
        <v>1.06514683360734</v>
      </c>
    </row>
    <row r="280" spans="1:19">
      <c r="A280" s="45"/>
      <c r="B280" s="9">
        <v>45.8146623393</v>
      </c>
      <c r="C280" s="9">
        <v>31.8529624526386</v>
      </c>
      <c r="D280" s="9"/>
      <c r="E280" s="9">
        <v>47.714594667299998</v>
      </c>
      <c r="F280" s="9">
        <v>27.766276642063499</v>
      </c>
      <c r="G280" s="9"/>
      <c r="H280" s="9">
        <v>45.433721749184997</v>
      </c>
      <c r="I280" s="9">
        <v>44.760320000932502</v>
      </c>
      <c r="J280" s="9"/>
      <c r="K280" s="9">
        <v>47.763043545599999</v>
      </c>
      <c r="L280" s="9">
        <v>41.137371587302098</v>
      </c>
      <c r="M280" s="48"/>
      <c r="P280" s="9">
        <v>1.1936407373441</v>
      </c>
      <c r="Q280" s="9">
        <v>1.4913021790079699</v>
      </c>
      <c r="R280" s="9">
        <v>0.98003169887645003</v>
      </c>
      <c r="S280" s="9">
        <v>1.06514683360734</v>
      </c>
    </row>
    <row r="281" spans="1:19">
      <c r="A281" s="45"/>
      <c r="B281" s="9">
        <v>67.755277163291694</v>
      </c>
      <c r="C281" s="9">
        <v>30.452089066034802</v>
      </c>
      <c r="D281" s="9"/>
      <c r="E281" s="9">
        <v>71.100314447726703</v>
      </c>
      <c r="F281" s="9">
        <v>27.746954250524102</v>
      </c>
      <c r="G281" s="9"/>
      <c r="H281" s="9">
        <v>66.846193737326701</v>
      </c>
      <c r="I281" s="9">
        <v>43.668604878958497</v>
      </c>
      <c r="J281" s="9"/>
      <c r="K281" s="9">
        <v>70.919059536251694</v>
      </c>
      <c r="L281" s="9">
        <v>40.316169946879199</v>
      </c>
      <c r="M281" s="48"/>
      <c r="P281" s="9">
        <v>1.1936407373441</v>
      </c>
      <c r="Q281" s="9">
        <v>1.4913021790079699</v>
      </c>
      <c r="R281" s="9">
        <v>0.98003169887645003</v>
      </c>
      <c r="S281" s="9">
        <v>1.06514683360734</v>
      </c>
    </row>
    <row r="282" spans="1:19">
      <c r="A282" s="45"/>
      <c r="B282" s="9">
        <v>93.674530179706693</v>
      </c>
      <c r="C282" s="9">
        <v>29.5439366636848</v>
      </c>
      <c r="D282" s="9"/>
      <c r="E282" s="9">
        <v>99.007206541425006</v>
      </c>
      <c r="F282" s="9">
        <v>27.196266091652301</v>
      </c>
      <c r="G282" s="9"/>
      <c r="H282" s="9">
        <v>92.319017316131607</v>
      </c>
      <c r="I282" s="9">
        <v>42.924692804693102</v>
      </c>
      <c r="J282" s="9"/>
      <c r="K282" s="9">
        <v>98.618442736320006</v>
      </c>
      <c r="L282" s="9">
        <v>39.398356348759499</v>
      </c>
      <c r="M282" s="48"/>
      <c r="P282" s="9">
        <v>1.1936407373441</v>
      </c>
      <c r="Q282" s="9">
        <v>1.4913021790079699</v>
      </c>
      <c r="R282" s="9">
        <v>0.98003169887645003</v>
      </c>
      <c r="S282" s="9">
        <v>1.06514683360734</v>
      </c>
    </row>
    <row r="283" spans="1:19">
      <c r="A283" s="45"/>
      <c r="B283" s="9">
        <v>123.863391965625</v>
      </c>
      <c r="C283" s="9">
        <v>28.751718610570901</v>
      </c>
      <c r="D283" s="9"/>
      <c r="E283" s="9">
        <v>130.22895053849999</v>
      </c>
      <c r="F283" s="9">
        <v>26.809818260865001</v>
      </c>
      <c r="G283" s="9"/>
      <c r="H283" s="9">
        <v>121.02593008162501</v>
      </c>
      <c r="I283" s="9">
        <v>42.316037471203202</v>
      </c>
      <c r="J283" s="9"/>
      <c r="K283" s="9">
        <v>130.070738441625</v>
      </c>
      <c r="L283" s="9">
        <v>38.731733840651501</v>
      </c>
      <c r="M283" s="48"/>
      <c r="P283" s="9">
        <v>1.1936407373441</v>
      </c>
      <c r="Q283" s="9">
        <v>1.4913021790079699</v>
      </c>
      <c r="R283" s="9">
        <v>0.98003169887645003</v>
      </c>
      <c r="S283" s="9">
        <v>1.06514683360734</v>
      </c>
    </row>
    <row r="284" spans="1:19">
      <c r="A284" s="45"/>
      <c r="B284" s="9">
        <v>157.77206871046499</v>
      </c>
      <c r="C284" s="9">
        <v>28.007806536305502</v>
      </c>
      <c r="D284" s="9"/>
      <c r="E284" s="9">
        <v>167.06863737613199</v>
      </c>
      <c r="F284" s="9">
        <v>26.268791297762899</v>
      </c>
      <c r="G284" s="9"/>
      <c r="H284" s="9">
        <v>154.41558950629201</v>
      </c>
      <c r="I284" s="9">
        <v>41.707382137713303</v>
      </c>
      <c r="J284" s="9"/>
      <c r="K284" s="9">
        <v>166.468092790545</v>
      </c>
      <c r="L284" s="9">
        <v>38.084433724082899</v>
      </c>
      <c r="M284" s="48"/>
      <c r="P284" s="9">
        <v>1.1936407373441</v>
      </c>
      <c r="Q284" s="9">
        <v>1.4913021790079699</v>
      </c>
      <c r="R284" s="9">
        <v>0.98003169887645003</v>
      </c>
      <c r="S284" s="9">
        <v>1.06514683360734</v>
      </c>
    </row>
    <row r="285" spans="1:19">
      <c r="A285" s="45"/>
      <c r="B285" s="9">
        <v>196.039624261185</v>
      </c>
      <c r="C285" s="9">
        <v>27.186604895882599</v>
      </c>
      <c r="D285" s="9"/>
      <c r="E285" s="9">
        <v>208.025862042927</v>
      </c>
      <c r="F285" s="9">
        <v>25.824376292357599</v>
      </c>
      <c r="G285" s="9"/>
      <c r="H285" s="9">
        <v>188.97475932360001</v>
      </c>
      <c r="I285" s="9">
        <v>41.031098433835602</v>
      </c>
      <c r="J285" s="9"/>
      <c r="K285" s="9">
        <v>206.12174825770501</v>
      </c>
      <c r="L285" s="9">
        <v>37.514423173671702</v>
      </c>
      <c r="M285" s="48"/>
      <c r="P285" s="9">
        <v>1.1936407373441</v>
      </c>
      <c r="Q285" s="9">
        <v>1.4913021790079699</v>
      </c>
      <c r="R285" s="9">
        <v>0.98003169887645003</v>
      </c>
      <c r="S285" s="9">
        <v>1.06514683360734</v>
      </c>
    </row>
    <row r="286" spans="1:19">
      <c r="A286" s="45"/>
      <c r="B286" s="9">
        <v>215.96878609066701</v>
      </c>
      <c r="C286" s="9">
        <v>26.742189890477299</v>
      </c>
      <c r="D286" s="9"/>
      <c r="E286" s="9">
        <v>229.29105505066701</v>
      </c>
      <c r="F286" s="9">
        <v>25.3703000911825</v>
      </c>
      <c r="G286" s="9"/>
      <c r="H286" s="9">
        <v>209.66813802666701</v>
      </c>
      <c r="I286" s="9">
        <v>40.634989407278702</v>
      </c>
      <c r="J286" s="9"/>
      <c r="K286" s="9">
        <v>227.97225454666699</v>
      </c>
      <c r="L286" s="9">
        <v>37.002379797878604</v>
      </c>
      <c r="M286" s="48"/>
      <c r="P286" s="9">
        <v>1.1936407373441</v>
      </c>
      <c r="Q286" s="9">
        <v>1.4913021790079699</v>
      </c>
      <c r="R286" s="9">
        <v>0.98003169887645003</v>
      </c>
      <c r="S286" s="9">
        <v>1.06514683360734</v>
      </c>
    </row>
    <row r="287" spans="1:19">
      <c r="A287" s="45"/>
      <c r="B287" s="9">
        <v>387.42299819369998</v>
      </c>
      <c r="C287" s="9">
        <v>25.5828463981155</v>
      </c>
      <c r="D287" s="9"/>
      <c r="E287" s="9">
        <v>414.54599609159999</v>
      </c>
      <c r="F287" s="9">
        <v>24.5587596465293</v>
      </c>
      <c r="G287" s="9"/>
      <c r="H287" s="9">
        <v>372.56323859712001</v>
      </c>
      <c r="I287" s="9">
        <v>39.717175809159002</v>
      </c>
      <c r="J287" s="9"/>
      <c r="K287" s="9">
        <v>413.16891330312001</v>
      </c>
      <c r="L287" s="9">
        <v>36.016937829371102</v>
      </c>
      <c r="M287" s="48"/>
      <c r="P287" s="9">
        <v>1.1936407373441</v>
      </c>
      <c r="Q287" s="9">
        <v>1.4913021790079699</v>
      </c>
      <c r="R287" s="9">
        <v>0.98003169887645003</v>
      </c>
      <c r="S287" s="9">
        <v>1.06514683360734</v>
      </c>
    </row>
    <row r="288" spans="1:19">
      <c r="A288" s="45"/>
      <c r="B288" s="9">
        <v>1262.2162986666699</v>
      </c>
      <c r="C288" s="9">
        <v>22.384990598351099</v>
      </c>
      <c r="D288" s="9"/>
      <c r="E288" s="9">
        <v>1395.4914899625001</v>
      </c>
      <c r="F288" s="9">
        <v>22.597536905284102</v>
      </c>
      <c r="G288" s="9"/>
      <c r="H288" s="9">
        <v>1195.1408091291701</v>
      </c>
      <c r="I288" s="9">
        <v>36.876784252872703</v>
      </c>
      <c r="J288" s="9"/>
      <c r="K288" s="9">
        <v>1357.7008636666701</v>
      </c>
      <c r="L288" s="9">
        <v>33.804523998114099</v>
      </c>
      <c r="M288" s="48"/>
      <c r="P288" s="9">
        <v>1.1936407373441</v>
      </c>
      <c r="Q288" s="9">
        <v>1.4913021790079699</v>
      </c>
      <c r="R288" s="9">
        <v>0.98003169887645003</v>
      </c>
      <c r="S288" s="9">
        <v>1.06514683360734</v>
      </c>
    </row>
    <row r="289" spans="1:19">
      <c r="A289" s="45"/>
      <c r="B289" s="9">
        <v>4761.9696190499999</v>
      </c>
      <c r="C289" s="9">
        <v>19.0132332747324</v>
      </c>
      <c r="D289" s="9"/>
      <c r="E289" s="9">
        <v>5374.1118169166703</v>
      </c>
      <c r="F289" s="9">
        <v>19.9310468728521</v>
      </c>
      <c r="G289" s="9"/>
      <c r="H289" s="9">
        <v>4393.3681586666698</v>
      </c>
      <c r="I289" s="9">
        <v>34.210294220440801</v>
      </c>
      <c r="J289" s="9"/>
      <c r="K289" s="9">
        <v>5050.2710856000003</v>
      </c>
      <c r="L289" s="9">
        <v>30.355477108338</v>
      </c>
      <c r="M289" s="48"/>
      <c r="P289" s="9">
        <v>1.1936407373441</v>
      </c>
      <c r="Q289" s="9">
        <v>1.4913021790079699</v>
      </c>
      <c r="R289" s="9">
        <v>0.98003169887645003</v>
      </c>
      <c r="S289" s="9">
        <v>1.06514683360734</v>
      </c>
    </row>
    <row r="290" spans="1:19">
      <c r="A290" s="45"/>
      <c r="B290" s="9">
        <v>9043.2608334926699</v>
      </c>
      <c r="C290" s="9">
        <v>16.984382163099301</v>
      </c>
      <c r="D290" s="9"/>
      <c r="E290" s="9">
        <v>10255.359334196701</v>
      </c>
      <c r="F290" s="9">
        <v>17.969824131606899</v>
      </c>
      <c r="G290" s="9"/>
      <c r="H290" s="9">
        <v>8167.3252114766701</v>
      </c>
      <c r="I290" s="9">
        <v>31.4858370133907</v>
      </c>
      <c r="J290" s="9"/>
      <c r="K290" s="9">
        <v>9275.2057512426709</v>
      </c>
      <c r="L290" s="9">
        <v>27.070670546646401</v>
      </c>
      <c r="M290" s="48"/>
      <c r="P290" s="9">
        <v>1.1936407373441</v>
      </c>
      <c r="Q290" s="9">
        <v>1.4913021790079699</v>
      </c>
      <c r="R290" s="9">
        <v>0.98003169887645003</v>
      </c>
      <c r="S290" s="9">
        <v>1.06514683360734</v>
      </c>
    </row>
    <row r="291" spans="1:19">
      <c r="A291" s="45"/>
      <c r="B291" s="9">
        <v>14535.824242410001</v>
      </c>
      <c r="C291" s="9">
        <v>15.4675744272594</v>
      </c>
      <c r="D291" s="9"/>
      <c r="E291" s="9">
        <v>16687.523459880002</v>
      </c>
      <c r="F291" s="9">
        <v>16.2791148719127</v>
      </c>
      <c r="G291" s="9"/>
      <c r="H291" s="9">
        <v>13066.141469472001</v>
      </c>
      <c r="I291" s="9">
        <v>29.138166441358202</v>
      </c>
      <c r="J291" s="9"/>
      <c r="K291" s="9">
        <v>14345.774906471999</v>
      </c>
      <c r="L291" s="9">
        <v>21.737690481782501</v>
      </c>
      <c r="M291" s="48"/>
      <c r="P291" s="9">
        <v>1.1936407373441</v>
      </c>
      <c r="Q291" s="9">
        <v>1.4913021790079699</v>
      </c>
      <c r="R291" s="9">
        <v>0.98003169887645003</v>
      </c>
      <c r="S291" s="9">
        <v>1.06514683360734</v>
      </c>
    </row>
    <row r="292" spans="1:19">
      <c r="A292" s="45"/>
      <c r="B292" s="9">
        <v>17853.746657066698</v>
      </c>
      <c r="C292" s="9">
        <v>14.395181696824899</v>
      </c>
      <c r="D292" s="9"/>
      <c r="E292" s="9">
        <v>20453.6302464</v>
      </c>
      <c r="F292" s="9">
        <v>15.1294325753206</v>
      </c>
      <c r="G292" s="9"/>
      <c r="H292" s="9">
        <v>15855.789178666701</v>
      </c>
      <c r="I292" s="9">
        <v>27.476440768972999</v>
      </c>
      <c r="J292" s="9"/>
      <c r="K292" s="9">
        <v>17710.833217866701</v>
      </c>
      <c r="L292" s="9">
        <v>21.737690481782501</v>
      </c>
      <c r="M292" s="48"/>
      <c r="P292" s="9">
        <v>1.1936407373441</v>
      </c>
      <c r="Q292" s="9">
        <v>1.4913021790079699</v>
      </c>
      <c r="R292" s="9">
        <v>0.98003169887645003</v>
      </c>
      <c r="S292" s="9">
        <v>1.06514683360734</v>
      </c>
    </row>
    <row r="293" spans="1:19">
      <c r="A293" s="42"/>
      <c r="M293" s="44"/>
    </row>
    <row r="294" spans="1:19">
      <c r="A294" s="42"/>
      <c r="M294" s="44"/>
    </row>
    <row r="295" spans="1:19" ht="15">
      <c r="A295" s="36"/>
      <c r="M295" s="44"/>
    </row>
    <row r="296" spans="1:19" ht="15">
      <c r="A296" s="36"/>
      <c r="M296" s="44"/>
    </row>
    <row r="297" spans="1:19" ht="15">
      <c r="A297" s="36"/>
      <c r="M297" s="44"/>
    </row>
    <row r="298" spans="1:19" ht="15">
      <c r="A298" s="36"/>
      <c r="M298" s="44"/>
    </row>
    <row r="299" spans="1:19" ht="15">
      <c r="A299" s="36"/>
      <c r="M299" s="44"/>
    </row>
    <row r="300" spans="1:19" ht="15">
      <c r="A300" s="36"/>
      <c r="M300" s="44"/>
    </row>
    <row r="301" spans="1:19" ht="18.75">
      <c r="A301" s="47" t="s">
        <v>110</v>
      </c>
      <c r="M301" s="44"/>
    </row>
    <row r="302" spans="1:19">
      <c r="A302" s="35"/>
      <c r="M302" s="44"/>
      <c r="P302" t="s">
        <v>239</v>
      </c>
    </row>
    <row r="303" spans="1:19" ht="15">
      <c r="A303" s="36"/>
      <c r="B303" s="40">
        <v>1</v>
      </c>
      <c r="C303" s="40">
        <v>1</v>
      </c>
      <c r="E303">
        <v>2</v>
      </c>
      <c r="F303">
        <v>2</v>
      </c>
      <c r="H303" s="40">
        <v>3</v>
      </c>
      <c r="I303" s="40">
        <v>3</v>
      </c>
      <c r="K303">
        <v>4</v>
      </c>
      <c r="L303">
        <v>4</v>
      </c>
      <c r="M303" s="44"/>
      <c r="P303">
        <v>1</v>
      </c>
      <c r="Q303">
        <v>2</v>
      </c>
      <c r="R303">
        <v>3</v>
      </c>
      <c r="S303">
        <v>4</v>
      </c>
    </row>
    <row r="304" spans="1:19" ht="15">
      <c r="A304" s="37" t="s">
        <v>10</v>
      </c>
      <c r="B304" s="40" t="s">
        <v>35</v>
      </c>
      <c r="C304" s="40" t="s">
        <v>40</v>
      </c>
      <c r="E304" t="s">
        <v>35</v>
      </c>
      <c r="F304" t="s">
        <v>40</v>
      </c>
      <c r="H304" s="40" t="s">
        <v>35</v>
      </c>
      <c r="I304" s="40" t="s">
        <v>40</v>
      </c>
      <c r="K304" t="s">
        <v>35</v>
      </c>
      <c r="L304" t="s">
        <v>40</v>
      </c>
      <c r="M304" s="44"/>
      <c r="P304" t="s">
        <v>36</v>
      </c>
      <c r="Q304" t="s">
        <v>36</v>
      </c>
      <c r="R304" t="s">
        <v>36</v>
      </c>
      <c r="S304" t="s">
        <v>36</v>
      </c>
    </row>
    <row r="305" spans="1:19" ht="15">
      <c r="A305" s="37"/>
      <c r="B305" s="40">
        <v>0</v>
      </c>
      <c r="C305" s="40">
        <v>42.412649428899996</v>
      </c>
      <c r="E305">
        <v>0</v>
      </c>
      <c r="F305">
        <v>35.330992929723799</v>
      </c>
      <c r="H305" s="40">
        <v>0</v>
      </c>
      <c r="I305" s="40">
        <v>44.586418477078197</v>
      </c>
      <c r="K305">
        <v>0</v>
      </c>
      <c r="L305">
        <v>35.157091405869501</v>
      </c>
      <c r="M305" s="44"/>
      <c r="P305">
        <v>1.0839861653582199</v>
      </c>
      <c r="Q305">
        <v>1.3355637032007099</v>
      </c>
      <c r="R305">
        <v>1.10205260144752</v>
      </c>
      <c r="S305">
        <v>1.34261637611258</v>
      </c>
    </row>
    <row r="306" spans="1:19" ht="15">
      <c r="A306" s="38"/>
      <c r="B306" s="40">
        <v>21.454757898</v>
      </c>
      <c r="C306" s="40">
        <v>40.557699841121199</v>
      </c>
      <c r="E306">
        <v>21.577252153860002</v>
      </c>
      <c r="F306">
        <v>35.089463035481799</v>
      </c>
      <c r="H306" s="40">
        <v>21.577252153860002</v>
      </c>
      <c r="I306" s="40">
        <v>42.238747905045699</v>
      </c>
      <c r="K306">
        <v>21.577252153860002</v>
      </c>
      <c r="L306">
        <v>35.012173469324303</v>
      </c>
      <c r="M306" s="44"/>
      <c r="P306">
        <v>1.0839861653582199</v>
      </c>
      <c r="Q306">
        <v>1.3355637032007099</v>
      </c>
      <c r="R306">
        <v>1.10205260144752</v>
      </c>
      <c r="S306">
        <v>1.34261637611258</v>
      </c>
    </row>
    <row r="307" spans="1:19" ht="15">
      <c r="A307" s="38"/>
      <c r="B307" s="40">
        <v>28.730711528400001</v>
      </c>
      <c r="C307" s="40">
        <v>40.190574401873398</v>
      </c>
      <c r="E307">
        <v>29.369037653865</v>
      </c>
      <c r="F307">
        <v>34.983189882015303</v>
      </c>
      <c r="H307" s="40">
        <v>29.369037653865</v>
      </c>
      <c r="I307" s="40">
        <v>41.823316486949501</v>
      </c>
      <c r="K307">
        <v>29.369037653865</v>
      </c>
      <c r="L307">
        <v>34.886577924318402</v>
      </c>
      <c r="M307" s="44"/>
      <c r="P307">
        <v>1.0839861653582199</v>
      </c>
      <c r="Q307">
        <v>1.3355637032007099</v>
      </c>
      <c r="R307">
        <v>1.10205260144752</v>
      </c>
      <c r="S307">
        <v>1.34261637611258</v>
      </c>
    </row>
    <row r="308" spans="1:19" ht="15">
      <c r="A308" s="38"/>
      <c r="B308" s="40">
        <v>46.885133709225002</v>
      </c>
      <c r="C308" s="40">
        <v>38.876651777196699</v>
      </c>
      <c r="E308">
        <v>48.548817346184997</v>
      </c>
      <c r="F308">
        <v>34.210294220440801</v>
      </c>
      <c r="H308" s="40">
        <v>47.798021725784999</v>
      </c>
      <c r="I308" s="40">
        <v>40.760584952284503</v>
      </c>
      <c r="K308">
        <v>48.548817346184997</v>
      </c>
      <c r="L308">
        <v>34.171649437361999</v>
      </c>
      <c r="M308" s="44"/>
      <c r="P308">
        <v>1.0839861653582199</v>
      </c>
      <c r="Q308">
        <v>1.3355637032007099</v>
      </c>
      <c r="R308">
        <v>1.10205260144752</v>
      </c>
      <c r="S308">
        <v>1.34261637611258</v>
      </c>
    </row>
    <row r="309" spans="1:19" ht="15">
      <c r="A309" s="38"/>
      <c r="B309" s="40">
        <v>69.669302611626705</v>
      </c>
      <c r="C309" s="40">
        <v>37.6593411102169</v>
      </c>
      <c r="E309">
        <v>72.523541961584996</v>
      </c>
      <c r="F309">
        <v>34.142665850053</v>
      </c>
      <c r="H309" s="40">
        <v>70.842472546926601</v>
      </c>
      <c r="I309" s="40">
        <v>39.5529354810744</v>
      </c>
      <c r="K309">
        <v>72.523541961584996</v>
      </c>
      <c r="L309">
        <v>34.104021066974298</v>
      </c>
      <c r="M309" s="44"/>
      <c r="P309">
        <v>1.0839861653582199</v>
      </c>
      <c r="Q309">
        <v>1.3355637032007099</v>
      </c>
      <c r="R309">
        <v>1.10205260144752</v>
      </c>
      <c r="S309">
        <v>1.34261637611258</v>
      </c>
    </row>
    <row r="310" spans="1:19" ht="15">
      <c r="A310" s="38"/>
      <c r="B310" s="40">
        <v>97.352061615466695</v>
      </c>
      <c r="C310" s="40">
        <v>36.760849903636597</v>
      </c>
      <c r="E310">
        <v>101.293211500065</v>
      </c>
      <c r="F310">
        <v>33.669267257338603</v>
      </c>
      <c r="H310" s="40">
        <v>98.082165732611699</v>
      </c>
      <c r="I310" s="40">
        <v>38.567493512566898</v>
      </c>
      <c r="K310">
        <v>101.293211500065</v>
      </c>
      <c r="L310">
        <v>34.046053892356198</v>
      </c>
      <c r="M310" s="44"/>
      <c r="P310">
        <v>1.0839861653582199</v>
      </c>
      <c r="Q310">
        <v>1.3355637032007099</v>
      </c>
      <c r="R310">
        <v>1.10205260144752</v>
      </c>
      <c r="S310">
        <v>1.34261637611258</v>
      </c>
    </row>
    <row r="311" spans="1:19" ht="15">
      <c r="A311" s="38"/>
      <c r="B311" s="40">
        <v>129.791796288</v>
      </c>
      <c r="C311" s="40">
        <v>36.016937829371102</v>
      </c>
      <c r="E311">
        <v>134.857825961625</v>
      </c>
      <c r="F311">
        <v>33.215191056163597</v>
      </c>
      <c r="H311" s="40">
        <v>130.04813042250001</v>
      </c>
      <c r="I311" s="40">
        <v>37.736630676374297</v>
      </c>
      <c r="K311">
        <v>132.64521913799999</v>
      </c>
      <c r="L311">
        <v>33.321464209630101</v>
      </c>
      <c r="M311" s="44"/>
      <c r="P311">
        <v>1.0839861653582199</v>
      </c>
      <c r="Q311">
        <v>1.3355637032007099</v>
      </c>
      <c r="R311">
        <v>1.10205260144752</v>
      </c>
      <c r="S311">
        <v>1.34261637611258</v>
      </c>
    </row>
    <row r="312" spans="1:19" ht="15">
      <c r="A312" s="38"/>
      <c r="B312" s="40">
        <v>164.25221797066499</v>
      </c>
      <c r="C312" s="40">
        <v>35.282686950875402</v>
      </c>
      <c r="E312">
        <v>170.50982439396699</v>
      </c>
      <c r="F312">
        <v>32.4326341988194</v>
      </c>
      <c r="H312" s="40">
        <v>168.24783483969199</v>
      </c>
      <c r="I312" s="40">
        <v>36.693221533248803</v>
      </c>
      <c r="K312">
        <v>167.43628662221201</v>
      </c>
      <c r="L312">
        <v>32.480940177667897</v>
      </c>
      <c r="M312" s="44"/>
      <c r="P312">
        <v>1.0839861653582199</v>
      </c>
      <c r="Q312">
        <v>1.3355637032007099</v>
      </c>
      <c r="R312">
        <v>1.10205260144752</v>
      </c>
      <c r="S312">
        <v>1.34261637611258</v>
      </c>
    </row>
    <row r="313" spans="1:19" ht="15">
      <c r="A313" s="38"/>
      <c r="B313" s="40">
        <v>203.93018404270501</v>
      </c>
      <c r="C313" s="40">
        <v>34.461485310452503</v>
      </c>
      <c r="E313">
        <v>212.98978064436699</v>
      </c>
      <c r="F313">
        <v>31.737028103402402</v>
      </c>
      <c r="H313" s="40">
        <v>208.41311380889999</v>
      </c>
      <c r="I313" s="40">
        <v>35.910664675904599</v>
      </c>
      <c r="K313">
        <v>208.48569155208</v>
      </c>
      <c r="L313">
        <v>31.7466892991721</v>
      </c>
      <c r="M313" s="44"/>
      <c r="P313">
        <v>1.0839861653582199</v>
      </c>
      <c r="Q313">
        <v>1.3355637032007099</v>
      </c>
      <c r="R313">
        <v>1.10205260144752</v>
      </c>
      <c r="S313">
        <v>1.34261637611258</v>
      </c>
    </row>
    <row r="314" spans="1:19" ht="15">
      <c r="A314" s="38"/>
      <c r="B314" s="40">
        <v>224.22848930066701</v>
      </c>
      <c r="C314" s="40">
        <v>34.007409109277503</v>
      </c>
      <c r="E314">
        <v>234.64297185066701</v>
      </c>
      <c r="F314">
        <v>31.273290706457701</v>
      </c>
      <c r="H314" s="40">
        <v>229.51952288999999</v>
      </c>
      <c r="I314" s="40">
        <v>35.466249670499302</v>
      </c>
      <c r="K314">
        <v>230.43249642066701</v>
      </c>
      <c r="L314">
        <v>31.244307119148701</v>
      </c>
      <c r="M314" s="44"/>
      <c r="P314">
        <v>1.0839861653582199</v>
      </c>
      <c r="Q314">
        <v>1.3355637032007099</v>
      </c>
      <c r="R314">
        <v>1.10205260144752</v>
      </c>
      <c r="S314">
        <v>1.34261637611258</v>
      </c>
    </row>
    <row r="315" spans="1:19" ht="15">
      <c r="A315" s="38"/>
      <c r="B315" s="40">
        <v>405.86055090119999</v>
      </c>
      <c r="C315" s="40">
        <v>32.538907352286003</v>
      </c>
      <c r="E315">
        <v>426.17951108064</v>
      </c>
      <c r="F315">
        <v>29.128505245588499</v>
      </c>
      <c r="H315" s="40">
        <v>415.99493037274499</v>
      </c>
      <c r="I315" s="40">
        <v>33.427737363096497</v>
      </c>
      <c r="K315">
        <v>417.83395087961998</v>
      </c>
      <c r="L315">
        <v>28.915958938655599</v>
      </c>
      <c r="M315" s="44"/>
      <c r="P315">
        <v>1.0839861653582199</v>
      </c>
      <c r="Q315">
        <v>1.3355637032007099</v>
      </c>
      <c r="R315">
        <v>1.10205260144752</v>
      </c>
      <c r="S315">
        <v>1.34261637611258</v>
      </c>
    </row>
    <row r="316" spans="1:19" ht="15">
      <c r="A316" s="38"/>
      <c r="B316" s="40">
        <v>1338.7919039999999</v>
      </c>
      <c r="C316" s="40">
        <v>27.891872187069399</v>
      </c>
      <c r="E316">
        <v>1433.57313131667</v>
      </c>
      <c r="F316">
        <v>23.1385638683862</v>
      </c>
      <c r="H316" s="40">
        <v>1374.29715465</v>
      </c>
      <c r="I316" s="40">
        <v>27.5730527266698</v>
      </c>
      <c r="K316">
        <v>1410.0614537291699</v>
      </c>
      <c r="L316">
        <v>21.8246412437096</v>
      </c>
      <c r="M316" s="44"/>
      <c r="P316">
        <v>1.0839861653582199</v>
      </c>
      <c r="Q316">
        <v>1.3355637032007099</v>
      </c>
      <c r="R316">
        <v>1.10205260144752</v>
      </c>
      <c r="S316">
        <v>1.34261637611258</v>
      </c>
    </row>
    <row r="317" spans="1:19" ht="15">
      <c r="A317" s="38"/>
      <c r="B317" s="40">
        <v>5007.3355076666703</v>
      </c>
      <c r="C317" s="40">
        <v>21.418871021383001</v>
      </c>
      <c r="E317">
        <v>5605.7122325166702</v>
      </c>
      <c r="F317">
        <v>17.5930374965893</v>
      </c>
      <c r="H317" s="40">
        <v>5147.3267657166698</v>
      </c>
      <c r="I317" s="40">
        <v>21.051745582135101</v>
      </c>
      <c r="K317">
        <v>5514.5918662499998</v>
      </c>
      <c r="L317">
        <v>16.2018253057552</v>
      </c>
      <c r="M317" s="44"/>
      <c r="P317">
        <v>1.0839861653582199</v>
      </c>
      <c r="Q317">
        <v>1.3355637032007099</v>
      </c>
      <c r="R317">
        <v>1.10205260144752</v>
      </c>
      <c r="S317">
        <v>1.34261637611258</v>
      </c>
    </row>
    <row r="318" spans="1:19" ht="15">
      <c r="A318" s="38"/>
      <c r="B318" s="40">
        <v>9485.9673388526699</v>
      </c>
      <c r="C318" s="40">
        <v>18.288643592006402</v>
      </c>
      <c r="E318">
        <v>10843.3384876367</v>
      </c>
      <c r="F318">
        <v>14.9072250726179</v>
      </c>
      <c r="H318" s="40">
        <v>9744.5379108046709</v>
      </c>
      <c r="I318" s="40">
        <v>17.940840544297799</v>
      </c>
      <c r="K318">
        <v>10614.784464554699</v>
      </c>
      <c r="L318">
        <v>13.728559188716901</v>
      </c>
      <c r="M318" s="44"/>
      <c r="P318">
        <v>1.0839861653582199</v>
      </c>
      <c r="Q318">
        <v>1.3355637032007099</v>
      </c>
      <c r="R318">
        <v>1.10205260144752</v>
      </c>
      <c r="S318">
        <v>1.34261637611258</v>
      </c>
    </row>
    <row r="319" spans="1:19" ht="15">
      <c r="A319" s="38"/>
      <c r="B319" s="40">
        <v>15191.785302570001</v>
      </c>
      <c r="C319" s="40">
        <v>16.066568564979701</v>
      </c>
      <c r="E319">
        <v>17639.118577673999</v>
      </c>
      <c r="F319">
        <v>13.1295650509966</v>
      </c>
      <c r="H319" s="40">
        <v>15699.340666169999</v>
      </c>
      <c r="I319" s="40">
        <v>15.8250386707376</v>
      </c>
      <c r="K319">
        <v>17276.987542824001</v>
      </c>
      <c r="L319">
        <v>12.1344618867195</v>
      </c>
      <c r="M319" s="44"/>
      <c r="P319">
        <v>1.0839861653582199</v>
      </c>
      <c r="Q319">
        <v>1.3355637032007099</v>
      </c>
      <c r="R319">
        <v>1.10205260144752</v>
      </c>
      <c r="S319">
        <v>1.34261637611258</v>
      </c>
    </row>
    <row r="320" spans="1:19" ht="15">
      <c r="A320" s="38"/>
      <c r="B320" s="40">
        <v>18899.59467825</v>
      </c>
      <c r="C320" s="40">
        <v>14.7816295276121</v>
      </c>
      <c r="E320">
        <v>21653.2126500667</v>
      </c>
      <c r="F320">
        <v>11.9992051459439</v>
      </c>
      <c r="H320" s="40">
        <v>19130.829210066699</v>
      </c>
      <c r="I320" s="40">
        <v>14.501454850291299</v>
      </c>
      <c r="K320">
        <v>21738.301516200001</v>
      </c>
      <c r="L320">
        <v>11.100713939363599</v>
      </c>
      <c r="M320" s="44"/>
      <c r="P320">
        <v>1.0839861653582199</v>
      </c>
      <c r="Q320">
        <v>1.3355637032007099</v>
      </c>
      <c r="R320">
        <v>1.10205260144752</v>
      </c>
      <c r="S320">
        <v>1.34261637611258</v>
      </c>
    </row>
    <row r="321" spans="1:19" ht="15">
      <c r="A321" s="38"/>
      <c r="M321" s="44"/>
    </row>
    <row r="322" spans="1:19" ht="15">
      <c r="A322" s="38"/>
      <c r="M322" s="44"/>
    </row>
    <row r="323" spans="1:19" ht="15">
      <c r="A323" s="36"/>
      <c r="M323" s="44"/>
    </row>
    <row r="324" spans="1:19" ht="15">
      <c r="A324" s="36"/>
      <c r="M324" s="44"/>
    </row>
    <row r="325" spans="1:19" ht="15">
      <c r="A325" s="36"/>
      <c r="M325" s="44"/>
    </row>
    <row r="326" spans="1:19" ht="15">
      <c r="A326" s="36"/>
      <c r="M326" s="44"/>
    </row>
    <row r="327" spans="1:19" ht="15">
      <c r="A327" s="36"/>
      <c r="M327" s="44"/>
    </row>
    <row r="328" spans="1:19" ht="15">
      <c r="A328" s="36"/>
      <c r="M328" s="44"/>
    </row>
    <row r="329" spans="1:19" ht="18.75">
      <c r="A329" s="47" t="s">
        <v>114</v>
      </c>
      <c r="M329" s="44"/>
    </row>
    <row r="330" spans="1:19">
      <c r="A330" s="35"/>
      <c r="M330" s="44"/>
      <c r="P330" t="s">
        <v>239</v>
      </c>
    </row>
    <row r="331" spans="1:19" ht="15">
      <c r="A331" s="36"/>
      <c r="B331">
        <v>1</v>
      </c>
      <c r="C331">
        <v>1</v>
      </c>
      <c r="E331" s="40">
        <v>2</v>
      </c>
      <c r="F331" s="40">
        <v>2</v>
      </c>
      <c r="H331" s="40">
        <v>3</v>
      </c>
      <c r="I331" s="40">
        <v>3</v>
      </c>
      <c r="K331">
        <v>4</v>
      </c>
      <c r="L331">
        <v>4</v>
      </c>
      <c r="M331" s="44"/>
      <c r="P331">
        <v>1</v>
      </c>
      <c r="Q331">
        <v>2</v>
      </c>
      <c r="R331">
        <v>3</v>
      </c>
      <c r="S331">
        <v>4</v>
      </c>
    </row>
    <row r="332" spans="1:19" ht="15">
      <c r="A332" s="37" t="s">
        <v>10</v>
      </c>
      <c r="B332" t="s">
        <v>35</v>
      </c>
      <c r="C332" t="s">
        <v>40</v>
      </c>
      <c r="E332" s="40" t="s">
        <v>35</v>
      </c>
      <c r="F332" s="40" t="s">
        <v>40</v>
      </c>
      <c r="H332" s="40" t="s">
        <v>35</v>
      </c>
      <c r="I332" s="40" t="s">
        <v>40</v>
      </c>
      <c r="K332" t="s">
        <v>35</v>
      </c>
      <c r="L332" t="s">
        <v>40</v>
      </c>
      <c r="M332" s="44"/>
      <c r="P332" t="s">
        <v>36</v>
      </c>
      <c r="Q332" t="s">
        <v>36</v>
      </c>
      <c r="R332" t="s">
        <v>36</v>
      </c>
      <c r="S332" t="s">
        <v>36</v>
      </c>
    </row>
    <row r="333" spans="1:19" ht="15">
      <c r="A333" s="37"/>
      <c r="B333">
        <v>0</v>
      </c>
      <c r="C333">
        <v>56.1218862260775</v>
      </c>
      <c r="E333" s="40">
        <v>0</v>
      </c>
      <c r="F333" s="40">
        <v>50.663310616207603</v>
      </c>
      <c r="H333" s="40">
        <v>0</v>
      </c>
      <c r="I333" s="40">
        <v>59.522627137005202</v>
      </c>
      <c r="K333">
        <v>0</v>
      </c>
      <c r="L333">
        <v>43.716910857806901</v>
      </c>
      <c r="M333" s="44"/>
      <c r="P333">
        <v>0.653386669903532</v>
      </c>
      <c r="Q333">
        <v>0.79994700972959498</v>
      </c>
      <c r="R333">
        <v>0.70845548579071405</v>
      </c>
      <c r="S333">
        <v>1.0506550399528201</v>
      </c>
    </row>
    <row r="334" spans="1:19" ht="15">
      <c r="A334" s="38"/>
      <c r="B334">
        <v>20.69785702986</v>
      </c>
      <c r="C334">
        <v>40.248541576491398</v>
      </c>
      <c r="E334" s="40">
        <v>21.220842748559999</v>
      </c>
      <c r="F334" s="40">
        <v>39.9200609203223</v>
      </c>
      <c r="H334" s="40">
        <v>20.164698316799999</v>
      </c>
      <c r="I334" s="40">
        <v>47.156296551813497</v>
      </c>
      <c r="K334">
        <v>21.577252153860002</v>
      </c>
      <c r="L334">
        <v>41.717043333482998</v>
      </c>
      <c r="M334" s="44"/>
      <c r="P334">
        <v>0.653386669903532</v>
      </c>
      <c r="Q334">
        <v>0.79994700972959498</v>
      </c>
      <c r="R334">
        <v>0.70845548579071405</v>
      </c>
      <c r="S334">
        <v>1.0506550399528201</v>
      </c>
    </row>
    <row r="335" spans="1:19" ht="15">
      <c r="A335" s="38"/>
      <c r="B335">
        <v>27.898539470865</v>
      </c>
      <c r="C335">
        <v>36.509658813624903</v>
      </c>
      <c r="E335" s="40">
        <v>28.6262036593867</v>
      </c>
      <c r="F335" s="40">
        <v>38.886312972966401</v>
      </c>
      <c r="H335" s="40">
        <v>27.100000106666698</v>
      </c>
      <c r="I335" s="40">
        <v>45.552538054046401</v>
      </c>
      <c r="K335">
        <v>29.369037653865</v>
      </c>
      <c r="L335">
        <v>40.132607227255299</v>
      </c>
      <c r="M335" s="44"/>
      <c r="P335">
        <v>0.653386669903532</v>
      </c>
      <c r="Q335">
        <v>0.79994700972959498</v>
      </c>
      <c r="R335">
        <v>0.70845548579071405</v>
      </c>
      <c r="S335">
        <v>1.0506550399528201</v>
      </c>
    </row>
    <row r="336" spans="1:19" ht="15">
      <c r="A336" s="38"/>
      <c r="B336">
        <v>45.699686135999997</v>
      </c>
      <c r="C336">
        <v>34.5097912893008</v>
      </c>
      <c r="E336" s="40">
        <v>46.417827911985</v>
      </c>
      <c r="F336" s="40">
        <v>36.5289812051642</v>
      </c>
      <c r="H336" s="40">
        <v>43.928379971459997</v>
      </c>
      <c r="I336" s="40">
        <v>42.7024853019905</v>
      </c>
      <c r="K336">
        <v>48.147218779185003</v>
      </c>
      <c r="L336">
        <v>37.949176983307296</v>
      </c>
      <c r="M336" s="44"/>
      <c r="P336">
        <v>0.653386669903532</v>
      </c>
      <c r="Q336">
        <v>0.79994700972959498</v>
      </c>
      <c r="R336">
        <v>0.70845548579071405</v>
      </c>
      <c r="S336">
        <v>1.0506550399528201</v>
      </c>
    </row>
    <row r="337" spans="1:19" ht="15">
      <c r="A337" s="38"/>
      <c r="B337">
        <v>68.206051281225001</v>
      </c>
      <c r="C337">
        <v>32.142798325728997</v>
      </c>
      <c r="E337" s="40">
        <v>69.433720212046694</v>
      </c>
      <c r="F337" s="40">
        <v>35.041157056633402</v>
      </c>
      <c r="H337" s="40">
        <v>65.808138519585</v>
      </c>
      <c r="I337" s="40">
        <v>40.480410274963802</v>
      </c>
      <c r="K337">
        <v>71.023807808451707</v>
      </c>
      <c r="L337">
        <v>36.403385660158399</v>
      </c>
      <c r="M337" s="44"/>
      <c r="P337">
        <v>0.653386669903532</v>
      </c>
      <c r="Q337">
        <v>0.79994700972959498</v>
      </c>
      <c r="R337">
        <v>0.70845548579071405</v>
      </c>
      <c r="S337">
        <v>1.0506550399528201</v>
      </c>
    </row>
    <row r="338" spans="1:19" ht="15">
      <c r="A338" s="38"/>
      <c r="B338">
        <v>94.914055136506704</v>
      </c>
      <c r="C338">
        <v>30.0656412352476</v>
      </c>
      <c r="E338" s="40">
        <v>95.948015286824997</v>
      </c>
      <c r="F338" s="40">
        <v>33.437398558866299</v>
      </c>
      <c r="H338" s="40">
        <v>90.915551732611704</v>
      </c>
      <c r="I338" s="40">
        <v>38.403253184482402</v>
      </c>
      <c r="K338">
        <v>97.9125689936117</v>
      </c>
      <c r="L338">
        <v>35.0314958608636</v>
      </c>
      <c r="M338" s="44"/>
      <c r="P338">
        <v>0.653386669903532</v>
      </c>
      <c r="Q338">
        <v>0.79994700972959498</v>
      </c>
      <c r="R338">
        <v>0.70845548579071405</v>
      </c>
      <c r="S338">
        <v>1.0506550399528201</v>
      </c>
    </row>
    <row r="339" spans="1:19" ht="15">
      <c r="A339" s="38"/>
      <c r="B339">
        <v>125.30383175062499</v>
      </c>
      <c r="C339">
        <v>28.9159589386555</v>
      </c>
      <c r="E339" s="40">
        <v>127.164128681625</v>
      </c>
      <c r="F339" s="40">
        <v>32.451956590358797</v>
      </c>
      <c r="H339" s="40">
        <v>121.6834238985</v>
      </c>
      <c r="I339" s="40">
        <v>37.070008168266398</v>
      </c>
      <c r="K339">
        <v>130.040594066625</v>
      </c>
      <c r="L339">
        <v>34.268261395058801</v>
      </c>
      <c r="M339" s="44"/>
      <c r="P339">
        <v>0.653386669903532</v>
      </c>
      <c r="Q339">
        <v>0.79994700972959498</v>
      </c>
      <c r="R339">
        <v>0.70845548579071405</v>
      </c>
      <c r="S339">
        <v>1.0506550399528201</v>
      </c>
    </row>
    <row r="340" spans="1:19" ht="15">
      <c r="A340" s="38"/>
      <c r="B340">
        <v>158.325695567932</v>
      </c>
      <c r="C340">
        <v>27.930516970147998</v>
      </c>
      <c r="E340" s="40">
        <v>162.52395427242001</v>
      </c>
      <c r="F340" s="40">
        <v>31.5921101668572</v>
      </c>
      <c r="H340" s="40">
        <v>153.99672104453199</v>
      </c>
      <c r="I340" s="40">
        <v>35.7947303266685</v>
      </c>
      <c r="K340">
        <v>166.5553221504</v>
      </c>
      <c r="L340">
        <v>33.485704537714597</v>
      </c>
      <c r="M340" s="44"/>
      <c r="P340">
        <v>0.653386669903532</v>
      </c>
      <c r="Q340">
        <v>0.79994700972959498</v>
      </c>
      <c r="R340">
        <v>0.70845548579071405</v>
      </c>
      <c r="S340">
        <v>1.0506550399528201</v>
      </c>
    </row>
    <row r="341" spans="1:19" ht="15">
      <c r="A341" s="38"/>
      <c r="B341">
        <v>198.842794987247</v>
      </c>
      <c r="C341">
        <v>26.954736197410199</v>
      </c>
      <c r="E341" s="40">
        <v>202.806543148852</v>
      </c>
      <c r="F341" s="40">
        <v>30.838536896822099</v>
      </c>
      <c r="H341" s="40">
        <v>192.001124315727</v>
      </c>
      <c r="I341" s="40">
        <v>34.577419659688601</v>
      </c>
      <c r="K341">
        <v>206.88664958976</v>
      </c>
      <c r="L341">
        <v>32.819082029606598</v>
      </c>
      <c r="M341" s="44"/>
      <c r="P341">
        <v>0.653386669903532</v>
      </c>
      <c r="Q341">
        <v>0.79994700972959498</v>
      </c>
      <c r="R341">
        <v>0.70845548579071405</v>
      </c>
      <c r="S341">
        <v>1.0506550399528201</v>
      </c>
    </row>
    <row r="342" spans="1:19" ht="15">
      <c r="A342" s="38"/>
      <c r="B342">
        <v>218.31487474066699</v>
      </c>
      <c r="C342">
        <v>26.510321192004898</v>
      </c>
      <c r="E342" s="40">
        <v>222.748775424</v>
      </c>
      <c r="F342" s="40">
        <v>30.394121891416798</v>
      </c>
      <c r="H342" s="40">
        <v>212.34274425000001</v>
      </c>
      <c r="I342" s="40">
        <v>33.959103130429099</v>
      </c>
      <c r="K342">
        <v>228.564738130667</v>
      </c>
      <c r="L342">
        <v>32.297377458043897</v>
      </c>
      <c r="M342" s="44"/>
      <c r="P342">
        <v>0.653386669903532</v>
      </c>
      <c r="Q342">
        <v>0.79994700972959498</v>
      </c>
      <c r="R342">
        <v>0.70845548579071405</v>
      </c>
      <c r="S342">
        <v>1.0506550399528201</v>
      </c>
    </row>
    <row r="343" spans="1:19" ht="15">
      <c r="A343" s="38"/>
      <c r="B343">
        <v>387.04505362942501</v>
      </c>
      <c r="C343">
        <v>24.9258850857772</v>
      </c>
      <c r="E343" s="40">
        <v>395.63053004866498</v>
      </c>
      <c r="F343" s="40">
        <v>29.0415544836614</v>
      </c>
      <c r="H343" s="40">
        <v>375.52019531399998</v>
      </c>
      <c r="I343" s="40">
        <v>31.872284844177901</v>
      </c>
      <c r="K343">
        <v>408.33514091519999</v>
      </c>
      <c r="L343">
        <v>31.1187115741428</v>
      </c>
      <c r="M343" s="44"/>
      <c r="P343">
        <v>0.653386669903532</v>
      </c>
      <c r="Q343">
        <v>0.79994700972959498</v>
      </c>
      <c r="R343">
        <v>0.70845548579071405</v>
      </c>
      <c r="S343">
        <v>1.0506550399528201</v>
      </c>
    </row>
    <row r="344" spans="1:19" ht="15">
      <c r="A344" s="38"/>
      <c r="B344">
        <v>1175.70789945</v>
      </c>
      <c r="C344">
        <v>21.312597867916502</v>
      </c>
      <c r="E344" s="40">
        <v>1217.50446465</v>
      </c>
      <c r="F344" s="40">
        <v>25.486234440418698</v>
      </c>
      <c r="H344" s="40">
        <v>1192.54907731667</v>
      </c>
      <c r="I344" s="40">
        <v>27.795260229372499</v>
      </c>
      <c r="K344">
        <v>1341.37593225</v>
      </c>
      <c r="L344">
        <v>27.766276642063499</v>
      </c>
      <c r="M344" s="44"/>
      <c r="P344">
        <v>0.653386669903532</v>
      </c>
      <c r="Q344">
        <v>0.79994700972959498</v>
      </c>
      <c r="R344">
        <v>0.70845548579071405</v>
      </c>
      <c r="S344">
        <v>1.0506550399528201</v>
      </c>
    </row>
    <row r="345" spans="1:19" ht="15">
      <c r="A345" s="38"/>
      <c r="B345">
        <v>4056.6328306666701</v>
      </c>
      <c r="C345">
        <v>17.293540427729098</v>
      </c>
      <c r="E345" s="40">
        <v>4193.2859016000002</v>
      </c>
      <c r="F345" s="40">
        <v>20.8005544921234</v>
      </c>
      <c r="H345" s="40">
        <v>4177.0023082666703</v>
      </c>
      <c r="I345" s="40">
        <v>23.892137138421401</v>
      </c>
      <c r="K345">
        <v>4883.1630157166701</v>
      </c>
      <c r="L345">
        <v>22.9550011487623</v>
      </c>
      <c r="M345" s="44"/>
      <c r="P345">
        <v>0.653386669903532</v>
      </c>
      <c r="Q345">
        <v>0.79994700972959498</v>
      </c>
      <c r="R345">
        <v>0.70845548579071405</v>
      </c>
      <c r="S345">
        <v>1.0506550399528201</v>
      </c>
    </row>
    <row r="346" spans="1:19" ht="15">
      <c r="A346" s="38"/>
      <c r="B346">
        <v>7364.5985064959996</v>
      </c>
      <c r="C346">
        <v>15.409607252641299</v>
      </c>
      <c r="E346" s="40">
        <v>8002.1069502266701</v>
      </c>
      <c r="F346" s="40">
        <v>18.491528703169699</v>
      </c>
      <c r="H346" s="40">
        <v>7803.8367936526702</v>
      </c>
      <c r="I346" s="40">
        <v>21.853624831018699</v>
      </c>
      <c r="K346">
        <v>9402.1081038126704</v>
      </c>
      <c r="L346">
        <v>20.2208827459425</v>
      </c>
      <c r="M346" s="44"/>
      <c r="P346">
        <v>0.653386669903532</v>
      </c>
      <c r="Q346">
        <v>0.79994700972959498</v>
      </c>
      <c r="R346">
        <v>0.70845548579071405</v>
      </c>
      <c r="S346">
        <v>1.0506550399528201</v>
      </c>
    </row>
    <row r="347" spans="1:19" ht="15">
      <c r="A347" s="38"/>
      <c r="B347">
        <v>11375.721535463999</v>
      </c>
      <c r="C347">
        <v>14.018395061807301</v>
      </c>
      <c r="E347" s="40">
        <v>12284.532480743999</v>
      </c>
      <c r="F347" s="40">
        <v>16.5979343323121</v>
      </c>
      <c r="H347" s="40">
        <v>12110.252505119999</v>
      </c>
      <c r="I347" s="40">
        <v>20.732926121735701</v>
      </c>
      <c r="K347">
        <v>14518.14533712</v>
      </c>
      <c r="L347">
        <v>18.240337613157902</v>
      </c>
      <c r="M347" s="44"/>
      <c r="P347">
        <v>0.653386669903532</v>
      </c>
      <c r="Q347">
        <v>0.79994700972959498</v>
      </c>
      <c r="R347">
        <v>0.70845548579071405</v>
      </c>
      <c r="S347">
        <v>1.0506550399528201</v>
      </c>
    </row>
    <row r="348" spans="1:19" ht="15">
      <c r="A348" s="38"/>
      <c r="B348">
        <v>13543.3009460667</v>
      </c>
      <c r="C348">
        <v>13.1971934213843</v>
      </c>
      <c r="E348" s="40">
        <v>14868.943029066701</v>
      </c>
      <c r="F348" s="40">
        <v>15.486896818798799</v>
      </c>
      <c r="H348" s="40">
        <v>14697.086625</v>
      </c>
      <c r="I348" s="40">
        <v>19.911724481312699</v>
      </c>
      <c r="K348">
        <v>17852.289863400001</v>
      </c>
      <c r="L348">
        <v>16.849125422323802</v>
      </c>
      <c r="M348" s="44"/>
      <c r="P348">
        <v>0.653386669903532</v>
      </c>
      <c r="Q348">
        <v>0.79994700972959498</v>
      </c>
      <c r="R348">
        <v>0.70845548579071405</v>
      </c>
      <c r="S348">
        <v>1.0506550399528201</v>
      </c>
    </row>
    <row r="349" spans="1:19" ht="15">
      <c r="A349" s="38"/>
      <c r="M349" s="44"/>
      <c r="P349" t="s">
        <v>118</v>
      </c>
    </row>
    <row r="350" spans="1:19" ht="15">
      <c r="A350" s="38"/>
      <c r="M350" s="44"/>
    </row>
    <row r="351" spans="1:19" ht="15">
      <c r="A351" s="36"/>
      <c r="M351" s="44"/>
    </row>
    <row r="352" spans="1:19" ht="15">
      <c r="A352" s="36"/>
      <c r="M352" s="44"/>
    </row>
    <row r="353" spans="1:19" ht="15">
      <c r="A353" s="36"/>
      <c r="M353" s="44"/>
    </row>
    <row r="354" spans="1:19" ht="15">
      <c r="A354" s="36"/>
      <c r="M354" s="44"/>
    </row>
    <row r="355" spans="1:19" ht="18.75">
      <c r="A355" s="47" t="s">
        <v>119</v>
      </c>
      <c r="M355" s="44"/>
    </row>
    <row r="356" spans="1:19">
      <c r="A356" s="35"/>
      <c r="M356" s="44"/>
      <c r="P356" t="s">
        <v>239</v>
      </c>
    </row>
    <row r="357" spans="1:19" ht="15">
      <c r="A357" s="36"/>
      <c r="B357" s="40">
        <v>1</v>
      </c>
      <c r="C357" s="40">
        <v>1</v>
      </c>
      <c r="E357" s="40">
        <v>2</v>
      </c>
      <c r="F357" s="40">
        <v>2</v>
      </c>
      <c r="H357" s="40">
        <v>3</v>
      </c>
      <c r="I357" s="40">
        <v>3</v>
      </c>
      <c r="K357" s="40">
        <v>4</v>
      </c>
      <c r="L357" s="40">
        <v>4</v>
      </c>
      <c r="M357" s="44"/>
      <c r="P357">
        <v>1</v>
      </c>
      <c r="Q357">
        <v>2</v>
      </c>
      <c r="R357">
        <v>3</v>
      </c>
      <c r="S357">
        <v>4</v>
      </c>
    </row>
    <row r="358" spans="1:19" ht="15">
      <c r="A358" s="37" t="s">
        <v>10</v>
      </c>
      <c r="B358" s="40" t="s">
        <v>35</v>
      </c>
      <c r="C358" s="40" t="s">
        <v>40</v>
      </c>
      <c r="E358" s="40" t="s">
        <v>35</v>
      </c>
      <c r="F358" s="40" t="s">
        <v>40</v>
      </c>
      <c r="H358" s="40" t="s">
        <v>35</v>
      </c>
      <c r="I358" s="40" t="s">
        <v>40</v>
      </c>
      <c r="K358" s="40" t="s">
        <v>35</v>
      </c>
      <c r="L358" s="40" t="s">
        <v>40</v>
      </c>
      <c r="M358" s="44"/>
      <c r="P358" t="s">
        <v>36</v>
      </c>
      <c r="Q358" t="s">
        <v>36</v>
      </c>
      <c r="R358" t="s">
        <v>36</v>
      </c>
      <c r="S358" t="s">
        <v>36</v>
      </c>
    </row>
    <row r="359" spans="1:19" ht="15">
      <c r="A359" s="37"/>
      <c r="B359" s="40">
        <v>0</v>
      </c>
      <c r="C359" s="40">
        <v>49.040229726901202</v>
      </c>
      <c r="E359" s="40">
        <v>0</v>
      </c>
      <c r="F359" s="40">
        <v>48.537847546877799</v>
      </c>
      <c r="H359" s="40">
        <v>0</v>
      </c>
      <c r="I359" s="40">
        <v>47.397826446055397</v>
      </c>
      <c r="K359" s="40">
        <v>0</v>
      </c>
      <c r="L359" s="40">
        <v>46.731203937947399</v>
      </c>
      <c r="M359" s="44"/>
      <c r="P359">
        <v>0.79028581395991304</v>
      </c>
      <c r="Q359">
        <v>0.94447849844402398</v>
      </c>
      <c r="R359">
        <v>0.77212276591291296</v>
      </c>
      <c r="S359">
        <v>0.97694011623015198</v>
      </c>
    </row>
    <row r="360" spans="1:19" ht="15">
      <c r="A360" s="38"/>
      <c r="B360" s="40">
        <v>19.7296157625</v>
      </c>
      <c r="C360" s="40">
        <v>39.591580264153102</v>
      </c>
      <c r="E360" s="40">
        <v>21.09628833</v>
      </c>
      <c r="F360" s="40">
        <v>45.059817069792601</v>
      </c>
      <c r="H360" s="40">
        <v>18.501446438159999</v>
      </c>
      <c r="I360" s="40">
        <v>36.4999976178552</v>
      </c>
      <c r="K360" s="40">
        <v>21.577252153860002</v>
      </c>
      <c r="L360" s="40">
        <v>46.731203937947399</v>
      </c>
      <c r="M360" s="44"/>
      <c r="P360">
        <v>0.79028581395991304</v>
      </c>
      <c r="Q360">
        <v>0.94447849844402398</v>
      </c>
      <c r="R360">
        <v>0.77212276591291296</v>
      </c>
      <c r="S360">
        <v>0.97694011623015198</v>
      </c>
    </row>
    <row r="361" spans="1:19" ht="15">
      <c r="A361" s="38"/>
      <c r="B361" s="40">
        <v>26.988070407491701</v>
      </c>
      <c r="C361" s="40">
        <v>37.504761977902</v>
      </c>
      <c r="E361" s="40">
        <v>28.493712399891699</v>
      </c>
      <c r="F361" s="40">
        <v>43.311140635480299</v>
      </c>
      <c r="H361" s="40">
        <v>25.035110830800001</v>
      </c>
      <c r="I361" s="40">
        <v>34.751321183542899</v>
      </c>
      <c r="K361" s="40">
        <v>29.369037653865</v>
      </c>
      <c r="L361" s="40">
        <v>46.721542742177803</v>
      </c>
      <c r="M361" s="44"/>
      <c r="P361">
        <v>0.79028581395991304</v>
      </c>
      <c r="Q361">
        <v>0.94447849844402398</v>
      </c>
      <c r="R361">
        <v>0.77212276591291296</v>
      </c>
      <c r="S361">
        <v>0.97694011623015198</v>
      </c>
    </row>
    <row r="362" spans="1:19" ht="15">
      <c r="A362" s="38"/>
      <c r="B362" s="40">
        <v>43.794904076100003</v>
      </c>
      <c r="C362" s="40">
        <v>34.577419659688601</v>
      </c>
      <c r="E362" s="40">
        <v>46.722331436624998</v>
      </c>
      <c r="F362" s="40">
        <v>38.992586126432897</v>
      </c>
      <c r="H362" s="40">
        <v>41.327833694399999</v>
      </c>
      <c r="I362" s="40">
        <v>32.471278981898202</v>
      </c>
      <c r="K362" s="40">
        <v>48.548817346184997</v>
      </c>
      <c r="L362" s="40">
        <v>43.823184011273398</v>
      </c>
      <c r="M362" s="44"/>
      <c r="P362">
        <v>0.79028581395991304</v>
      </c>
      <c r="Q362">
        <v>0.94447849844402398</v>
      </c>
      <c r="R362">
        <v>0.77212276591291296</v>
      </c>
      <c r="S362">
        <v>0.97694011623015198</v>
      </c>
    </row>
    <row r="363" spans="1:19" ht="15">
      <c r="A363" s="38"/>
      <c r="B363" s="40">
        <v>65.089219509966696</v>
      </c>
      <c r="C363" s="40">
        <v>31.978557997644401</v>
      </c>
      <c r="E363" s="40">
        <v>69.116404050026702</v>
      </c>
      <c r="F363" s="40">
        <v>35.669134781662599</v>
      </c>
      <c r="H363" s="40">
        <v>60.904045532879998</v>
      </c>
      <c r="I363" s="40">
        <v>30.4617502618045</v>
      </c>
      <c r="K363" s="40">
        <v>70.745682594766706</v>
      </c>
      <c r="L363" s="40">
        <v>42.1228135558096</v>
      </c>
      <c r="M363" s="44"/>
      <c r="P363">
        <v>0.79028581395991304</v>
      </c>
      <c r="Q363">
        <v>0.94447849844402398</v>
      </c>
      <c r="R363">
        <v>0.77212276591291296</v>
      </c>
      <c r="S363">
        <v>0.97694011623015198</v>
      </c>
    </row>
    <row r="364" spans="1:19" ht="15">
      <c r="A364" s="38"/>
      <c r="B364" s="40">
        <v>89.907536037539998</v>
      </c>
      <c r="C364" s="40">
        <v>30.036657647938501</v>
      </c>
      <c r="E364" s="40">
        <v>95.657113564740001</v>
      </c>
      <c r="F364" s="40">
        <v>33.176546273084902</v>
      </c>
      <c r="H364" s="40">
        <v>84.027749796899997</v>
      </c>
      <c r="I364" s="40">
        <v>28.829008176728401</v>
      </c>
      <c r="K364" s="40">
        <v>98.291172351406701</v>
      </c>
      <c r="L364" s="40">
        <v>40.248541576491498</v>
      </c>
      <c r="M364" s="44"/>
      <c r="P364">
        <v>0.79028581395991304</v>
      </c>
      <c r="Q364">
        <v>0.94447849844402398</v>
      </c>
      <c r="R364">
        <v>0.77212276591291296</v>
      </c>
      <c r="S364">
        <v>0.97694011623015198</v>
      </c>
    </row>
    <row r="365" spans="1:19" ht="15">
      <c r="A365" s="38"/>
      <c r="B365" s="40">
        <v>119.100379403625</v>
      </c>
      <c r="C365" s="40">
        <v>28.3652707797837</v>
      </c>
      <c r="E365" s="40">
        <v>125.884384103625</v>
      </c>
      <c r="F365" s="40">
        <v>31.2249847276093</v>
      </c>
      <c r="H365" s="40">
        <v>110.637445205625</v>
      </c>
      <c r="I365" s="40">
        <v>27.370167615506499</v>
      </c>
      <c r="K365" s="40">
        <v>129.422018210625</v>
      </c>
      <c r="L365" s="40">
        <v>38.780039819499898</v>
      </c>
      <c r="M365" s="44"/>
      <c r="P365">
        <v>0.79028581395991304</v>
      </c>
      <c r="Q365">
        <v>0.94447849844402398</v>
      </c>
      <c r="R365">
        <v>0.77212276591291296</v>
      </c>
      <c r="S365">
        <v>0.97694011623015198</v>
      </c>
    </row>
    <row r="366" spans="1:19" ht="15">
      <c r="A366" s="38"/>
      <c r="B366" s="40">
        <v>153.67731741221201</v>
      </c>
      <c r="C366" s="40">
        <v>27.321861636658099</v>
      </c>
      <c r="E366" s="40">
        <v>162.885811077532</v>
      </c>
      <c r="F366" s="40">
        <v>29.998012864859799</v>
      </c>
      <c r="H366" s="40">
        <v>141.943755379545</v>
      </c>
      <c r="I366" s="40">
        <v>16.694546290009001</v>
      </c>
      <c r="K366" s="40">
        <v>165.76960339606501</v>
      </c>
      <c r="L366" s="40">
        <v>37.504761977902</v>
      </c>
      <c r="M366" s="44"/>
      <c r="P366">
        <v>0.79028581395991304</v>
      </c>
      <c r="Q366">
        <v>0.94447849844402398</v>
      </c>
      <c r="R366">
        <v>0.77212276591291296</v>
      </c>
      <c r="S366">
        <v>0.97694011623015198</v>
      </c>
    </row>
    <row r="367" spans="1:19" ht="15">
      <c r="A367" s="38"/>
      <c r="B367" s="40">
        <v>189.93947473205199</v>
      </c>
      <c r="C367" s="40">
        <v>26.375064451229399</v>
      </c>
      <c r="E367" s="40">
        <v>203.60066589786001</v>
      </c>
      <c r="F367" s="40">
        <v>28.973926113273599</v>
      </c>
      <c r="H367" s="40">
        <v>176.538533253705</v>
      </c>
      <c r="I367" s="40">
        <v>25.476573244649</v>
      </c>
      <c r="K367" s="40">
        <v>206.58325049405201</v>
      </c>
      <c r="L367" s="40">
        <v>36.3164348982313</v>
      </c>
      <c r="M367" s="44"/>
      <c r="P367">
        <v>0.79028581395991304</v>
      </c>
      <c r="Q367">
        <v>0.94447849844402398</v>
      </c>
      <c r="R367">
        <v>0.77212276591291296</v>
      </c>
      <c r="S367">
        <v>0.97694011623015198</v>
      </c>
    </row>
    <row r="368" spans="1:19" ht="15">
      <c r="A368" s="38"/>
      <c r="B368" s="40">
        <v>210.38989622400001</v>
      </c>
      <c r="C368" s="40">
        <v>25.805053900818201</v>
      </c>
      <c r="E368" s="40">
        <v>225.48807937866701</v>
      </c>
      <c r="F368" s="40">
        <v>28.355609584014001</v>
      </c>
      <c r="H368" s="40">
        <v>195.45435514666701</v>
      </c>
      <c r="I368" s="40">
        <v>24.935546281546898</v>
      </c>
      <c r="K368" s="40">
        <v>228.44359723666699</v>
      </c>
      <c r="L368" s="40">
        <v>35.572522823965798</v>
      </c>
      <c r="M368" s="44"/>
      <c r="P368">
        <v>0.79028581395991304</v>
      </c>
      <c r="Q368">
        <v>0.94447849844402398</v>
      </c>
      <c r="R368">
        <v>0.77212276591291296</v>
      </c>
      <c r="S368">
        <v>0.97694011623015198</v>
      </c>
    </row>
    <row r="369" spans="1:19" ht="15">
      <c r="A369" s="38"/>
      <c r="B369" s="40">
        <v>373.60924036762498</v>
      </c>
      <c r="C369" s="40">
        <v>24.259262577669201</v>
      </c>
      <c r="E369" s="40">
        <v>398.25313486793999</v>
      </c>
      <c r="F369" s="40">
        <v>26.693883911628902</v>
      </c>
      <c r="H369" s="40">
        <v>347.64303233610002</v>
      </c>
      <c r="I369" s="40">
        <v>23.341448979549501</v>
      </c>
      <c r="K369" s="40">
        <v>409.496242318425</v>
      </c>
      <c r="L369" s="40">
        <v>33.234513447703002</v>
      </c>
      <c r="M369" s="44"/>
      <c r="P369">
        <v>0.79028581395991304</v>
      </c>
      <c r="Q369">
        <v>0.94447849844402398</v>
      </c>
      <c r="R369">
        <v>0.77212276591291296</v>
      </c>
      <c r="S369">
        <v>0.97694011623015198</v>
      </c>
    </row>
    <row r="370" spans="1:19" ht="15">
      <c r="A370" s="38"/>
      <c r="B370" s="40">
        <v>1161.4109990625</v>
      </c>
      <c r="C370" s="40">
        <v>21.293275476377101</v>
      </c>
      <c r="E370" s="40">
        <v>1277.91429212917</v>
      </c>
      <c r="F370" s="40">
        <v>23.930781921499999</v>
      </c>
      <c r="H370" s="40">
        <v>1094.4091229625001</v>
      </c>
      <c r="I370" s="40">
        <v>20.027658830548901</v>
      </c>
      <c r="K370" s="40">
        <v>1341.1176080625</v>
      </c>
      <c r="L370" s="40">
        <v>28.529511107868299</v>
      </c>
      <c r="M370" s="44"/>
      <c r="P370">
        <v>0.79028581395991304</v>
      </c>
      <c r="Q370">
        <v>0.94447849844402398</v>
      </c>
      <c r="R370">
        <v>0.77212276591291296</v>
      </c>
      <c r="S370">
        <v>0.97694011623015198</v>
      </c>
    </row>
    <row r="371" spans="1:19" ht="15">
      <c r="A371" s="38"/>
      <c r="B371" s="40">
        <v>4137.3408269166703</v>
      </c>
      <c r="C371" s="40">
        <v>18.1727092427701</v>
      </c>
      <c r="E371" s="40">
        <v>4630.5050542500003</v>
      </c>
      <c r="F371" s="40">
        <v>21.100051560983498</v>
      </c>
      <c r="H371" s="40">
        <v>3923.0593945166702</v>
      </c>
      <c r="I371" s="40">
        <v>16.655901506930199</v>
      </c>
      <c r="K371" s="40">
        <v>4950.8513370000001</v>
      </c>
      <c r="L371" s="40">
        <v>24.0563774665059</v>
      </c>
      <c r="M371" s="44"/>
      <c r="P371">
        <v>0.79028581395991304</v>
      </c>
      <c r="Q371">
        <v>0.94447849844402398</v>
      </c>
      <c r="R371">
        <v>0.77212276591291296</v>
      </c>
      <c r="S371">
        <v>0.97694011623015198</v>
      </c>
    </row>
    <row r="372" spans="1:19" ht="15">
      <c r="A372" s="38"/>
      <c r="B372" s="40">
        <v>7658.2683996046599</v>
      </c>
      <c r="C372" s="40">
        <v>16.5689507450031</v>
      </c>
      <c r="E372" s="40">
        <v>8589.4924196666707</v>
      </c>
      <c r="F372" s="40">
        <v>19.3803587139803</v>
      </c>
      <c r="H372" s="40">
        <v>7354.9415436046702</v>
      </c>
      <c r="I372" s="40">
        <v>14.9845146387754</v>
      </c>
      <c r="K372" s="40">
        <v>9305.3989896046605</v>
      </c>
      <c r="L372" s="40">
        <v>21.660400915625001</v>
      </c>
      <c r="M372" s="44"/>
      <c r="P372">
        <v>0.79028581395991304</v>
      </c>
      <c r="Q372">
        <v>0.94447849844402398</v>
      </c>
      <c r="R372">
        <v>0.77212276591291296</v>
      </c>
      <c r="S372">
        <v>0.97694011623015198</v>
      </c>
    </row>
    <row r="373" spans="1:19" ht="15">
      <c r="A373" s="38"/>
      <c r="B373" s="40">
        <v>11941.628226569999</v>
      </c>
      <c r="C373" s="40">
        <v>15.3516400780232</v>
      </c>
      <c r="E373" s="40">
        <v>13864.816318122001</v>
      </c>
      <c r="F373" s="40">
        <v>17.9601629358372</v>
      </c>
      <c r="H373" s="40">
        <v>11779.947224064001</v>
      </c>
      <c r="I373" s="40">
        <v>13.699575601407799</v>
      </c>
      <c r="K373" s="40">
        <v>14878.845697913999</v>
      </c>
      <c r="L373" s="40">
        <v>19.892402089773402</v>
      </c>
      <c r="M373" s="44"/>
      <c r="P373">
        <v>0.79028581395991304</v>
      </c>
      <c r="Q373">
        <v>0.94447849844402398</v>
      </c>
      <c r="R373">
        <v>0.77212276591291296</v>
      </c>
      <c r="S373">
        <v>0.97694011623015198</v>
      </c>
    </row>
    <row r="374" spans="1:19" ht="15">
      <c r="A374" s="38"/>
      <c r="B374" s="40">
        <v>14651.394393</v>
      </c>
      <c r="C374" s="40">
        <v>14.5594220249094</v>
      </c>
      <c r="E374" s="40">
        <v>16774.623234066701</v>
      </c>
      <c r="F374" s="40">
        <v>17.013365750408401</v>
      </c>
      <c r="H374" s="40">
        <v>14261.881536000001</v>
      </c>
      <c r="I374" s="40">
        <v>12.926679939833299</v>
      </c>
      <c r="K374" s="40">
        <v>17887.244337</v>
      </c>
      <c r="L374" s="40">
        <v>18.723397401642</v>
      </c>
      <c r="M374" s="44"/>
      <c r="P374">
        <v>0.79028581395991304</v>
      </c>
      <c r="Q374">
        <v>0.94447849844402398</v>
      </c>
      <c r="R374">
        <v>0.77212276591291296</v>
      </c>
      <c r="S374">
        <v>0.97694011623015198</v>
      </c>
    </row>
    <row r="375" spans="1:19" ht="15">
      <c r="A375" s="38"/>
      <c r="M375" s="44"/>
      <c r="P375" t="s">
        <v>118</v>
      </c>
      <c r="Q375" t="s">
        <v>118</v>
      </c>
      <c r="R375" t="s">
        <v>118</v>
      </c>
    </row>
    <row r="376" spans="1:19" ht="15">
      <c r="A376" s="38"/>
      <c r="M376" s="44"/>
    </row>
    <row r="377" spans="1:19" ht="15">
      <c r="A377" s="36"/>
      <c r="M377" s="44"/>
    </row>
    <row r="378" spans="1:19" ht="15">
      <c r="A378" s="36"/>
      <c r="M378" s="44"/>
    </row>
    <row r="379" spans="1:19" ht="15">
      <c r="A379" s="36"/>
      <c r="M379" s="44"/>
    </row>
    <row r="380" spans="1:19" ht="15">
      <c r="A380" s="36"/>
      <c r="M380" s="44"/>
    </row>
    <row r="381" spans="1:19" ht="18.75">
      <c r="A381" s="47" t="s">
        <v>122</v>
      </c>
      <c r="M381" s="44"/>
    </row>
    <row r="382" spans="1:19">
      <c r="A382" s="35"/>
      <c r="M382" s="44"/>
      <c r="P382" t="s">
        <v>239</v>
      </c>
    </row>
    <row r="383" spans="1:19" ht="15">
      <c r="A383" s="36"/>
      <c r="B383" s="9">
        <v>1</v>
      </c>
      <c r="C383" s="9">
        <v>1</v>
      </c>
      <c r="D383" s="9"/>
      <c r="E383" s="9">
        <v>2</v>
      </c>
      <c r="F383" s="9">
        <v>2</v>
      </c>
      <c r="G383" s="9"/>
      <c r="H383" s="9">
        <v>3</v>
      </c>
      <c r="I383" s="9">
        <v>3</v>
      </c>
      <c r="J383" s="9"/>
      <c r="K383" s="9">
        <v>4</v>
      </c>
      <c r="L383" s="9">
        <v>4</v>
      </c>
      <c r="M383" s="44"/>
      <c r="P383">
        <v>1</v>
      </c>
      <c r="Q383">
        <v>2</v>
      </c>
      <c r="R383">
        <v>3</v>
      </c>
      <c r="S383">
        <v>4</v>
      </c>
    </row>
    <row r="384" spans="1:19" ht="15">
      <c r="A384" s="37" t="s">
        <v>10</v>
      </c>
      <c r="B384" s="9" t="s">
        <v>35</v>
      </c>
      <c r="C384" s="9" t="s">
        <v>40</v>
      </c>
      <c r="D384" s="9"/>
      <c r="E384" s="9" t="s">
        <v>35</v>
      </c>
      <c r="F384" s="9" t="s">
        <v>40</v>
      </c>
      <c r="G384" s="9"/>
      <c r="H384" s="9" t="s">
        <v>35</v>
      </c>
      <c r="I384" s="9" t="s">
        <v>40</v>
      </c>
      <c r="J384" s="9"/>
      <c r="K384" s="9" t="s">
        <v>35</v>
      </c>
      <c r="L384" s="9" t="s">
        <v>40</v>
      </c>
      <c r="M384" s="44"/>
      <c r="P384" t="s">
        <v>36</v>
      </c>
      <c r="Q384" t="s">
        <v>36</v>
      </c>
      <c r="R384" t="s">
        <v>36</v>
      </c>
      <c r="S384" t="s">
        <v>36</v>
      </c>
    </row>
    <row r="385" spans="1:19" ht="15">
      <c r="A385" s="37"/>
      <c r="B385" s="9">
        <v>0</v>
      </c>
      <c r="C385" s="9">
        <v>51.822654108569402</v>
      </c>
      <c r="D385" s="9"/>
      <c r="E385" s="9">
        <v>0</v>
      </c>
      <c r="F385" s="9">
        <v>47.040362202577199</v>
      </c>
      <c r="G385" s="9"/>
      <c r="H385" s="9">
        <v>0</v>
      </c>
      <c r="I385" s="9">
        <v>56.392399707628499</v>
      </c>
      <c r="J385" s="9"/>
      <c r="K385" s="9">
        <v>0</v>
      </c>
      <c r="L385" s="9">
        <v>56.005951876841301</v>
      </c>
      <c r="M385" s="44"/>
      <c r="P385" s="9">
        <v>0.64179323497991503</v>
      </c>
      <c r="Q385" s="9">
        <v>1.00544064375071</v>
      </c>
      <c r="R385" s="9">
        <v>0.69821461827485298</v>
      </c>
      <c r="S385" s="9">
        <v>0.732028803468736</v>
      </c>
    </row>
    <row r="386" spans="1:19" ht="15">
      <c r="A386" s="38"/>
      <c r="B386" s="9">
        <v>19.392634363199999</v>
      </c>
      <c r="C386" s="9">
        <v>40.151929618794597</v>
      </c>
      <c r="D386" s="9"/>
      <c r="E386" s="9">
        <v>21.577252153860002</v>
      </c>
      <c r="F386" s="9">
        <v>41.6011089842468</v>
      </c>
      <c r="G386" s="9"/>
      <c r="H386" s="9">
        <v>20.209842183300001</v>
      </c>
      <c r="I386" s="9">
        <v>40.673634190357397</v>
      </c>
      <c r="J386" s="9"/>
      <c r="K386" s="9">
        <v>21.577252153860002</v>
      </c>
      <c r="L386" s="9">
        <v>47.156296551813398</v>
      </c>
      <c r="M386" s="44"/>
      <c r="P386" s="9">
        <v>0.64179323497991503</v>
      </c>
      <c r="Q386" s="9">
        <v>1.00544064375071</v>
      </c>
      <c r="R386" s="9">
        <v>0.69821461827485298</v>
      </c>
      <c r="S386" s="9">
        <v>0.732028803468736</v>
      </c>
    </row>
    <row r="387" spans="1:19" ht="15">
      <c r="A387" s="38"/>
      <c r="B387" s="9">
        <v>26.106787154011698</v>
      </c>
      <c r="C387" s="9">
        <v>37.495100782132297</v>
      </c>
      <c r="D387" s="9"/>
      <c r="E387" s="9">
        <v>28.748658120011701</v>
      </c>
      <c r="F387" s="9">
        <v>39.813787766855803</v>
      </c>
      <c r="G387" s="9"/>
      <c r="H387" s="9">
        <v>27.306702912719999</v>
      </c>
      <c r="I387" s="9">
        <v>39.3693727614504</v>
      </c>
      <c r="J387" s="9"/>
      <c r="K387" s="9">
        <v>29.2849146100117</v>
      </c>
      <c r="L387" s="9">
        <v>45.455926096349501</v>
      </c>
      <c r="M387" s="44"/>
      <c r="P387" s="9">
        <v>0.64179323497991503</v>
      </c>
      <c r="Q387" s="9">
        <v>1.00544064375071</v>
      </c>
      <c r="R387" s="9">
        <v>0.69821461827485298</v>
      </c>
      <c r="S387" s="9">
        <v>0.732028803468736</v>
      </c>
    </row>
    <row r="388" spans="1:19" ht="15">
      <c r="A388" s="38"/>
      <c r="B388" s="9">
        <v>42.929381376000002</v>
      </c>
      <c r="C388" s="9">
        <v>35.099124231251402</v>
      </c>
      <c r="D388" s="9"/>
      <c r="E388" s="9">
        <v>47.445063063299997</v>
      </c>
      <c r="F388" s="9">
        <v>36.7125439247881</v>
      </c>
      <c r="G388" s="9"/>
      <c r="H388" s="9">
        <v>44.938611241784997</v>
      </c>
      <c r="I388" s="9">
        <v>36.094227395528598</v>
      </c>
      <c r="J388" s="9"/>
      <c r="K388" s="9">
        <v>47.919017944259998</v>
      </c>
      <c r="L388" s="9">
        <v>42.721807693529797</v>
      </c>
      <c r="M388" s="44"/>
      <c r="P388" s="9">
        <v>0.64179323497991503</v>
      </c>
      <c r="Q388" s="9">
        <v>1.00544064375071</v>
      </c>
      <c r="R388" s="9">
        <v>0.69821461827485298</v>
      </c>
      <c r="S388" s="9">
        <v>0.732028803468736</v>
      </c>
    </row>
    <row r="389" spans="1:19" ht="15">
      <c r="A389" s="38"/>
      <c r="B389" s="9">
        <v>63.525411877546702</v>
      </c>
      <c r="C389" s="9">
        <v>32.664502897291797</v>
      </c>
      <c r="D389" s="9"/>
      <c r="E389" s="9">
        <v>70.034235622926701</v>
      </c>
      <c r="F389" s="9">
        <v>34.075037479665198</v>
      </c>
      <c r="G389" s="9"/>
      <c r="H389" s="9">
        <v>66.858564966691702</v>
      </c>
      <c r="I389" s="9">
        <v>33.823846389653497</v>
      </c>
      <c r="J389" s="9"/>
      <c r="K389" s="9">
        <v>70.894877836291698</v>
      </c>
      <c r="L389" s="9">
        <v>40.064978856867498</v>
      </c>
      <c r="M389" s="44"/>
      <c r="P389" s="9">
        <v>0.64179323497991503</v>
      </c>
      <c r="Q389" s="9">
        <v>1.00544064375071</v>
      </c>
      <c r="R389" s="9">
        <v>0.69821461827485298</v>
      </c>
      <c r="S389" s="9">
        <v>0.732028803468736</v>
      </c>
    </row>
    <row r="390" spans="1:19" ht="15">
      <c r="A390" s="38"/>
      <c r="B390" s="9">
        <v>87.113762038766694</v>
      </c>
      <c r="C390" s="9">
        <v>31.060744399524701</v>
      </c>
      <c r="D390" s="9"/>
      <c r="E390" s="9">
        <v>97.119555590611697</v>
      </c>
      <c r="F390" s="9">
        <v>32.422973003049698</v>
      </c>
      <c r="G390" s="9"/>
      <c r="H390" s="9">
        <v>92.810145964206697</v>
      </c>
      <c r="I390" s="9">
        <v>32.365005828431698</v>
      </c>
      <c r="J390" s="9"/>
      <c r="K390" s="9">
        <v>98.116070904691696</v>
      </c>
      <c r="L390" s="9">
        <v>38.248674052167402</v>
      </c>
      <c r="M390" s="44"/>
      <c r="P390" s="9">
        <v>0.64179323497991503</v>
      </c>
      <c r="Q390" s="9">
        <v>1.00544064375071</v>
      </c>
      <c r="R390" s="9">
        <v>0.69821461827485298</v>
      </c>
      <c r="S390" s="9">
        <v>0.732028803468736</v>
      </c>
    </row>
    <row r="391" spans="1:19" ht="15">
      <c r="A391" s="38"/>
      <c r="B391" s="9">
        <v>114.917747240625</v>
      </c>
      <c r="C391" s="9">
        <v>29.7274993833088</v>
      </c>
      <c r="D391" s="9"/>
      <c r="E391" s="9">
        <v>128.78713678162501</v>
      </c>
      <c r="F391" s="9">
        <v>30.983454833367301</v>
      </c>
      <c r="G391" s="9"/>
      <c r="H391" s="9">
        <v>122.70197035050001</v>
      </c>
      <c r="I391" s="9">
        <v>31.215323531839601</v>
      </c>
      <c r="J391" s="9"/>
      <c r="K391" s="9">
        <v>129.45976988999999</v>
      </c>
      <c r="L391" s="9">
        <v>36.780172295175902</v>
      </c>
      <c r="M391" s="44"/>
      <c r="P391" s="9">
        <v>0.64179323497991503</v>
      </c>
      <c r="Q391" s="9">
        <v>1.00544064375071</v>
      </c>
      <c r="R391" s="9">
        <v>0.69821461827485298</v>
      </c>
      <c r="S391" s="9">
        <v>0.732028803468736</v>
      </c>
    </row>
    <row r="392" spans="1:19" ht="15">
      <c r="A392" s="38"/>
      <c r="B392" s="9">
        <v>147.39288145908699</v>
      </c>
      <c r="C392" s="9">
        <v>28.635784261334798</v>
      </c>
      <c r="D392" s="9"/>
      <c r="E392" s="9">
        <v>162.97378383786699</v>
      </c>
      <c r="F392" s="9">
        <v>29.775805362157101</v>
      </c>
      <c r="G392" s="9"/>
      <c r="H392" s="9">
        <v>156.265819029212</v>
      </c>
      <c r="I392" s="9">
        <v>30.2298815633321</v>
      </c>
      <c r="J392" s="9"/>
      <c r="K392" s="9">
        <v>164.408098636532</v>
      </c>
      <c r="L392" s="9">
        <v>35.6111676070445</v>
      </c>
      <c r="M392" s="44"/>
      <c r="P392" s="9">
        <v>0.64179323497991503</v>
      </c>
      <c r="Q392" s="9">
        <v>1.00544064375071</v>
      </c>
      <c r="R392" s="9">
        <v>0.69821461827485298</v>
      </c>
      <c r="S392" s="9">
        <v>0.732028803468736</v>
      </c>
    </row>
    <row r="393" spans="1:19" ht="15">
      <c r="A393" s="38"/>
      <c r="B393" s="9">
        <v>182.73332448742499</v>
      </c>
      <c r="C393" s="9">
        <v>27.882210991299601</v>
      </c>
      <c r="D393" s="9"/>
      <c r="E393" s="9">
        <v>204.46673862669201</v>
      </c>
      <c r="F393" s="9">
        <v>28.9932485048129</v>
      </c>
      <c r="G393" s="9"/>
      <c r="H393" s="9">
        <v>196.53462365865201</v>
      </c>
      <c r="I393" s="9">
        <v>29.485969489066701</v>
      </c>
      <c r="J393" s="9"/>
      <c r="K393" s="9">
        <v>207.11711570505199</v>
      </c>
      <c r="L393" s="9">
        <v>34.7223375962338</v>
      </c>
      <c r="M393" s="44"/>
      <c r="P393" s="9">
        <v>0.64179323497991503</v>
      </c>
      <c r="Q393" s="9">
        <v>1.00544064375071</v>
      </c>
      <c r="R393" s="9">
        <v>0.69821461827485298</v>
      </c>
      <c r="S393" s="9">
        <v>0.732028803468736</v>
      </c>
    </row>
    <row r="394" spans="1:19" ht="15">
      <c r="A394" s="38"/>
      <c r="B394" s="9">
        <v>198.11892326399999</v>
      </c>
      <c r="C394" s="9">
        <v>27.428134790124702</v>
      </c>
      <c r="D394" s="9"/>
      <c r="E394" s="9">
        <v>226.474907540667</v>
      </c>
      <c r="F394" s="9">
        <v>28.452221541710799</v>
      </c>
      <c r="G394" s="9"/>
      <c r="H394" s="9">
        <v>212.90252686650001</v>
      </c>
      <c r="I394" s="9">
        <v>28.983587309043301</v>
      </c>
      <c r="J394" s="9"/>
      <c r="K394" s="9">
        <v>225.988459460667</v>
      </c>
      <c r="L394" s="9">
        <v>34.161988241592297</v>
      </c>
      <c r="M394" s="44"/>
      <c r="P394" s="9">
        <v>0.64179323497991503</v>
      </c>
      <c r="Q394" s="9">
        <v>1.00544064375071</v>
      </c>
      <c r="R394" s="9">
        <v>0.69821461827485298</v>
      </c>
      <c r="S394" s="9">
        <v>0.732028803468736</v>
      </c>
    </row>
    <row r="395" spans="1:19" ht="15">
      <c r="A395" s="38"/>
      <c r="B395" s="9">
        <v>352.04090948086503</v>
      </c>
      <c r="C395" s="9">
        <v>26.0272614035209</v>
      </c>
      <c r="D395" s="9"/>
      <c r="E395" s="9">
        <v>407.22227606902499</v>
      </c>
      <c r="F395" s="9">
        <v>27.032025763567699</v>
      </c>
      <c r="G395" s="9"/>
      <c r="H395" s="9">
        <v>385.30486781514003</v>
      </c>
      <c r="I395" s="9">
        <v>27.6793258801363</v>
      </c>
      <c r="J395" s="9"/>
      <c r="K395" s="9">
        <v>406.30639495193998</v>
      </c>
      <c r="L395" s="9">
        <v>32.693486484600797</v>
      </c>
      <c r="M395" s="44"/>
      <c r="P395" s="9">
        <v>0.64179323497991503</v>
      </c>
      <c r="Q395" s="9">
        <v>1.00544064375071</v>
      </c>
      <c r="R395" s="9">
        <v>0.69821461827485298</v>
      </c>
      <c r="S395" s="9">
        <v>0.732028803468736</v>
      </c>
    </row>
    <row r="396" spans="1:19" ht="15">
      <c r="A396" s="38"/>
      <c r="B396" s="9">
        <v>1071.2882300624999</v>
      </c>
      <c r="C396" s="9">
        <v>23.051613106459101</v>
      </c>
      <c r="D396" s="9"/>
      <c r="E396" s="9">
        <v>1294.5960562499999</v>
      </c>
      <c r="F396" s="9">
        <v>24.143328228433099</v>
      </c>
      <c r="G396" s="9"/>
      <c r="H396" s="9">
        <v>1208.78739486667</v>
      </c>
      <c r="I396" s="9">
        <v>25.012835847704299</v>
      </c>
      <c r="J396" s="9"/>
      <c r="K396" s="9">
        <v>1303.0408257291699</v>
      </c>
      <c r="L396" s="9">
        <v>29.717838187539002</v>
      </c>
      <c r="M396" s="44"/>
      <c r="P396" s="9">
        <v>0.64179323497991503</v>
      </c>
      <c r="Q396" s="9">
        <v>1.00544064375071</v>
      </c>
      <c r="R396" s="9">
        <v>0.69821461827485298</v>
      </c>
      <c r="S396" s="9">
        <v>0.732028803468736</v>
      </c>
    </row>
    <row r="397" spans="1:19" ht="15">
      <c r="A397" s="38"/>
      <c r="B397" s="9">
        <v>3839.120496</v>
      </c>
      <c r="C397" s="9">
        <v>19.4576482801378</v>
      </c>
      <c r="D397" s="9"/>
      <c r="E397" s="9">
        <v>4617.8788036666701</v>
      </c>
      <c r="F397" s="9">
        <v>20.7715709048143</v>
      </c>
      <c r="G397" s="9"/>
      <c r="H397" s="9">
        <v>4225.4387482499997</v>
      </c>
      <c r="I397" s="9">
        <v>21.4285322171527</v>
      </c>
      <c r="J397" s="9"/>
      <c r="K397" s="9">
        <v>4542.2840157166702</v>
      </c>
      <c r="L397" s="9">
        <v>25.621491181194202</v>
      </c>
      <c r="M397" s="44"/>
      <c r="P397" s="9">
        <v>0.64179323497991503</v>
      </c>
      <c r="Q397" s="9">
        <v>1.00544064375071</v>
      </c>
      <c r="R397" s="9">
        <v>0.69821461827485298</v>
      </c>
      <c r="S397" s="9">
        <v>0.732028803468736</v>
      </c>
    </row>
    <row r="398" spans="1:19" ht="15">
      <c r="A398" s="38"/>
      <c r="B398" s="9">
        <v>6970.3075706879999</v>
      </c>
      <c r="C398" s="9">
        <v>17.660665866977102</v>
      </c>
      <c r="D398" s="9"/>
      <c r="E398" s="9">
        <v>8627.4826774499998</v>
      </c>
      <c r="F398" s="9">
        <v>18.955266100114301</v>
      </c>
      <c r="G398" s="9"/>
      <c r="H398" s="9">
        <v>7759.78818093267</v>
      </c>
      <c r="I398" s="9">
        <v>19.525276650525502</v>
      </c>
      <c r="J398" s="9"/>
      <c r="K398" s="9">
        <v>8207.9632770659991</v>
      </c>
      <c r="L398" s="9">
        <v>23.148225064155898</v>
      </c>
      <c r="M398" s="44"/>
      <c r="P398" s="9">
        <v>0.64179323497991503</v>
      </c>
      <c r="Q398" s="9">
        <v>1.00544064375071</v>
      </c>
      <c r="R398" s="9">
        <v>0.69821461827485298</v>
      </c>
      <c r="S398" s="9">
        <v>0.732028803468736</v>
      </c>
    </row>
    <row r="399" spans="1:19" ht="15">
      <c r="A399" s="38"/>
      <c r="B399" s="9">
        <v>11172.605817690001</v>
      </c>
      <c r="C399" s="9">
        <v>16.2308088930642</v>
      </c>
      <c r="D399" s="9"/>
      <c r="E399" s="9">
        <v>14064.826030794</v>
      </c>
      <c r="F399" s="9">
        <v>17.535070321971201</v>
      </c>
      <c r="G399" s="9"/>
      <c r="H399" s="9">
        <v>12284.532480743999</v>
      </c>
      <c r="I399" s="9">
        <v>18.114742068152001</v>
      </c>
      <c r="J399" s="9"/>
      <c r="K399" s="9">
        <v>13064.932075049999</v>
      </c>
      <c r="L399" s="9">
        <v>21.5637889579282</v>
      </c>
      <c r="M399" s="44"/>
      <c r="P399" s="9">
        <v>0.64179323497991503</v>
      </c>
      <c r="Q399" s="9">
        <v>1.00544064375071</v>
      </c>
      <c r="R399" s="9">
        <v>0.69821461827485298</v>
      </c>
      <c r="S399" s="9">
        <v>0.732028803468736</v>
      </c>
    </row>
    <row r="400" spans="1:19" ht="15">
      <c r="A400" s="38"/>
      <c r="B400" s="9">
        <v>13205.5411636667</v>
      </c>
      <c r="C400" s="9">
        <v>15.2936729034052</v>
      </c>
      <c r="D400" s="9"/>
      <c r="E400" s="9">
        <v>16749.465338666701</v>
      </c>
      <c r="F400" s="9">
        <v>16.530305961924402</v>
      </c>
      <c r="G400" s="9"/>
      <c r="H400" s="9">
        <v>14570.603118666701</v>
      </c>
      <c r="I400" s="9">
        <v>17.216250861571702</v>
      </c>
      <c r="J400" s="9"/>
      <c r="K400" s="9">
        <v>15600.547619999999</v>
      </c>
      <c r="L400" s="9">
        <v>20.472073835954198</v>
      </c>
      <c r="M400" s="44"/>
      <c r="P400" s="9">
        <v>0.64179323497991503</v>
      </c>
      <c r="Q400" s="9">
        <v>1.00544064375071</v>
      </c>
      <c r="R400" s="9">
        <v>0.69821461827485298</v>
      </c>
      <c r="S400" s="9">
        <v>0.732028803468736</v>
      </c>
    </row>
    <row r="401" spans="1:19" ht="15">
      <c r="A401" s="38"/>
      <c r="M401" s="44"/>
      <c r="P401" t="s">
        <v>118</v>
      </c>
      <c r="Q401" t="s">
        <v>118</v>
      </c>
      <c r="R401" t="s">
        <v>118</v>
      </c>
      <c r="S401" t="s">
        <v>118</v>
      </c>
    </row>
    <row r="402" spans="1:19" ht="15">
      <c r="A402" s="38"/>
      <c r="M402" s="44"/>
    </row>
    <row r="403" spans="1:19" ht="15">
      <c r="A403" s="36"/>
      <c r="M403" s="44"/>
    </row>
    <row r="404" spans="1:19" ht="15">
      <c r="A404" s="36"/>
      <c r="M404" s="44"/>
    </row>
    <row r="405" spans="1:19" ht="15">
      <c r="A405" s="36"/>
      <c r="M405" s="44"/>
    </row>
    <row r="406" spans="1:19" ht="15">
      <c r="A406" s="36"/>
      <c r="M406" s="44"/>
    </row>
    <row r="407" spans="1:19" ht="18.75">
      <c r="A407" s="47" t="s">
        <v>126</v>
      </c>
      <c r="M407" s="44"/>
    </row>
    <row r="408" spans="1:19">
      <c r="A408" s="35"/>
      <c r="M408" s="44"/>
      <c r="P408" t="s">
        <v>239</v>
      </c>
    </row>
    <row r="409" spans="1:19" ht="15">
      <c r="A409" s="36"/>
      <c r="B409" s="40">
        <v>1</v>
      </c>
      <c r="C409" s="40">
        <v>1</v>
      </c>
      <c r="E409" s="40">
        <v>2</v>
      </c>
      <c r="F409" s="40">
        <v>2</v>
      </c>
      <c r="H409" s="40">
        <v>3</v>
      </c>
      <c r="I409" s="40">
        <v>3</v>
      </c>
      <c r="K409" s="40">
        <v>4</v>
      </c>
      <c r="L409" s="40">
        <v>4</v>
      </c>
      <c r="M409" s="44"/>
      <c r="P409">
        <v>1</v>
      </c>
      <c r="Q409">
        <v>2</v>
      </c>
      <c r="R409">
        <v>3</v>
      </c>
      <c r="S409">
        <v>4</v>
      </c>
    </row>
    <row r="410" spans="1:19" ht="15">
      <c r="A410" s="37" t="s">
        <v>10</v>
      </c>
      <c r="B410" s="40" t="s">
        <v>35</v>
      </c>
      <c r="C410" s="40" t="s">
        <v>40</v>
      </c>
      <c r="E410" s="40" t="s">
        <v>35</v>
      </c>
      <c r="F410" s="40" t="s">
        <v>40</v>
      </c>
      <c r="H410" s="40" t="s">
        <v>35</v>
      </c>
      <c r="I410" s="40" t="s">
        <v>40</v>
      </c>
      <c r="K410" s="40" t="s">
        <v>35</v>
      </c>
      <c r="L410" s="40" t="s">
        <v>40</v>
      </c>
      <c r="M410" s="44"/>
      <c r="P410" t="s">
        <v>36</v>
      </c>
      <c r="Q410" t="s">
        <v>36</v>
      </c>
      <c r="R410" t="s">
        <v>36</v>
      </c>
      <c r="S410" t="s">
        <v>36</v>
      </c>
    </row>
    <row r="411" spans="1:19" ht="15">
      <c r="A411" s="37"/>
      <c r="B411" s="40">
        <v>0</v>
      </c>
      <c r="C411" s="40">
        <v>43.668604878958497</v>
      </c>
      <c r="E411" s="40">
        <v>0</v>
      </c>
      <c r="F411" s="40">
        <v>30.365138304107699</v>
      </c>
      <c r="H411" s="40">
        <v>0</v>
      </c>
      <c r="I411" s="40">
        <v>32.577552135364598</v>
      </c>
      <c r="K411" s="40">
        <v>0</v>
      </c>
      <c r="L411" s="40">
        <v>38.509526337948799</v>
      </c>
      <c r="M411" s="44"/>
      <c r="P411">
        <v>1.1103612298094501</v>
      </c>
      <c r="Q411">
        <v>1.5563220265379301</v>
      </c>
      <c r="R411">
        <v>1.4550726948716699</v>
      </c>
      <c r="S411">
        <v>1.22590913121483</v>
      </c>
    </row>
    <row r="412" spans="1:19" ht="15">
      <c r="A412" s="38"/>
      <c r="B412" s="40">
        <v>21.577252153860002</v>
      </c>
      <c r="C412" s="40">
        <v>43.600976508570803</v>
      </c>
      <c r="E412" s="40">
        <v>21.577252153860002</v>
      </c>
      <c r="F412" s="40">
        <v>30.326493521029001</v>
      </c>
      <c r="H412" s="40">
        <v>21.577252153860002</v>
      </c>
      <c r="I412" s="40">
        <v>32.577552135364598</v>
      </c>
      <c r="K412" s="40">
        <v>21.577252153860002</v>
      </c>
      <c r="L412" s="40">
        <v>38.499865142179203</v>
      </c>
      <c r="M412" s="44"/>
      <c r="P412">
        <v>1.1103612298094501</v>
      </c>
      <c r="Q412">
        <v>1.5563220265379301</v>
      </c>
      <c r="R412">
        <v>1.4550726948716699</v>
      </c>
      <c r="S412">
        <v>1.22590913121483</v>
      </c>
    </row>
    <row r="413" spans="1:19" ht="15">
      <c r="A413" s="38"/>
      <c r="B413" s="40">
        <v>29.369037653865</v>
      </c>
      <c r="C413" s="40">
        <v>42.316037471203202</v>
      </c>
      <c r="E413" s="40">
        <v>29.369037653865</v>
      </c>
      <c r="F413" s="40">
        <v>30.345815912568298</v>
      </c>
      <c r="H413" s="40">
        <v>29.369037653865</v>
      </c>
      <c r="I413" s="40">
        <v>32.529246156516301</v>
      </c>
      <c r="K413" s="40">
        <v>29.369037653865</v>
      </c>
      <c r="L413" s="40">
        <v>38.480542750639799</v>
      </c>
      <c r="M413" s="44"/>
      <c r="P413">
        <v>1.1103612298094501</v>
      </c>
      <c r="Q413">
        <v>1.5563220265379301</v>
      </c>
      <c r="R413">
        <v>1.4550726948716699</v>
      </c>
      <c r="S413">
        <v>1.22590913121483</v>
      </c>
    </row>
    <row r="414" spans="1:19" ht="15">
      <c r="A414" s="38"/>
      <c r="B414" s="40">
        <v>48.548817346184997</v>
      </c>
      <c r="C414" s="40">
        <v>40.982792454987198</v>
      </c>
      <c r="E414" s="40">
        <v>48.548817346184997</v>
      </c>
      <c r="F414" s="40">
        <v>30.336154716798699</v>
      </c>
      <c r="H414" s="40">
        <v>48.548817346184997</v>
      </c>
      <c r="I414" s="40">
        <v>32.538907352285896</v>
      </c>
      <c r="K414" s="40">
        <v>48.548817346184997</v>
      </c>
      <c r="L414" s="40">
        <v>38.470881554870203</v>
      </c>
      <c r="M414" s="44"/>
      <c r="P414">
        <v>1.1103612298094501</v>
      </c>
      <c r="Q414">
        <v>1.5563220265379301</v>
      </c>
      <c r="R414">
        <v>1.4550726948716699</v>
      </c>
      <c r="S414">
        <v>1.22590913121483</v>
      </c>
    </row>
    <row r="415" spans="1:19" ht="15">
      <c r="A415" s="38"/>
      <c r="B415" s="40">
        <v>71.293443264046701</v>
      </c>
      <c r="C415" s="40">
        <v>39.717175809159002</v>
      </c>
      <c r="E415" s="40">
        <v>72.523541961584996</v>
      </c>
      <c r="F415" s="40">
        <v>30.326493521029001</v>
      </c>
      <c r="H415" s="40">
        <v>72.523541961584996</v>
      </c>
      <c r="I415" s="40">
        <v>32.239410283425798</v>
      </c>
      <c r="K415" s="40">
        <v>72.523541961584996</v>
      </c>
      <c r="L415" s="40">
        <v>37.514423173671702</v>
      </c>
      <c r="M415" s="44"/>
      <c r="P415">
        <v>1.1103612298094501</v>
      </c>
      <c r="Q415">
        <v>1.5563220265379301</v>
      </c>
      <c r="R415">
        <v>1.4550726948716699</v>
      </c>
      <c r="S415">
        <v>1.22590913121483</v>
      </c>
    </row>
    <row r="416" spans="1:19" ht="15">
      <c r="A416" s="38"/>
      <c r="B416" s="40">
        <v>99.389724694931701</v>
      </c>
      <c r="C416" s="40">
        <v>38.828345798348302</v>
      </c>
      <c r="E416" s="40">
        <v>101.293211500065</v>
      </c>
      <c r="F416" s="40">
        <v>30.336154716798699</v>
      </c>
      <c r="H416" s="40">
        <v>101.293211500065</v>
      </c>
      <c r="I416" s="40">
        <v>31.8046564737902</v>
      </c>
      <c r="K416" s="40">
        <v>98.573328244906705</v>
      </c>
      <c r="L416" s="40">
        <v>37.012040993648299</v>
      </c>
      <c r="M416" s="44"/>
      <c r="P416">
        <v>1.1103612298094501</v>
      </c>
      <c r="Q416">
        <v>1.5563220265379301</v>
      </c>
      <c r="R416">
        <v>1.4550726948716699</v>
      </c>
      <c r="S416">
        <v>1.22590913121483</v>
      </c>
    </row>
    <row r="417" spans="1:19" ht="15">
      <c r="A417" s="38"/>
      <c r="B417" s="40">
        <v>130.15362105599999</v>
      </c>
      <c r="C417" s="40">
        <v>37.929854591767899</v>
      </c>
      <c r="E417" s="40">
        <v>134.857825961625</v>
      </c>
      <c r="F417" s="40">
        <v>30.007674060629501</v>
      </c>
      <c r="H417" s="40">
        <v>130.673038781625</v>
      </c>
      <c r="I417" s="40">
        <v>31.292613097996998</v>
      </c>
      <c r="K417" s="40">
        <v>129.8672096505</v>
      </c>
      <c r="L417" s="40">
        <v>36.239145332073797</v>
      </c>
      <c r="M417" s="44"/>
      <c r="P417">
        <v>1.1103612298094501</v>
      </c>
      <c r="Q417">
        <v>1.5563220265379301</v>
      </c>
      <c r="R417">
        <v>1.4550726948716699</v>
      </c>
      <c r="S417">
        <v>1.22590913121483</v>
      </c>
    </row>
    <row r="418" spans="1:19" ht="15">
      <c r="A418" s="38"/>
      <c r="B418" s="40">
        <v>166.565013179212</v>
      </c>
      <c r="C418" s="40">
        <v>37.060346972496703</v>
      </c>
      <c r="E418" s="40">
        <v>173.21738534626499</v>
      </c>
      <c r="F418" s="40">
        <v>29.447324705987999</v>
      </c>
      <c r="H418" s="40">
        <v>167.51364516346499</v>
      </c>
      <c r="I418" s="40">
        <v>30.683957764507099</v>
      </c>
      <c r="K418" s="40">
        <v>165.20608518221201</v>
      </c>
      <c r="L418" s="40">
        <v>35.514555649347699</v>
      </c>
      <c r="M418" s="44"/>
      <c r="P418">
        <v>1.1103612298094501</v>
      </c>
      <c r="Q418">
        <v>1.5563220265379301</v>
      </c>
      <c r="R418">
        <v>1.4550726948716699</v>
      </c>
      <c r="S418">
        <v>1.22590913121483</v>
      </c>
    </row>
    <row r="419" spans="1:19" ht="15">
      <c r="A419" s="38"/>
      <c r="B419" s="40">
        <v>206.93517718322701</v>
      </c>
      <c r="C419" s="40">
        <v>36.306773702461498</v>
      </c>
      <c r="E419" s="40">
        <v>216.37188965398499</v>
      </c>
      <c r="F419" s="40">
        <v>29.002909700582698</v>
      </c>
      <c r="H419" s="40">
        <v>207.577744287705</v>
      </c>
      <c r="I419" s="40">
        <v>30.0656412352476</v>
      </c>
      <c r="K419" s="40">
        <v>206.08529662746</v>
      </c>
      <c r="L419" s="40">
        <v>34.799627162391303</v>
      </c>
      <c r="M419" s="44"/>
      <c r="P419">
        <v>1.1103612298094501</v>
      </c>
      <c r="Q419">
        <v>1.5563220265379301</v>
      </c>
      <c r="R419">
        <v>1.4550726948716699</v>
      </c>
      <c r="S419">
        <v>1.22590913121483</v>
      </c>
    </row>
    <row r="420" spans="1:19" ht="15">
      <c r="A420" s="38"/>
      <c r="B420" s="40">
        <v>229.07594448</v>
      </c>
      <c r="C420" s="40">
        <v>35.833375109747102</v>
      </c>
      <c r="E420" s="40">
        <v>239.74724615400001</v>
      </c>
      <c r="F420" s="40">
        <v>28.5971394782561</v>
      </c>
      <c r="H420" s="40">
        <v>228.95490983400001</v>
      </c>
      <c r="I420" s="40">
        <v>29.6212262298422</v>
      </c>
      <c r="K420" s="40">
        <v>227.25778256999999</v>
      </c>
      <c r="L420" s="40">
        <v>34.277922590828503</v>
      </c>
      <c r="M420" s="44"/>
      <c r="P420">
        <v>1.1103612298094501</v>
      </c>
      <c r="Q420">
        <v>1.5563220265379301</v>
      </c>
      <c r="R420">
        <v>1.4550726948716699</v>
      </c>
      <c r="S420">
        <v>1.22590913121483</v>
      </c>
    </row>
    <row r="421" spans="1:19" ht="15">
      <c r="A421" s="38"/>
      <c r="B421" s="40">
        <v>413.19351963742503</v>
      </c>
      <c r="C421" s="40">
        <v>33.688589648878001</v>
      </c>
      <c r="E421" s="40">
        <v>425.03653172074502</v>
      </c>
      <c r="F421" s="40">
        <v>27.486101964742701</v>
      </c>
      <c r="H421" s="40">
        <v>414.9882527625</v>
      </c>
      <c r="I421" s="40">
        <v>28.6261230655651</v>
      </c>
      <c r="K421" s="40">
        <v>410.48342855482503</v>
      </c>
      <c r="L421" s="40">
        <v>32.9833223576913</v>
      </c>
      <c r="M421" s="44"/>
      <c r="P421">
        <v>1.1103612298094501</v>
      </c>
      <c r="Q421">
        <v>1.5563220265379301</v>
      </c>
      <c r="R421">
        <v>1.4550726948716699</v>
      </c>
      <c r="S421">
        <v>1.22590913121483</v>
      </c>
    </row>
    <row r="422" spans="1:19" ht="15">
      <c r="A422" s="38"/>
      <c r="B422" s="40">
        <v>1365.0669994499999</v>
      </c>
      <c r="C422" s="40">
        <v>28.635784261334699</v>
      </c>
      <c r="E422" s="40">
        <v>1443.8904907291701</v>
      </c>
      <c r="F422" s="40">
        <v>23.805186376494198</v>
      </c>
      <c r="H422" s="40">
        <v>1398.1217153166699</v>
      </c>
      <c r="I422" s="40">
        <v>26.326758472381002</v>
      </c>
      <c r="K422" s="40">
        <v>1355.5568510625001</v>
      </c>
      <c r="L422" s="40">
        <v>29.7274993833088</v>
      </c>
      <c r="M422" s="44"/>
      <c r="P422">
        <v>1.1103612298094501</v>
      </c>
      <c r="Q422">
        <v>1.5563220265379301</v>
      </c>
      <c r="R422">
        <v>1.4550726948716699</v>
      </c>
      <c r="S422">
        <v>1.22590913121483</v>
      </c>
    </row>
    <row r="423" spans="1:19" ht="15">
      <c r="A423" s="38"/>
      <c r="B423" s="40">
        <v>5171.4103796666705</v>
      </c>
      <c r="C423" s="40">
        <v>23.022629519150001</v>
      </c>
      <c r="E423" s="40">
        <v>5674.0238249166696</v>
      </c>
      <c r="F423" s="40">
        <v>18.6171242481755</v>
      </c>
      <c r="H423" s="40">
        <v>5442.8017702500001</v>
      </c>
      <c r="I423" s="40">
        <v>23.070935497998398</v>
      </c>
      <c r="K423" s="40">
        <v>5104.3033972666699</v>
      </c>
      <c r="L423" s="40">
        <v>25.573185202345901</v>
      </c>
      <c r="M423" s="44"/>
      <c r="P423">
        <v>1.1103612298094501</v>
      </c>
      <c r="Q423">
        <v>1.5563220265379301</v>
      </c>
      <c r="R423">
        <v>1.4550726948716699</v>
      </c>
      <c r="S423">
        <v>1.22590913121483</v>
      </c>
    </row>
    <row r="424" spans="1:19" ht="15">
      <c r="A424" s="38"/>
      <c r="B424" s="40">
        <v>9850.2741044026698</v>
      </c>
      <c r="C424" s="40">
        <v>20.056642417857901</v>
      </c>
      <c r="E424" s="40">
        <v>11073.4345135727</v>
      </c>
      <c r="F424" s="40">
        <v>16.182502914215799</v>
      </c>
      <c r="H424" s="40">
        <v>10495.452998692699</v>
      </c>
      <c r="I424" s="40">
        <v>20.655636555578202</v>
      </c>
      <c r="K424" s="40">
        <v>9781.8972575566695</v>
      </c>
      <c r="L424" s="40">
        <v>22.829405603756499</v>
      </c>
      <c r="M424" s="44"/>
      <c r="P424">
        <v>1.1103612298094501</v>
      </c>
      <c r="Q424">
        <v>1.5563220265379301</v>
      </c>
      <c r="R424">
        <v>1.4550726948716699</v>
      </c>
      <c r="S424">
        <v>1.22590913121483</v>
      </c>
    </row>
    <row r="425" spans="1:19" ht="15">
      <c r="A425" s="38"/>
      <c r="B425" s="40">
        <v>15896.185565472</v>
      </c>
      <c r="C425" s="40">
        <v>17.998807718915899</v>
      </c>
      <c r="E425" s="40">
        <v>18146.031315624001</v>
      </c>
      <c r="F425" s="40">
        <v>14.424165284133901</v>
      </c>
      <c r="H425" s="40">
        <v>17038.210612121999</v>
      </c>
      <c r="I425" s="40">
        <v>18.733058597411599</v>
      </c>
      <c r="K425" s="40">
        <v>15616.238468633999</v>
      </c>
      <c r="L425" s="40">
        <v>20.607330576729801</v>
      </c>
      <c r="M425" s="44"/>
      <c r="P425">
        <v>1.1103612298094501</v>
      </c>
      <c r="Q425">
        <v>1.5563220265379301</v>
      </c>
      <c r="R425">
        <v>1.4550726948716699</v>
      </c>
      <c r="S425">
        <v>1.22590913121483</v>
      </c>
    </row>
    <row r="426" spans="1:19" ht="15">
      <c r="A426" s="38"/>
      <c r="B426" s="40">
        <v>19189.403748000001</v>
      </c>
      <c r="C426" s="40">
        <v>16.6752238984696</v>
      </c>
      <c r="E426" s="40">
        <v>22041.995207399999</v>
      </c>
      <c r="F426" s="40">
        <v>13.602963643711</v>
      </c>
      <c r="H426" s="40">
        <v>20719.114485066701</v>
      </c>
      <c r="I426" s="40">
        <v>17.670327062746701</v>
      </c>
      <c r="K426" s="40">
        <v>18658.9133866667</v>
      </c>
      <c r="L426" s="40">
        <v>19.322391539362201</v>
      </c>
      <c r="M426" s="44"/>
      <c r="P426">
        <v>1.1103612298094501</v>
      </c>
      <c r="Q426">
        <v>1.5563220265379301</v>
      </c>
      <c r="R426">
        <v>1.4550726948716699</v>
      </c>
      <c r="S426">
        <v>1.22590913121483</v>
      </c>
    </row>
    <row r="427" spans="1:19" ht="15">
      <c r="A427" s="38"/>
      <c r="M427" s="44"/>
    </row>
    <row r="428" spans="1:19" ht="15">
      <c r="A428" s="38"/>
      <c r="M428" s="44"/>
    </row>
    <row r="429" spans="1:19" ht="15">
      <c r="A429" s="36"/>
      <c r="M429" s="44"/>
    </row>
    <row r="430" spans="1:19" ht="15">
      <c r="A430" s="36"/>
      <c r="M430" s="44"/>
    </row>
    <row r="431" spans="1:19" ht="15">
      <c r="A431" s="36"/>
      <c r="M431" s="44"/>
    </row>
    <row r="432" spans="1:19" ht="15">
      <c r="A432" s="36"/>
      <c r="M432" s="44"/>
    </row>
    <row r="433" spans="1:19" ht="18.75">
      <c r="A433" s="47" t="s">
        <v>130</v>
      </c>
      <c r="M433" s="44"/>
    </row>
    <row r="434" spans="1:19">
      <c r="A434" s="35"/>
      <c r="M434" s="44"/>
      <c r="P434" t="s">
        <v>239</v>
      </c>
    </row>
    <row r="435" spans="1:19" ht="15">
      <c r="A435" s="36"/>
      <c r="B435">
        <v>1</v>
      </c>
      <c r="C435">
        <v>1</v>
      </c>
      <c r="E435" s="40">
        <v>2</v>
      </c>
      <c r="F435" s="40">
        <v>2</v>
      </c>
      <c r="H435" s="40">
        <v>3</v>
      </c>
      <c r="I435" s="40">
        <v>3</v>
      </c>
      <c r="K435" s="40">
        <v>4</v>
      </c>
      <c r="L435" s="40">
        <v>4</v>
      </c>
      <c r="M435" s="44"/>
      <c r="P435">
        <v>1</v>
      </c>
      <c r="Q435">
        <v>2</v>
      </c>
      <c r="R435">
        <v>3</v>
      </c>
      <c r="S435">
        <v>4</v>
      </c>
    </row>
    <row r="436" spans="1:19" ht="15">
      <c r="A436" s="37" t="s">
        <v>10</v>
      </c>
      <c r="B436" t="s">
        <v>35</v>
      </c>
      <c r="C436" t="s">
        <v>40</v>
      </c>
      <c r="E436" s="40" t="s">
        <v>35</v>
      </c>
      <c r="F436" s="40" t="s">
        <v>40</v>
      </c>
      <c r="H436" s="40" t="s">
        <v>35</v>
      </c>
      <c r="I436" s="40" t="s">
        <v>40</v>
      </c>
      <c r="K436" s="40" t="s">
        <v>35</v>
      </c>
      <c r="L436" s="40" t="s">
        <v>40</v>
      </c>
      <c r="M436" s="44"/>
      <c r="P436" t="s">
        <v>36</v>
      </c>
      <c r="Q436" t="s">
        <v>36</v>
      </c>
      <c r="R436" t="s">
        <v>36</v>
      </c>
      <c r="S436" t="s">
        <v>36</v>
      </c>
    </row>
    <row r="437" spans="1:19" ht="15">
      <c r="A437" s="37"/>
      <c r="B437">
        <v>0</v>
      </c>
      <c r="C437">
        <v>53.8901500032811</v>
      </c>
      <c r="E437" s="40">
        <v>0</v>
      </c>
      <c r="F437" s="40">
        <v>49.146502880367699</v>
      </c>
      <c r="H437" s="40">
        <v>0</v>
      </c>
      <c r="I437" s="40">
        <v>46.161193387536201</v>
      </c>
      <c r="K437" s="40">
        <v>0</v>
      </c>
      <c r="L437" s="40">
        <v>42.3063762754335</v>
      </c>
      <c r="M437" s="44"/>
      <c r="P437">
        <v>0.64691366873784595</v>
      </c>
      <c r="Q437">
        <v>0.89453011631477197</v>
      </c>
      <c r="R437">
        <v>1.02524609507856</v>
      </c>
      <c r="S437">
        <v>1.14427202696103</v>
      </c>
    </row>
    <row r="438" spans="1:19" ht="15">
      <c r="A438" s="38"/>
      <c r="B438">
        <v>20.523565126499999</v>
      </c>
      <c r="C438">
        <v>39.379033957220102</v>
      </c>
      <c r="E438" s="40">
        <v>20.833016564579999</v>
      </c>
      <c r="F438" s="40">
        <v>39.562596676844102</v>
      </c>
      <c r="H438" s="40">
        <v>21.465473106659999</v>
      </c>
      <c r="I438" s="40">
        <v>40.548038645351497</v>
      </c>
      <c r="K438" s="40">
        <v>21.577252153860002</v>
      </c>
      <c r="L438" s="40">
        <v>42.209764317736699</v>
      </c>
      <c r="M438" s="44"/>
      <c r="P438">
        <v>0.64691366873784595</v>
      </c>
      <c r="Q438">
        <v>0.89453011631477197</v>
      </c>
      <c r="R438">
        <v>1.02524609507856</v>
      </c>
      <c r="S438">
        <v>1.14427202696103</v>
      </c>
    </row>
    <row r="439" spans="1:19" ht="15">
      <c r="A439" s="38"/>
      <c r="B439">
        <v>27.784529023440001</v>
      </c>
      <c r="C439">
        <v>38.528848729488203</v>
      </c>
      <c r="E439" s="40">
        <v>28.249341809219999</v>
      </c>
      <c r="F439" s="40">
        <v>37.939515787537601</v>
      </c>
      <c r="H439" s="40">
        <v>28.975041036899999</v>
      </c>
      <c r="I439" s="40">
        <v>39.939383311861597</v>
      </c>
      <c r="K439" s="40">
        <v>29.369037653865</v>
      </c>
      <c r="L439" s="40">
        <v>41.552803005398403</v>
      </c>
      <c r="M439" s="44"/>
      <c r="P439">
        <v>0.64691366873784595</v>
      </c>
      <c r="Q439">
        <v>0.89453011631477197</v>
      </c>
      <c r="R439">
        <v>1.02524609507856</v>
      </c>
      <c r="S439">
        <v>1.14427202696103</v>
      </c>
    </row>
    <row r="440" spans="1:19" ht="15">
      <c r="A440" s="38"/>
      <c r="B440">
        <v>45.614751565185003</v>
      </c>
      <c r="C440">
        <v>35.253703363566302</v>
      </c>
      <c r="E440" s="40">
        <v>46.602799165305001</v>
      </c>
      <c r="F440" s="40">
        <v>35.678795977432202</v>
      </c>
      <c r="H440" s="40">
        <v>47.407278436559999</v>
      </c>
      <c r="I440" s="40">
        <v>37.070008168266298</v>
      </c>
      <c r="K440" s="40">
        <v>47.763043545599999</v>
      </c>
      <c r="L440" s="40">
        <v>40.857196909981297</v>
      </c>
      <c r="M440" s="44"/>
      <c r="P440">
        <v>0.64691366873784595</v>
      </c>
      <c r="Q440">
        <v>0.89453011631477197</v>
      </c>
      <c r="R440">
        <v>1.02524609507856</v>
      </c>
      <c r="S440">
        <v>1.14427202696103</v>
      </c>
    </row>
    <row r="441" spans="1:19" ht="15">
      <c r="A441" s="38"/>
      <c r="B441">
        <v>67.722449234091698</v>
      </c>
      <c r="C441">
        <v>32.336022241122599</v>
      </c>
      <c r="E441" s="40">
        <v>68.578104951546607</v>
      </c>
      <c r="F441" s="40">
        <v>33.031628336539598</v>
      </c>
      <c r="H441" s="40">
        <v>70.208323779824994</v>
      </c>
      <c r="I441" s="40">
        <v>34.4808077019918</v>
      </c>
      <c r="K441" s="40">
        <v>70.313502089251699</v>
      </c>
      <c r="L441" s="40">
        <v>38.9732637348935</v>
      </c>
      <c r="M441" s="44"/>
      <c r="P441">
        <v>0.64691366873784595</v>
      </c>
      <c r="Q441">
        <v>0.89453011631477197</v>
      </c>
      <c r="R441">
        <v>1.02524609507856</v>
      </c>
      <c r="S441">
        <v>1.14427202696103</v>
      </c>
    </row>
    <row r="442" spans="1:19" ht="15">
      <c r="A442" s="38"/>
      <c r="B442">
        <v>93.196602539625005</v>
      </c>
      <c r="C442">
        <v>30.548701023731599</v>
      </c>
      <c r="E442" s="40">
        <v>95.280145730640001</v>
      </c>
      <c r="F442" s="40">
        <v>31.427869838772601</v>
      </c>
      <c r="H442" s="40">
        <v>97.923879118065003</v>
      </c>
      <c r="I442" s="40">
        <v>32.819082029606598</v>
      </c>
      <c r="K442" s="40">
        <v>101.293211500065</v>
      </c>
      <c r="L442" s="40">
        <v>38.267996443706799</v>
      </c>
      <c r="M442" s="44"/>
      <c r="P442">
        <v>0.64691366873784595</v>
      </c>
      <c r="Q442">
        <v>0.89453011631477197</v>
      </c>
      <c r="R442">
        <v>1.02524609507856</v>
      </c>
      <c r="S442">
        <v>1.14427202696103</v>
      </c>
    </row>
    <row r="443" spans="1:19" ht="15">
      <c r="A443" s="38"/>
      <c r="B443">
        <v>122.817521603625</v>
      </c>
      <c r="C443">
        <v>29.0415544836614</v>
      </c>
      <c r="E443" s="40">
        <v>125.87675181</v>
      </c>
      <c r="F443" s="40">
        <v>29.9690292775507</v>
      </c>
      <c r="H443" s="40">
        <v>129.53526014249999</v>
      </c>
      <c r="I443" s="40">
        <v>31.282951902227399</v>
      </c>
      <c r="K443" s="40">
        <v>128.84009066249999</v>
      </c>
      <c r="L443" s="40">
        <v>37.26323208366</v>
      </c>
      <c r="M443" s="44"/>
      <c r="P443">
        <v>0.64691366873784595</v>
      </c>
      <c r="Q443">
        <v>0.89453011631477197</v>
      </c>
      <c r="R443">
        <v>1.02524609507856</v>
      </c>
      <c r="S443">
        <v>1.14427202696103</v>
      </c>
    </row>
    <row r="444" spans="1:19" ht="15">
      <c r="A444" s="38"/>
      <c r="B444">
        <v>155.33172734782499</v>
      </c>
      <c r="C444">
        <v>27.775937837833101</v>
      </c>
      <c r="E444" s="40">
        <v>159.8150029233</v>
      </c>
      <c r="F444" s="40">
        <v>28.597139478256</v>
      </c>
      <c r="H444" s="40">
        <v>164.11577525213201</v>
      </c>
      <c r="I444" s="40">
        <v>29.9980128648597</v>
      </c>
      <c r="K444" s="40">
        <v>161.946303705692</v>
      </c>
      <c r="L444" s="40">
        <v>33.108917902697101</v>
      </c>
      <c r="M444" s="44"/>
      <c r="P444">
        <v>0.64691366873784595</v>
      </c>
      <c r="Q444">
        <v>0.89453011631477197</v>
      </c>
      <c r="R444">
        <v>1.02524609507856</v>
      </c>
      <c r="S444">
        <v>1.14427202696103</v>
      </c>
    </row>
    <row r="445" spans="1:19" ht="15">
      <c r="A445" s="38"/>
      <c r="B445">
        <v>195.06068254066699</v>
      </c>
      <c r="C445">
        <v>26.7615122820166</v>
      </c>
      <c r="E445" s="40">
        <v>201.386396079452</v>
      </c>
      <c r="F445" s="40">
        <v>27.408812398585301</v>
      </c>
      <c r="H445" s="40">
        <v>205.44090174749201</v>
      </c>
      <c r="I445" s="40">
        <v>28.877314155576801</v>
      </c>
      <c r="K445" s="40">
        <v>203.270943358425</v>
      </c>
      <c r="L445" s="40">
        <v>31.534142992239101</v>
      </c>
      <c r="M445" s="44"/>
      <c r="P445">
        <v>0.64691366873784595</v>
      </c>
      <c r="Q445">
        <v>0.89453011631477197</v>
      </c>
      <c r="R445">
        <v>1.02524609507856</v>
      </c>
      <c r="S445">
        <v>1.14427202696103</v>
      </c>
    </row>
    <row r="446" spans="1:19" ht="15">
      <c r="A446" s="38"/>
      <c r="B446">
        <v>213.62741258400001</v>
      </c>
      <c r="C446">
        <v>26.1818405358357</v>
      </c>
      <c r="E446" s="40">
        <v>218.30118133066699</v>
      </c>
      <c r="F446" s="40">
        <v>26.703545107398501</v>
      </c>
      <c r="H446" s="40">
        <v>226.93396103399999</v>
      </c>
      <c r="I446" s="40">
        <v>28.278320017856501</v>
      </c>
      <c r="K446" s="40">
        <v>222.20483537066701</v>
      </c>
      <c r="L446" s="40">
        <v>30.761247330664599</v>
      </c>
      <c r="M446" s="44"/>
      <c r="P446">
        <v>0.64691366873784595</v>
      </c>
      <c r="Q446">
        <v>0.89453011631477197</v>
      </c>
      <c r="R446">
        <v>1.02524609507856</v>
      </c>
      <c r="S446">
        <v>1.14427202696103</v>
      </c>
    </row>
    <row r="447" spans="1:19" ht="15">
      <c r="A447" s="38"/>
      <c r="B447">
        <v>379.12954672313998</v>
      </c>
      <c r="C447">
        <v>24.3172297522873</v>
      </c>
      <c r="E447" s="40">
        <v>392.87634408886498</v>
      </c>
      <c r="F447" s="40">
        <v>24.1916342072814</v>
      </c>
      <c r="H447" s="40">
        <v>405.21623007834</v>
      </c>
      <c r="I447" s="40">
        <v>26.085228578138899</v>
      </c>
      <c r="K447" s="40">
        <v>402.61027124506501</v>
      </c>
      <c r="L447" s="40">
        <v>28.616461869795401</v>
      </c>
      <c r="M447" s="44"/>
      <c r="P447">
        <v>0.64691366873784595</v>
      </c>
      <c r="Q447">
        <v>0.89453011631477197</v>
      </c>
      <c r="R447">
        <v>1.02524609507856</v>
      </c>
      <c r="S447">
        <v>1.14427202696103</v>
      </c>
    </row>
    <row r="448" spans="1:19" ht="15">
      <c r="A448" s="38"/>
      <c r="B448">
        <v>1163.5721672625</v>
      </c>
      <c r="C448">
        <v>20.752248513274999</v>
      </c>
      <c r="E448" s="40">
        <v>1256.32451212917</v>
      </c>
      <c r="F448" s="40">
        <v>19.757145348997799</v>
      </c>
      <c r="H448" s="40">
        <v>1309.2972951291699</v>
      </c>
      <c r="I448" s="40">
        <v>22.433296577199499</v>
      </c>
      <c r="K448" s="40">
        <v>1358.7295586666701</v>
      </c>
      <c r="L448" s="40">
        <v>24.8485955196197</v>
      </c>
      <c r="M448" s="44"/>
      <c r="P448">
        <v>0.64691366873784595</v>
      </c>
      <c r="Q448">
        <v>0.89453011631477197</v>
      </c>
      <c r="R448">
        <v>1.02524609507856</v>
      </c>
      <c r="S448">
        <v>1.14427202696103</v>
      </c>
    </row>
    <row r="449" spans="1:19" ht="15">
      <c r="A449" s="38"/>
      <c r="B449">
        <v>3984.1695044666699</v>
      </c>
      <c r="C449">
        <v>16.974720967329699</v>
      </c>
      <c r="E449" s="40">
        <v>4460.8871122500004</v>
      </c>
      <c r="F449" s="40">
        <v>15.8636834538163</v>
      </c>
      <c r="H449" s="40">
        <v>4770.5538982500002</v>
      </c>
      <c r="I449" s="40">
        <v>18.810348163569099</v>
      </c>
      <c r="K449" s="40">
        <v>4937.0531818500003</v>
      </c>
      <c r="L449" s="40">
        <v>21.312597867916502</v>
      </c>
      <c r="M449" s="44"/>
      <c r="P449">
        <v>0.64691366873784595</v>
      </c>
      <c r="Q449">
        <v>0.89453011631477197</v>
      </c>
      <c r="R449">
        <v>1.02524609507856</v>
      </c>
      <c r="S449">
        <v>1.14427202696103</v>
      </c>
    </row>
    <row r="450" spans="1:19" ht="15">
      <c r="A450" s="38"/>
      <c r="B450">
        <v>7417.2949867566704</v>
      </c>
      <c r="C450">
        <v>15.2453669245567</v>
      </c>
      <c r="E450" s="40">
        <v>8415.4840959466692</v>
      </c>
      <c r="F450" s="40">
        <v>14.1922965856615</v>
      </c>
      <c r="H450" s="40">
        <v>9016.3646953379994</v>
      </c>
      <c r="I450" s="40">
        <v>17.109977708105198</v>
      </c>
      <c r="K450" s="40">
        <v>9237.2487930426705</v>
      </c>
      <c r="L450" s="40">
        <v>19.573582629373899</v>
      </c>
      <c r="M450" s="44"/>
      <c r="P450">
        <v>0.64691366873784595</v>
      </c>
      <c r="Q450">
        <v>0.89453011631477197</v>
      </c>
      <c r="R450">
        <v>1.02524609507856</v>
      </c>
      <c r="S450">
        <v>1.14427202696103</v>
      </c>
    </row>
    <row r="451" spans="1:19" ht="15">
      <c r="A451" s="38"/>
      <c r="B451">
        <v>11431.678659354</v>
      </c>
      <c r="C451">
        <v>14.095684627964699</v>
      </c>
      <c r="E451" s="40">
        <v>13306.310195849999</v>
      </c>
      <c r="F451" s="40">
        <v>13.0039695059907</v>
      </c>
      <c r="H451" s="40">
        <v>14398.959964121999</v>
      </c>
      <c r="I451" s="40">
        <v>16.259792480373299</v>
      </c>
      <c r="K451" s="40">
        <v>15124.212815994</v>
      </c>
      <c r="L451" s="40">
        <v>18.230676417388199</v>
      </c>
      <c r="M451" s="44"/>
      <c r="P451">
        <v>0.64691366873784595</v>
      </c>
      <c r="Q451">
        <v>0.89453011631477197</v>
      </c>
      <c r="R451">
        <v>1.02524609507856</v>
      </c>
      <c r="S451">
        <v>1.14427202696103</v>
      </c>
    </row>
    <row r="452" spans="1:19" ht="15">
      <c r="A452" s="38"/>
      <c r="B452">
        <v>13703.913873</v>
      </c>
      <c r="C452">
        <v>13.3710949452386</v>
      </c>
      <c r="E452" s="40">
        <v>15963.6208330667</v>
      </c>
      <c r="F452" s="40">
        <v>12.298702214804001</v>
      </c>
      <c r="H452" s="40">
        <v>17583.711074066701</v>
      </c>
      <c r="I452" s="40">
        <v>15.7574103003498</v>
      </c>
      <c r="K452" s="40">
        <v>18237.253473066699</v>
      </c>
      <c r="L452" s="40">
        <v>17.245234448880701</v>
      </c>
      <c r="M452" s="44"/>
      <c r="P452">
        <v>0.64691366873784595</v>
      </c>
      <c r="Q452">
        <v>0.89453011631477197</v>
      </c>
      <c r="R452">
        <v>1.02524609507856</v>
      </c>
      <c r="S452">
        <v>1.14427202696103</v>
      </c>
    </row>
    <row r="453" spans="1:19" ht="15">
      <c r="A453" s="38"/>
      <c r="M453" s="44"/>
    </row>
    <row r="454" spans="1:19" ht="15">
      <c r="A454" s="38"/>
      <c r="M454" s="44"/>
    </row>
    <row r="455" spans="1:19" ht="15">
      <c r="A455" s="36"/>
      <c r="M455" s="44"/>
    </row>
    <row r="456" spans="1:19" ht="15">
      <c r="A456" s="36"/>
      <c r="M456" s="44"/>
    </row>
    <row r="457" spans="1:19" ht="15">
      <c r="A457" s="36"/>
      <c r="M457" s="44"/>
    </row>
    <row r="458" spans="1:19" ht="15">
      <c r="A458" s="36"/>
      <c r="M458" s="44"/>
    </row>
    <row r="459" spans="1:19" ht="18.75">
      <c r="A459" s="47" t="s">
        <v>132</v>
      </c>
      <c r="M459" s="44"/>
    </row>
    <row r="460" spans="1:19">
      <c r="A460" s="35"/>
      <c r="M460" s="44"/>
      <c r="P460" t="s">
        <v>239</v>
      </c>
    </row>
    <row r="461" spans="1:19" ht="15">
      <c r="A461" s="36"/>
      <c r="B461" s="40">
        <v>1</v>
      </c>
      <c r="C461" s="40">
        <v>1</v>
      </c>
      <c r="E461">
        <v>2</v>
      </c>
      <c r="F461">
        <v>2</v>
      </c>
      <c r="H461">
        <v>3</v>
      </c>
      <c r="I461">
        <v>3</v>
      </c>
      <c r="K461" s="40">
        <v>4</v>
      </c>
      <c r="L461" s="40">
        <v>4</v>
      </c>
      <c r="M461" s="44"/>
      <c r="P461">
        <v>1</v>
      </c>
      <c r="Q461">
        <v>2</v>
      </c>
      <c r="R461">
        <v>3</v>
      </c>
      <c r="S461">
        <v>4</v>
      </c>
    </row>
    <row r="462" spans="1:19" ht="15">
      <c r="A462" s="37" t="s">
        <v>10</v>
      </c>
      <c r="B462" s="40" t="s">
        <v>35</v>
      </c>
      <c r="C462" s="40" t="s">
        <v>40</v>
      </c>
      <c r="E462" t="s">
        <v>35</v>
      </c>
      <c r="F462" t="s">
        <v>40</v>
      </c>
      <c r="H462" t="s">
        <v>35</v>
      </c>
      <c r="I462" t="s">
        <v>40</v>
      </c>
      <c r="K462" s="40" t="s">
        <v>35</v>
      </c>
      <c r="L462" s="40" t="s">
        <v>40</v>
      </c>
      <c r="M462" s="44"/>
      <c r="P462" t="s">
        <v>36</v>
      </c>
      <c r="Q462" t="s">
        <v>36</v>
      </c>
      <c r="R462" t="s">
        <v>36</v>
      </c>
      <c r="S462" t="s">
        <v>36</v>
      </c>
    </row>
    <row r="463" spans="1:19" ht="15">
      <c r="A463" s="37"/>
      <c r="B463" s="40">
        <v>0</v>
      </c>
      <c r="C463" s="40">
        <v>51.165692796230999</v>
      </c>
      <c r="E463">
        <v>0</v>
      </c>
      <c r="F463">
        <v>51.223659970849098</v>
      </c>
      <c r="H463">
        <v>0</v>
      </c>
      <c r="I463">
        <v>52.498937812446997</v>
      </c>
      <c r="K463" s="40">
        <v>0</v>
      </c>
      <c r="L463" s="40">
        <v>50.0063493038693</v>
      </c>
      <c r="M463" s="44"/>
      <c r="P463">
        <v>0.89655896742640495</v>
      </c>
      <c r="Q463">
        <v>0.66217835805394198</v>
      </c>
      <c r="R463">
        <v>0.74265611881538596</v>
      </c>
      <c r="S463">
        <v>0.70401133573666097</v>
      </c>
    </row>
    <row r="464" spans="1:19" ht="15">
      <c r="A464" s="38"/>
      <c r="B464" s="40">
        <v>21.323611238400002</v>
      </c>
      <c r="C464" s="40">
        <v>44.760320000932502</v>
      </c>
      <c r="E464">
        <v>20.511439992900002</v>
      </c>
      <c r="F464">
        <v>41.900606053106898</v>
      </c>
      <c r="H464">
        <v>20.55144232296</v>
      </c>
      <c r="I464">
        <v>40.064978856867498</v>
      </c>
      <c r="K464" s="40">
        <v>21.182550522</v>
      </c>
      <c r="L464" s="40">
        <v>44.827948371320197</v>
      </c>
      <c r="M464" s="44"/>
      <c r="P464">
        <v>0.89655896742640495</v>
      </c>
      <c r="Q464">
        <v>0.66217835805394198</v>
      </c>
      <c r="R464">
        <v>0.74265611881538596</v>
      </c>
      <c r="S464">
        <v>0.70401133573666097</v>
      </c>
    </row>
    <row r="465" spans="1:19" ht="15">
      <c r="A465" s="38"/>
      <c r="B465" s="40">
        <v>28.748658120011701</v>
      </c>
      <c r="C465" s="40">
        <v>44.7216752178538</v>
      </c>
      <c r="E465">
        <v>27.749794228064999</v>
      </c>
      <c r="F465">
        <v>41.717043333482998</v>
      </c>
      <c r="H465">
        <v>27.466329013199999</v>
      </c>
      <c r="I465">
        <v>38.4515591633307</v>
      </c>
      <c r="K465" s="40">
        <v>28.67194503264</v>
      </c>
      <c r="L465" s="40">
        <v>44.827948371320197</v>
      </c>
      <c r="M465" s="44"/>
      <c r="P465">
        <v>0.89655896742640495</v>
      </c>
      <c r="Q465">
        <v>0.66217835805394198</v>
      </c>
      <c r="R465">
        <v>0.74265611881538596</v>
      </c>
      <c r="S465">
        <v>0.70401133573666097</v>
      </c>
    </row>
    <row r="466" spans="1:19" ht="15">
      <c r="A466" s="38"/>
      <c r="B466" s="40">
        <v>47.050417183679997</v>
      </c>
      <c r="C466" s="40">
        <v>41.340256698465403</v>
      </c>
      <c r="E466">
        <v>35.793471766499998</v>
      </c>
      <c r="F466">
        <v>38.780039819499898</v>
      </c>
      <c r="H466">
        <v>45.224923710825003</v>
      </c>
      <c r="I466">
        <v>35.901003480134897</v>
      </c>
      <c r="K466" s="40">
        <v>47.272232685059997</v>
      </c>
      <c r="L466" s="40">
        <v>41.890944857337203</v>
      </c>
      <c r="M466" s="44"/>
      <c r="P466">
        <v>0.89655896742640495</v>
      </c>
      <c r="Q466">
        <v>0.66217835805394198</v>
      </c>
      <c r="R466">
        <v>0.74265611881538596</v>
      </c>
      <c r="S466">
        <v>0.70401133573666097</v>
      </c>
    </row>
    <row r="467" spans="1:19" ht="15">
      <c r="A467" s="38"/>
      <c r="B467" s="40">
        <v>70.394365251851696</v>
      </c>
      <c r="C467" s="40">
        <v>38.3935919887127</v>
      </c>
      <c r="E467">
        <v>67.656775332171605</v>
      </c>
      <c r="F467">
        <v>35.8237139139775</v>
      </c>
      <c r="H467">
        <v>67.7593802315467</v>
      </c>
      <c r="I467">
        <v>33.137901490006101</v>
      </c>
      <c r="K467" s="40">
        <v>69.681479309291703</v>
      </c>
      <c r="L467" s="40">
        <v>38.799362211039202</v>
      </c>
      <c r="M467" s="44"/>
      <c r="P467">
        <v>0.89655896742640495</v>
      </c>
      <c r="Q467">
        <v>0.66217835805394198</v>
      </c>
      <c r="R467">
        <v>0.74265611881538596</v>
      </c>
      <c r="S467">
        <v>0.70401133573666097</v>
      </c>
    </row>
    <row r="468" spans="1:19" ht="15">
      <c r="A468" s="38"/>
      <c r="B468" s="40">
        <v>96.971998421025006</v>
      </c>
      <c r="C468" s="40">
        <v>36.335757289770598</v>
      </c>
      <c r="E468">
        <v>92.405755987306705</v>
      </c>
      <c r="F468">
        <v>33.698250844647603</v>
      </c>
      <c r="H468">
        <v>92.463565361006602</v>
      </c>
      <c r="I468">
        <v>31.456853426081601</v>
      </c>
      <c r="K468" s="40">
        <v>96.727766844366698</v>
      </c>
      <c r="L468" s="40">
        <v>36.461352834776399</v>
      </c>
      <c r="M468" s="44"/>
      <c r="P468">
        <v>0.89655896742640495</v>
      </c>
      <c r="Q468">
        <v>0.66217835805394198</v>
      </c>
      <c r="R468">
        <v>0.74265611881538596</v>
      </c>
      <c r="S468">
        <v>0.70401133573666097</v>
      </c>
    </row>
    <row r="469" spans="1:19" ht="15">
      <c r="A469" s="38"/>
      <c r="B469" s="40">
        <v>127.74144047062499</v>
      </c>
      <c r="C469" s="40">
        <v>34.645048030076403</v>
      </c>
      <c r="E469">
        <v>121.752966971625</v>
      </c>
      <c r="F469">
        <v>31.8819460399476</v>
      </c>
      <c r="H469">
        <v>121.88428749000001</v>
      </c>
      <c r="I469">
        <v>30.200897976023001</v>
      </c>
      <c r="K469" s="40">
        <v>128.643361656</v>
      </c>
      <c r="L469" s="40">
        <v>34.384195744294999</v>
      </c>
      <c r="M469" s="44"/>
      <c r="P469">
        <v>0.89655896742640495</v>
      </c>
      <c r="Q469">
        <v>0.66217835805394198</v>
      </c>
      <c r="R469">
        <v>0.74265611881538596</v>
      </c>
      <c r="S469">
        <v>0.70401133573666097</v>
      </c>
    </row>
    <row r="470" spans="1:19" ht="15">
      <c r="A470" s="38"/>
      <c r="B470" s="40">
        <v>163.501238599087</v>
      </c>
      <c r="C470" s="40">
        <v>33.224852251933299</v>
      </c>
      <c r="E470">
        <v>154.84402083210699</v>
      </c>
      <c r="F470">
        <v>30.2008979760231</v>
      </c>
      <c r="H470">
        <v>155.86857562054499</v>
      </c>
      <c r="I470">
        <v>29.157488832897499</v>
      </c>
      <c r="K470" s="40">
        <v>163.784231207625</v>
      </c>
      <c r="L470" s="40">
        <v>32.558229743825301</v>
      </c>
      <c r="M470" s="44"/>
      <c r="P470">
        <v>0.89655896742640495</v>
      </c>
      <c r="Q470">
        <v>0.66217835805394198</v>
      </c>
      <c r="R470">
        <v>0.74265611881538596</v>
      </c>
      <c r="S470">
        <v>0.70401133573666097</v>
      </c>
    </row>
    <row r="471" spans="1:19" ht="15">
      <c r="A471" s="38"/>
      <c r="B471" s="40">
        <v>202.561959367452</v>
      </c>
      <c r="C471" s="40">
        <v>32.0365251722625</v>
      </c>
      <c r="E471">
        <v>192.20063586570001</v>
      </c>
      <c r="F471">
        <v>28.867652959807099</v>
      </c>
      <c r="H471">
        <v>193.79414431412701</v>
      </c>
      <c r="I471">
        <v>28.297642409395898</v>
      </c>
      <c r="K471" s="40">
        <v>199.93789283549199</v>
      </c>
      <c r="L471" s="40">
        <v>31.0704055952944</v>
      </c>
      <c r="M471" s="44"/>
      <c r="P471">
        <v>0.89655896742640495</v>
      </c>
      <c r="Q471">
        <v>0.66217835805394198</v>
      </c>
      <c r="R471">
        <v>0.74265611881538596</v>
      </c>
      <c r="S471">
        <v>0.70401133573666097</v>
      </c>
    </row>
    <row r="472" spans="1:19" ht="15">
      <c r="A472" s="38"/>
      <c r="B472" s="40">
        <v>223.794460628667</v>
      </c>
      <c r="C472" s="40">
        <v>31.176678748760899</v>
      </c>
      <c r="E472">
        <v>211.42941407399999</v>
      </c>
      <c r="F472">
        <v>27.795260229372499</v>
      </c>
      <c r="H472">
        <v>213.77228697449999</v>
      </c>
      <c r="I472">
        <v>27.688987075905999</v>
      </c>
      <c r="K472" s="40">
        <v>224.82475929</v>
      </c>
      <c r="L472" s="40">
        <v>30.007674060629501</v>
      </c>
      <c r="M472" s="44"/>
      <c r="P472">
        <v>0.89655896742640495</v>
      </c>
      <c r="Q472">
        <v>0.66217835805394198</v>
      </c>
      <c r="R472">
        <v>0.74265611881538596</v>
      </c>
      <c r="S472">
        <v>0.70401133573666097</v>
      </c>
    </row>
    <row r="473" spans="1:19" ht="15">
      <c r="A473" s="38"/>
      <c r="B473" s="40">
        <v>403.15679859874501</v>
      </c>
      <c r="C473" s="40">
        <v>29.244439594824598</v>
      </c>
      <c r="E473">
        <v>376.84325451744002</v>
      </c>
      <c r="F473">
        <v>25.399283678491599</v>
      </c>
      <c r="H473">
        <v>377.73291311086501</v>
      </c>
      <c r="I473">
        <v>26.326758472380899</v>
      </c>
      <c r="K473" s="40">
        <v>401.6904936084</v>
      </c>
      <c r="L473" s="40">
        <v>27.457118377433599</v>
      </c>
      <c r="M473" s="44"/>
      <c r="P473">
        <v>0.89655896742640495</v>
      </c>
      <c r="Q473">
        <v>0.66217835805394198</v>
      </c>
      <c r="R473">
        <v>0.74265611881538596</v>
      </c>
      <c r="S473">
        <v>0.70401133573666097</v>
      </c>
    </row>
    <row r="474" spans="1:19" ht="15">
      <c r="A474" s="38"/>
      <c r="B474" s="40">
        <v>1310.9466293166699</v>
      </c>
      <c r="C474" s="40">
        <v>25.0224970434741</v>
      </c>
      <c r="E474">
        <v>1197.8201926291699</v>
      </c>
      <c r="F474">
        <v>21.051745582135101</v>
      </c>
      <c r="H474">
        <v>1200.3193739291701</v>
      </c>
      <c r="I474">
        <v>23.254498217622299</v>
      </c>
      <c r="K474" s="40">
        <v>1307.29979486667</v>
      </c>
      <c r="L474" s="40">
        <v>22.7424548418293</v>
      </c>
      <c r="M474" s="44"/>
      <c r="P474">
        <v>0.89655896742640495</v>
      </c>
      <c r="Q474">
        <v>0.66217835805394198</v>
      </c>
      <c r="R474">
        <v>0.74265611881538596</v>
      </c>
      <c r="S474">
        <v>0.70401133573666097</v>
      </c>
    </row>
    <row r="475" spans="1:19" ht="15">
      <c r="A475" s="38"/>
      <c r="B475" s="40">
        <v>4723.6436082666696</v>
      </c>
      <c r="C475" s="40">
        <v>20.2208827459425</v>
      </c>
      <c r="E475">
        <v>4125.4621762500001</v>
      </c>
      <c r="F475">
        <v>19.293407952053101</v>
      </c>
      <c r="H475">
        <v>4250.8974816</v>
      </c>
      <c r="I475">
        <v>20.037320026318501</v>
      </c>
      <c r="K475" s="40">
        <v>4570.8980039999997</v>
      </c>
      <c r="L475" s="40">
        <v>18.762042184720599</v>
      </c>
      <c r="M475" s="44"/>
      <c r="P475">
        <v>0.89655896742640495</v>
      </c>
      <c r="Q475">
        <v>0.66217835805394198</v>
      </c>
      <c r="R475">
        <v>0.74265611881538596</v>
      </c>
      <c r="S475">
        <v>0.70401133573666097</v>
      </c>
    </row>
    <row r="476" spans="1:19" ht="15">
      <c r="A476" s="38"/>
      <c r="B476" s="40">
        <v>8750.4772573166701</v>
      </c>
      <c r="C476" s="40">
        <v>18.056774893534001</v>
      </c>
      <c r="E476">
        <v>7514.3222927546703</v>
      </c>
      <c r="F476">
        <v>15.5738475807259</v>
      </c>
      <c r="H476">
        <v>7723.0391413326697</v>
      </c>
      <c r="I476">
        <v>18.877976533956801</v>
      </c>
      <c r="K476" s="40">
        <v>8300.6710220046698</v>
      </c>
      <c r="L476" s="40">
        <v>17.032688141947801</v>
      </c>
      <c r="M476" s="44"/>
      <c r="P476">
        <v>0.89655896742640495</v>
      </c>
      <c r="Q476">
        <v>0.66217835805394198</v>
      </c>
      <c r="R476">
        <v>0.74265611881538596</v>
      </c>
      <c r="S476">
        <v>0.70401133573666097</v>
      </c>
    </row>
    <row r="477" spans="1:19" ht="15">
      <c r="A477" s="38"/>
      <c r="B477" s="40">
        <v>13695.206629914001</v>
      </c>
      <c r="C477" s="40">
        <v>16.530305961924402</v>
      </c>
      <c r="E477">
        <v>11912.039590122</v>
      </c>
      <c r="F477">
        <v>14.4145040883642</v>
      </c>
      <c r="H477">
        <v>11878.735048704</v>
      </c>
      <c r="I477">
        <v>17.853889782370601</v>
      </c>
      <c r="K477" s="40">
        <v>12983.845325184</v>
      </c>
      <c r="L477" s="40">
        <v>16.240470088833899</v>
      </c>
      <c r="M477" s="44"/>
      <c r="P477">
        <v>0.89655896742640495</v>
      </c>
      <c r="Q477">
        <v>0.66217835805394198</v>
      </c>
      <c r="R477">
        <v>0.74265611881538596</v>
      </c>
      <c r="S477">
        <v>0.70401133573666097</v>
      </c>
    </row>
    <row r="478" spans="1:19" ht="15">
      <c r="A478" s="38"/>
      <c r="B478" s="40">
        <v>16584.978382866699</v>
      </c>
      <c r="C478" s="40">
        <v>15.7863938876589</v>
      </c>
      <c r="E478">
        <v>14238.906105</v>
      </c>
      <c r="F478">
        <v>14.018395061807301</v>
      </c>
      <c r="H478">
        <v>14323.1151786667</v>
      </c>
      <c r="I478">
        <v>17.0713329250265</v>
      </c>
      <c r="K478" s="40">
        <v>15203.904994066699</v>
      </c>
      <c r="L478" s="40">
        <v>15.7574103003499</v>
      </c>
      <c r="M478" s="44"/>
      <c r="P478">
        <v>0.89655896742640495</v>
      </c>
      <c r="Q478">
        <v>0.66217835805394198</v>
      </c>
      <c r="R478">
        <v>0.74265611881538596</v>
      </c>
      <c r="S478">
        <v>0.70401133573666097</v>
      </c>
    </row>
    <row r="479" spans="1:19" ht="15">
      <c r="A479" s="38"/>
      <c r="M479" s="44"/>
    </row>
    <row r="480" spans="1:19" ht="15">
      <c r="A480" s="38"/>
      <c r="M480" s="44"/>
    </row>
    <row r="481" spans="1:19" ht="15">
      <c r="A481" s="36"/>
      <c r="M481" s="44"/>
    </row>
    <row r="482" spans="1:19" ht="15">
      <c r="A482" s="36"/>
      <c r="M482" s="44"/>
    </row>
    <row r="483" spans="1:19" ht="15">
      <c r="A483" s="36"/>
      <c r="M483" s="44"/>
    </row>
    <row r="484" spans="1:19" ht="15">
      <c r="A484" s="36"/>
      <c r="M484" s="44"/>
    </row>
    <row r="485" spans="1:19" ht="18.75">
      <c r="A485" s="47" t="s">
        <v>137</v>
      </c>
      <c r="M485" s="44"/>
    </row>
    <row r="486" spans="1:19">
      <c r="A486" s="35"/>
      <c r="M486" s="44"/>
      <c r="P486" t="s">
        <v>239</v>
      </c>
    </row>
    <row r="487" spans="1:19" ht="15">
      <c r="A487" s="36"/>
      <c r="B487" s="40">
        <v>1</v>
      </c>
      <c r="C487" s="40">
        <v>1</v>
      </c>
      <c r="E487" s="40">
        <v>2</v>
      </c>
      <c r="F487" s="40">
        <v>2</v>
      </c>
      <c r="H487" s="40">
        <v>3</v>
      </c>
      <c r="I487" s="40">
        <v>3</v>
      </c>
      <c r="K487" s="40">
        <v>4</v>
      </c>
      <c r="L487" s="40">
        <v>4</v>
      </c>
      <c r="M487" s="44"/>
      <c r="P487">
        <v>1</v>
      </c>
      <c r="Q487">
        <v>2</v>
      </c>
      <c r="R487">
        <v>3</v>
      </c>
      <c r="S487">
        <v>4</v>
      </c>
    </row>
    <row r="488" spans="1:19" ht="15">
      <c r="A488" s="37" t="s">
        <v>10</v>
      </c>
      <c r="B488" s="40" t="s">
        <v>35</v>
      </c>
      <c r="C488" s="40" t="s">
        <v>40</v>
      </c>
      <c r="E488" s="40" t="s">
        <v>35</v>
      </c>
      <c r="F488" s="40" t="s">
        <v>40</v>
      </c>
      <c r="H488" s="40" t="s">
        <v>35</v>
      </c>
      <c r="I488" s="40" t="s">
        <v>40</v>
      </c>
      <c r="K488" s="40" t="s">
        <v>35</v>
      </c>
      <c r="L488" s="40" t="s">
        <v>40</v>
      </c>
      <c r="M488" s="44"/>
      <c r="P488" t="s">
        <v>36</v>
      </c>
      <c r="Q488" t="s">
        <v>36</v>
      </c>
      <c r="R488" t="s">
        <v>36</v>
      </c>
      <c r="S488" t="s">
        <v>36</v>
      </c>
    </row>
    <row r="489" spans="1:19" ht="15">
      <c r="A489" s="37"/>
      <c r="B489" s="40">
        <v>0</v>
      </c>
      <c r="C489" s="40">
        <v>47.813257864151701</v>
      </c>
      <c r="E489" s="40">
        <v>0</v>
      </c>
      <c r="F489" s="40">
        <v>46.837477091414002</v>
      </c>
      <c r="H489" s="40">
        <v>0</v>
      </c>
      <c r="I489" s="40">
        <v>52.711484119380003</v>
      </c>
      <c r="K489" s="40">
        <v>0</v>
      </c>
      <c r="L489" s="40">
        <v>43.707249662037299</v>
      </c>
      <c r="M489" s="44"/>
      <c r="P489">
        <v>0.84371222656625</v>
      </c>
      <c r="Q489">
        <v>0.95153117135589105</v>
      </c>
      <c r="R489">
        <v>0.62556242608685098</v>
      </c>
      <c r="S489">
        <v>1.0616688031302599</v>
      </c>
    </row>
    <row r="490" spans="1:19" ht="15">
      <c r="A490" s="38"/>
      <c r="B490" s="40">
        <v>20.99907010986</v>
      </c>
      <c r="C490" s="40">
        <v>42.499600190827103</v>
      </c>
      <c r="E490" s="40">
        <v>21.255520348259999</v>
      </c>
      <c r="F490" s="40">
        <v>45.6684724032825</v>
      </c>
      <c r="H490" s="40">
        <v>19.872171164579999</v>
      </c>
      <c r="I490" s="40">
        <v>40.296847555339902</v>
      </c>
      <c r="K490" s="40">
        <v>21.577252153860002</v>
      </c>
      <c r="L490" s="40">
        <v>40.770246148054198</v>
      </c>
      <c r="M490" s="44"/>
      <c r="P490">
        <v>0.84371222656625</v>
      </c>
      <c r="Q490">
        <v>0.95153117135589105</v>
      </c>
      <c r="R490">
        <v>0.62556242608685098</v>
      </c>
      <c r="S490">
        <v>1.0616688031302599</v>
      </c>
    </row>
    <row r="491" spans="1:19" ht="15">
      <c r="A491" s="38"/>
      <c r="B491" s="40">
        <v>28.5084459813067</v>
      </c>
      <c r="C491" s="40">
        <v>39.195471237596202</v>
      </c>
      <c r="E491" s="40">
        <v>28.843209451665</v>
      </c>
      <c r="F491" s="40">
        <v>43.977763143588298</v>
      </c>
      <c r="H491" s="40">
        <v>26.765375448</v>
      </c>
      <c r="I491" s="40">
        <v>38.499865142179203</v>
      </c>
      <c r="K491" s="40">
        <v>29.369037653865</v>
      </c>
      <c r="L491" s="40">
        <v>40.721940169205801</v>
      </c>
      <c r="M491" s="44"/>
      <c r="P491">
        <v>0.84371222656625</v>
      </c>
      <c r="Q491">
        <v>0.95153117135589105</v>
      </c>
      <c r="R491">
        <v>0.62556242608685098</v>
      </c>
      <c r="S491">
        <v>1.0616688031302599</v>
      </c>
    </row>
    <row r="492" spans="1:19" ht="15">
      <c r="A492" s="38"/>
      <c r="B492" s="40">
        <v>46.754910009225</v>
      </c>
      <c r="C492" s="40">
        <v>37.929854591767999</v>
      </c>
      <c r="E492" s="40">
        <v>47.42887116168</v>
      </c>
      <c r="F492" s="40">
        <v>40.538377449581802</v>
      </c>
      <c r="H492" s="40">
        <v>44.003396466224999</v>
      </c>
      <c r="I492" s="40">
        <v>35.852697501286499</v>
      </c>
      <c r="K492" s="40">
        <v>48.548817346184997</v>
      </c>
      <c r="L492" s="40">
        <v>38.451559163330799</v>
      </c>
      <c r="M492" s="44"/>
      <c r="P492">
        <v>0.84371222656625</v>
      </c>
      <c r="Q492">
        <v>0.95153117135589105</v>
      </c>
      <c r="R492">
        <v>0.62556242608685098</v>
      </c>
      <c r="S492">
        <v>1.0616688031302599</v>
      </c>
    </row>
    <row r="493" spans="1:19" ht="15">
      <c r="A493" s="38"/>
      <c r="B493" s="40">
        <v>69.242585345651605</v>
      </c>
      <c r="C493" s="40">
        <v>36.229484136304102</v>
      </c>
      <c r="E493" s="40">
        <v>70.2002305092917</v>
      </c>
      <c r="F493" s="40">
        <v>37.823581438301503</v>
      </c>
      <c r="H493" s="40">
        <v>63.424611753066699</v>
      </c>
      <c r="I493" s="40">
        <v>33.4084149715572</v>
      </c>
      <c r="K493" s="40">
        <v>71.377869035091706</v>
      </c>
      <c r="L493" s="40">
        <v>37.041024580957298</v>
      </c>
      <c r="M493" s="44"/>
      <c r="P493">
        <v>0.84371222656625</v>
      </c>
      <c r="Q493">
        <v>0.95153117135589105</v>
      </c>
      <c r="R493">
        <v>0.62556242608685098</v>
      </c>
      <c r="S493">
        <v>1.0616688031302599</v>
      </c>
    </row>
    <row r="494" spans="1:19" ht="15">
      <c r="A494" s="38"/>
      <c r="B494" s="40">
        <v>94.885431667065006</v>
      </c>
      <c r="C494" s="40">
        <v>34.838271945469998</v>
      </c>
      <c r="E494" s="40">
        <v>97.142248818224999</v>
      </c>
      <c r="F494" s="40">
        <v>35.9782930462924</v>
      </c>
      <c r="H494" s="40">
        <v>88.267741250606704</v>
      </c>
      <c r="I494" s="40">
        <v>31.708044516093299</v>
      </c>
      <c r="K494" s="40">
        <v>99.198541484531702</v>
      </c>
      <c r="L494" s="40">
        <v>35.475910866268897</v>
      </c>
      <c r="M494" s="44"/>
      <c r="P494">
        <v>0.84371222656625</v>
      </c>
      <c r="Q494">
        <v>0.95153117135589105</v>
      </c>
      <c r="R494">
        <v>0.62556242608685098</v>
      </c>
      <c r="S494">
        <v>1.0616688031302599</v>
      </c>
    </row>
    <row r="495" spans="1:19" ht="15">
      <c r="A495" s="38"/>
      <c r="B495" s="40">
        <v>125.0973398985</v>
      </c>
      <c r="C495" s="40">
        <v>33.630622474259901</v>
      </c>
      <c r="E495" s="40">
        <v>128.61308517000001</v>
      </c>
      <c r="F495" s="40">
        <v>34.683692813155098</v>
      </c>
      <c r="H495" s="40">
        <v>115.90129485</v>
      </c>
      <c r="I495" s="40">
        <v>30.693618960276901</v>
      </c>
      <c r="K495" s="40">
        <v>131.08647150600001</v>
      </c>
      <c r="L495" s="40">
        <v>34.567758463918899</v>
      </c>
      <c r="M495" s="44"/>
      <c r="P495">
        <v>0.84371222656625</v>
      </c>
      <c r="Q495">
        <v>0.95153117135589105</v>
      </c>
      <c r="R495">
        <v>0.62556242608685098</v>
      </c>
      <c r="S495">
        <v>1.0616688031302599</v>
      </c>
    </row>
    <row r="496" spans="1:19" ht="15">
      <c r="A496" s="38"/>
      <c r="B496" s="40">
        <v>159.8150029233</v>
      </c>
      <c r="C496" s="40">
        <v>32.500262569207202</v>
      </c>
      <c r="E496" s="40">
        <v>164.213238825932</v>
      </c>
      <c r="F496" s="40">
        <v>33.572655299641802</v>
      </c>
      <c r="H496" s="40">
        <v>147.82805927893199</v>
      </c>
      <c r="I496" s="40">
        <v>29.795127753696502</v>
      </c>
      <c r="K496" s="40">
        <v>167.977494741225</v>
      </c>
      <c r="L496" s="40">
        <v>33.582316495411497</v>
      </c>
      <c r="M496" s="44"/>
      <c r="P496">
        <v>0.84371222656625</v>
      </c>
      <c r="Q496">
        <v>0.95153117135589105</v>
      </c>
      <c r="R496">
        <v>0.62556242608685098</v>
      </c>
      <c r="S496">
        <v>1.0616688031302599</v>
      </c>
    </row>
    <row r="497" spans="1:19" ht="15">
      <c r="A497" s="38"/>
      <c r="B497" s="40">
        <v>198.63336637438499</v>
      </c>
      <c r="C497" s="40">
        <v>31.427869838772601</v>
      </c>
      <c r="E497" s="40">
        <v>204.27169067325201</v>
      </c>
      <c r="F497" s="40">
        <v>32.703147680370499</v>
      </c>
      <c r="H497" s="40">
        <v>183.518843457852</v>
      </c>
      <c r="I497" s="40">
        <v>28.9932485048129</v>
      </c>
      <c r="K497" s="40">
        <v>208.12270190058001</v>
      </c>
      <c r="L497" s="40">
        <v>32.703147680370499</v>
      </c>
      <c r="M497" s="44"/>
      <c r="P497">
        <v>0.84371222656625</v>
      </c>
      <c r="Q497">
        <v>0.95153117135589105</v>
      </c>
      <c r="R497">
        <v>0.62556242608685098</v>
      </c>
      <c r="S497">
        <v>1.0616688031302599</v>
      </c>
    </row>
    <row r="498" spans="1:19" ht="15">
      <c r="A498" s="38"/>
      <c r="B498" s="40">
        <v>225.082053578667</v>
      </c>
      <c r="C498" s="40">
        <v>30.780569722204</v>
      </c>
      <c r="E498" s="40">
        <v>230.190966756667</v>
      </c>
      <c r="F498" s="40">
        <v>32.133137129959302</v>
      </c>
      <c r="H498" s="40">
        <v>208.28473994250001</v>
      </c>
      <c r="I498" s="40">
        <v>28.471543933250199</v>
      </c>
      <c r="K498" s="40">
        <v>231.98660642066699</v>
      </c>
      <c r="L498" s="40">
        <v>32.181443108807699</v>
      </c>
      <c r="M498" s="44"/>
      <c r="P498">
        <v>0.84371222656625</v>
      </c>
      <c r="Q498">
        <v>0.95153117135589105</v>
      </c>
      <c r="R498">
        <v>0.62556242608685098</v>
      </c>
      <c r="S498">
        <v>1.0616688031302599</v>
      </c>
    </row>
    <row r="499" spans="1:19" ht="15">
      <c r="A499" s="38"/>
      <c r="B499" s="40">
        <v>397.47949143646503</v>
      </c>
      <c r="C499" s="40">
        <v>28.800024589419301</v>
      </c>
      <c r="E499" s="40">
        <v>408.06321316366501</v>
      </c>
      <c r="F499" s="40">
        <v>30.568023415271</v>
      </c>
      <c r="H499" s="40">
        <v>362.643111649665</v>
      </c>
      <c r="I499" s="40">
        <v>27.0996541339555</v>
      </c>
      <c r="K499" s="40">
        <v>409.40982042152598</v>
      </c>
      <c r="L499" s="40">
        <v>30.452089066034802</v>
      </c>
      <c r="M499" s="44"/>
      <c r="P499">
        <v>0.84371222656625</v>
      </c>
      <c r="Q499">
        <v>0.95153117135589105</v>
      </c>
      <c r="R499">
        <v>0.62556242608685098</v>
      </c>
      <c r="S499">
        <v>1.0616688031302599</v>
      </c>
    </row>
    <row r="500" spans="1:19" ht="15">
      <c r="A500" s="38"/>
      <c r="B500" s="40">
        <v>1258.78781142917</v>
      </c>
      <c r="C500" s="40">
        <v>24.6070656253777</v>
      </c>
      <c r="E500" s="40">
        <v>1329.0430432291701</v>
      </c>
      <c r="F500" s="40">
        <v>27.640681097057598</v>
      </c>
      <c r="H500" s="40">
        <v>1110.3927530666699</v>
      </c>
      <c r="I500" s="40">
        <v>24.181973011511801</v>
      </c>
      <c r="K500" s="40">
        <v>1333.5323241291701</v>
      </c>
      <c r="L500" s="40">
        <v>26.433031625847502</v>
      </c>
      <c r="M500" s="44"/>
      <c r="P500">
        <v>0.84371222656625</v>
      </c>
      <c r="Q500">
        <v>0.95153117135589105</v>
      </c>
      <c r="R500">
        <v>0.62556242608685098</v>
      </c>
      <c r="S500">
        <v>1.0616688031302599</v>
      </c>
    </row>
    <row r="501" spans="1:19" ht="15">
      <c r="A501" s="38"/>
      <c r="B501" s="40">
        <v>4483.8193799999999</v>
      </c>
      <c r="C501" s="40">
        <v>22.597536905284102</v>
      </c>
      <c r="E501" s="40">
        <v>4854.0161758499999</v>
      </c>
      <c r="F501" s="40">
        <v>26.877446631252798</v>
      </c>
      <c r="H501" s="40">
        <v>3836.4793905166698</v>
      </c>
      <c r="I501" s="40">
        <v>21.051745582135101</v>
      </c>
      <c r="K501" s="40">
        <v>4960.0435442666703</v>
      </c>
      <c r="L501" s="40">
        <v>23.012968323380299</v>
      </c>
      <c r="M501" s="44"/>
      <c r="P501">
        <v>0.84371222656625</v>
      </c>
      <c r="Q501">
        <v>0.95153117135589105</v>
      </c>
      <c r="R501">
        <v>0.62556242608685098</v>
      </c>
      <c r="S501">
        <v>1.0616688031302599</v>
      </c>
    </row>
    <row r="502" spans="1:19" ht="15">
      <c r="A502" s="38"/>
      <c r="B502" s="40">
        <v>8346.9313664099991</v>
      </c>
      <c r="C502" s="40">
        <v>20.385123074027099</v>
      </c>
      <c r="E502" s="40">
        <v>8934.8345663546697</v>
      </c>
      <c r="F502" s="40">
        <v>25.515218027727801</v>
      </c>
      <c r="H502" s="40">
        <v>7141.0901808959998</v>
      </c>
      <c r="I502" s="40">
        <v>19.766806544767501</v>
      </c>
      <c r="K502" s="40">
        <v>9334.1616778666703</v>
      </c>
      <c r="L502" s="40">
        <v>21.022761994825998</v>
      </c>
      <c r="M502" s="44"/>
      <c r="P502">
        <v>0.84371222656625</v>
      </c>
      <c r="Q502">
        <v>0.95153117135589105</v>
      </c>
      <c r="R502">
        <v>0.62556242608685098</v>
      </c>
      <c r="S502">
        <v>1.0616688031302599</v>
      </c>
    </row>
    <row r="503" spans="1:19" ht="15">
      <c r="A503" s="38"/>
      <c r="B503" s="40">
        <v>12983.845325184</v>
      </c>
      <c r="C503" s="40">
        <v>18.336949570854699</v>
      </c>
      <c r="E503" s="40">
        <v>14112.342708714001</v>
      </c>
      <c r="F503" s="40">
        <v>24.510453667680899</v>
      </c>
      <c r="H503" s="40">
        <v>10800.792581543999</v>
      </c>
      <c r="I503" s="40">
        <v>18.134064459691398</v>
      </c>
      <c r="K503" s="40">
        <v>14899.92064857</v>
      </c>
      <c r="L503" s="40">
        <v>19.4576482801377</v>
      </c>
      <c r="M503" s="44"/>
      <c r="P503">
        <v>0.84371222656625</v>
      </c>
      <c r="Q503">
        <v>0.95153117135589105</v>
      </c>
      <c r="R503">
        <v>0.62556242608685098</v>
      </c>
      <c r="S503">
        <v>1.0616688031302599</v>
      </c>
    </row>
    <row r="504" spans="1:19" ht="15">
      <c r="A504" s="38"/>
      <c r="B504" s="40">
        <v>15439.435187666701</v>
      </c>
      <c r="C504" s="40">
        <v>17.0423493377174</v>
      </c>
      <c r="E504" s="40">
        <v>17100.858852000001</v>
      </c>
      <c r="F504" s="40">
        <v>23.756880397645801</v>
      </c>
      <c r="H504" s="40">
        <v>13043.8878762</v>
      </c>
      <c r="I504" s="40">
        <v>17.3032016234989</v>
      </c>
      <c r="K504" s="40">
        <v>18084.9816820667</v>
      </c>
      <c r="L504" s="40">
        <v>18.336949570854699</v>
      </c>
      <c r="M504" s="44"/>
      <c r="P504">
        <v>0.84371222656625</v>
      </c>
      <c r="Q504">
        <v>0.95153117135589105</v>
      </c>
      <c r="R504">
        <v>0.62556242608685098</v>
      </c>
      <c r="S504">
        <v>1.0616688031302599</v>
      </c>
    </row>
    <row r="505" spans="1:19" ht="15">
      <c r="A505" s="38"/>
      <c r="M505" s="44"/>
    </row>
    <row r="506" spans="1:19" ht="15">
      <c r="A506" s="38"/>
      <c r="M506" s="44"/>
    </row>
    <row r="507" spans="1:19" ht="15">
      <c r="A507" s="36"/>
      <c r="M507" s="44"/>
    </row>
    <row r="508" spans="1:19" ht="15">
      <c r="A508" s="36"/>
      <c r="M508" s="44"/>
    </row>
    <row r="509" spans="1:19" ht="15">
      <c r="A509" s="36"/>
      <c r="M509" s="44"/>
    </row>
    <row r="510" spans="1:19" ht="15">
      <c r="A510" s="36"/>
      <c r="M510" s="44"/>
    </row>
    <row r="511" spans="1:19" ht="18.75">
      <c r="A511" s="47" t="s">
        <v>142</v>
      </c>
      <c r="M511" s="44"/>
    </row>
    <row r="512" spans="1:19">
      <c r="A512" s="35"/>
      <c r="M512" s="44"/>
      <c r="P512" t="s">
        <v>239</v>
      </c>
    </row>
    <row r="513" spans="1:19" ht="15">
      <c r="A513" s="36"/>
      <c r="B513">
        <v>1</v>
      </c>
      <c r="C513">
        <v>1</v>
      </c>
      <c r="E513" s="40">
        <v>2</v>
      </c>
      <c r="F513" s="40">
        <v>2</v>
      </c>
      <c r="H513">
        <v>3</v>
      </c>
      <c r="I513">
        <v>3</v>
      </c>
      <c r="K513">
        <v>4</v>
      </c>
      <c r="L513">
        <v>4</v>
      </c>
      <c r="M513" s="44"/>
      <c r="P513">
        <v>1</v>
      </c>
      <c r="Q513">
        <v>2</v>
      </c>
      <c r="R513">
        <v>3</v>
      </c>
      <c r="S513">
        <v>4</v>
      </c>
    </row>
    <row r="514" spans="1:19" ht="15">
      <c r="A514" s="37" t="s">
        <v>10</v>
      </c>
      <c r="B514" t="s">
        <v>35</v>
      </c>
      <c r="C514" t="s">
        <v>40</v>
      </c>
      <c r="E514" s="40" t="s">
        <v>35</v>
      </c>
      <c r="F514" s="40" t="s">
        <v>40</v>
      </c>
      <c r="H514" t="s">
        <v>35</v>
      </c>
      <c r="I514" t="s">
        <v>40</v>
      </c>
      <c r="K514" t="s">
        <v>35</v>
      </c>
      <c r="L514" t="s">
        <v>40</v>
      </c>
      <c r="M514" s="44"/>
      <c r="P514" t="s">
        <v>36</v>
      </c>
      <c r="Q514" t="s">
        <v>36</v>
      </c>
      <c r="R514" t="s">
        <v>36</v>
      </c>
      <c r="S514" t="s">
        <v>36</v>
      </c>
    </row>
    <row r="515" spans="1:19" ht="15">
      <c r="A515" s="37"/>
      <c r="B515">
        <v>0</v>
      </c>
      <c r="C515">
        <v>49.9773657165603</v>
      </c>
      <c r="E515" s="40">
        <v>0</v>
      </c>
      <c r="F515" s="40">
        <v>55.7837443741386</v>
      </c>
      <c r="H515">
        <v>0</v>
      </c>
      <c r="I515">
        <v>46.818154699874597</v>
      </c>
      <c r="K515">
        <v>0</v>
      </c>
      <c r="L515">
        <v>50.643988224668199</v>
      </c>
      <c r="M515" s="44"/>
      <c r="P515">
        <v>0.63899148820670704</v>
      </c>
      <c r="Q515">
        <v>0.581314149461711</v>
      </c>
      <c r="R515">
        <v>0.69956718568260801</v>
      </c>
      <c r="S515">
        <v>0.76371752559328998</v>
      </c>
    </row>
    <row r="516" spans="1:19" ht="15">
      <c r="A516" s="38"/>
      <c r="B516">
        <v>18.957558589200001</v>
      </c>
      <c r="C516">
        <v>38.026466549464701</v>
      </c>
      <c r="E516" s="40">
        <v>18.803847189060001</v>
      </c>
      <c r="F516" s="40">
        <v>40.934486476138801</v>
      </c>
      <c r="H516">
        <v>19.20535032858</v>
      </c>
      <c r="I516">
        <v>40.084301248406803</v>
      </c>
      <c r="K516">
        <v>20.398542335999998</v>
      </c>
      <c r="L516">
        <v>37.794597850992403</v>
      </c>
      <c r="M516" s="44"/>
      <c r="P516">
        <v>0.63899148820670704</v>
      </c>
      <c r="Q516">
        <v>0.581314149461711</v>
      </c>
      <c r="R516">
        <v>0.69956718568260801</v>
      </c>
      <c r="S516">
        <v>0.76371752559328998</v>
      </c>
    </row>
    <row r="517" spans="1:19" ht="15">
      <c r="A517" s="38"/>
      <c r="B517">
        <v>25.6792428813317</v>
      </c>
      <c r="C517">
        <v>35.186074993178501</v>
      </c>
      <c r="E517" s="40">
        <v>25.350164011386699</v>
      </c>
      <c r="F517" s="40">
        <v>38.229351660628097</v>
      </c>
      <c r="H517">
        <v>25.633291225966701</v>
      </c>
      <c r="I517">
        <v>38.528848729488203</v>
      </c>
      <c r="K517">
        <v>27.756411673491701</v>
      </c>
      <c r="L517">
        <v>37.900871004458899</v>
      </c>
      <c r="M517" s="44"/>
      <c r="P517">
        <v>0.63899148820670704</v>
      </c>
      <c r="Q517">
        <v>0.581314149461711</v>
      </c>
      <c r="R517">
        <v>0.69956718568260801</v>
      </c>
      <c r="S517">
        <v>0.76371752559328998</v>
      </c>
    </row>
    <row r="518" spans="1:19" ht="15">
      <c r="A518" s="38"/>
      <c r="B518">
        <v>41.520637745999998</v>
      </c>
      <c r="C518">
        <v>32.664502897291698</v>
      </c>
      <c r="E518" s="40">
        <v>41.619761730225001</v>
      </c>
      <c r="F518" s="40">
        <v>35.2440421677966</v>
      </c>
      <c r="H518">
        <v>42.080381106659999</v>
      </c>
      <c r="I518">
        <v>35.814052718207797</v>
      </c>
      <c r="K518">
        <v>45.491351870160003</v>
      </c>
      <c r="L518">
        <v>35.0894630354817</v>
      </c>
      <c r="M518" s="44"/>
      <c r="P518">
        <v>0.63899148820670704</v>
      </c>
      <c r="Q518">
        <v>0.581314149461711</v>
      </c>
      <c r="R518">
        <v>0.69956718568260801</v>
      </c>
      <c r="S518">
        <v>0.76371752559328998</v>
      </c>
    </row>
    <row r="519" spans="1:19" ht="15">
      <c r="A519" s="38"/>
      <c r="B519">
        <v>61.592469537059998</v>
      </c>
      <c r="C519">
        <v>30.065641235247501</v>
      </c>
      <c r="E519" s="40">
        <v>61.252815309326699</v>
      </c>
      <c r="F519" s="40">
        <v>32.625858114213003</v>
      </c>
      <c r="H519">
        <v>61.9823283555667</v>
      </c>
      <c r="I519">
        <v>33.543671712332703</v>
      </c>
      <c r="K519">
        <v>66.883304888051697</v>
      </c>
      <c r="L519">
        <v>32.877049204224697</v>
      </c>
      <c r="M519" s="44"/>
      <c r="P519">
        <v>0.63899148820670704</v>
      </c>
      <c r="Q519">
        <v>0.581314149461711</v>
      </c>
      <c r="R519">
        <v>0.69956718568260801</v>
      </c>
      <c r="S519">
        <v>0.76371752559328998</v>
      </c>
    </row>
    <row r="520" spans="1:19" ht="15">
      <c r="A520" s="38"/>
      <c r="B520">
        <v>83.842654992611699</v>
      </c>
      <c r="C520">
        <v>28.403915562862402</v>
      </c>
      <c r="E520" s="40">
        <v>85.111891274106696</v>
      </c>
      <c r="F520" s="40">
        <v>30.8578592883614</v>
      </c>
      <c r="H520">
        <v>85.450536033611698</v>
      </c>
      <c r="I520">
        <v>31.553465383778398</v>
      </c>
      <c r="K520">
        <v>92.295882016064994</v>
      </c>
      <c r="L520">
        <v>31.292613097996998</v>
      </c>
      <c r="M520" s="44"/>
      <c r="P520">
        <v>0.63899148820670704</v>
      </c>
      <c r="Q520">
        <v>0.581314149461711</v>
      </c>
      <c r="R520">
        <v>0.69956718568260801</v>
      </c>
      <c r="S520">
        <v>0.76371752559328998</v>
      </c>
    </row>
    <row r="521" spans="1:19" ht="15">
      <c r="A521" s="38"/>
      <c r="B521">
        <v>117.6726178185</v>
      </c>
      <c r="C521">
        <v>26.887107827022501</v>
      </c>
      <c r="E521" s="40">
        <v>114.28684382062499</v>
      </c>
      <c r="F521" s="40">
        <v>29.3120679652124</v>
      </c>
      <c r="H521">
        <v>116.16834745049999</v>
      </c>
      <c r="I521">
        <v>29.659871012920899</v>
      </c>
      <c r="K521">
        <v>122.13134205</v>
      </c>
      <c r="L521">
        <v>29.9690292775507</v>
      </c>
      <c r="M521" s="44"/>
      <c r="P521">
        <v>0.63899148820670704</v>
      </c>
      <c r="Q521">
        <v>0.581314149461711</v>
      </c>
      <c r="R521">
        <v>0.69956718568260801</v>
      </c>
      <c r="S521">
        <v>0.76371752559328998</v>
      </c>
    </row>
    <row r="522" spans="1:19" ht="15">
      <c r="A522" s="38"/>
      <c r="B522">
        <v>148.212289587892</v>
      </c>
      <c r="C522">
        <v>25.795392705048499</v>
      </c>
      <c r="E522" s="40">
        <v>144.202490761067</v>
      </c>
      <c r="F522" s="40">
        <v>28.3073036051656</v>
      </c>
      <c r="H522">
        <v>145.485369697007</v>
      </c>
      <c r="I522">
        <v>28.1527244728507</v>
      </c>
      <c r="K522">
        <v>155.44113841330699</v>
      </c>
      <c r="L522">
        <v>28.9739261132735</v>
      </c>
      <c r="M522" s="44"/>
      <c r="P522">
        <v>0.63899148820670704</v>
      </c>
      <c r="Q522">
        <v>0.581314149461711</v>
      </c>
      <c r="R522">
        <v>0.69956718568260801</v>
      </c>
      <c r="S522">
        <v>0.76371752559328998</v>
      </c>
    </row>
    <row r="523" spans="1:19" ht="15">
      <c r="A523" s="38"/>
      <c r="B523">
        <v>188.347430550767</v>
      </c>
      <c r="C523">
        <v>24.809950736541001</v>
      </c>
      <c r="E523" s="40">
        <v>177.665133803652</v>
      </c>
      <c r="F523" s="40">
        <v>27.350845223967202</v>
      </c>
      <c r="H523">
        <v>179.88633943985201</v>
      </c>
      <c r="I523">
        <v>26.7904958693256</v>
      </c>
      <c r="K523">
        <v>190.32739729919999</v>
      </c>
      <c r="L523">
        <v>28.036790123614502</v>
      </c>
      <c r="M523" s="44"/>
      <c r="P523">
        <v>0.63899148820670704</v>
      </c>
      <c r="Q523">
        <v>0.581314149461711</v>
      </c>
      <c r="R523">
        <v>0.69956718568260801</v>
      </c>
      <c r="S523">
        <v>0.76371752559328998</v>
      </c>
    </row>
    <row r="524" spans="1:19" ht="15">
      <c r="A524" s="38"/>
      <c r="B524">
        <v>199.22121271200001</v>
      </c>
      <c r="C524">
        <v>24.288246164978201</v>
      </c>
      <c r="E524" s="40">
        <v>205.096148650667</v>
      </c>
      <c r="F524" s="40">
        <v>26.954736197410199</v>
      </c>
      <c r="H524">
        <v>195.5466644265</v>
      </c>
      <c r="I524">
        <v>26.152856948526701</v>
      </c>
      <c r="K524">
        <v>211.59557476200001</v>
      </c>
      <c r="L524">
        <v>27.553730335130499</v>
      </c>
      <c r="M524" s="44"/>
      <c r="P524">
        <v>0.63899148820670704</v>
      </c>
      <c r="Q524">
        <v>0.581314149461711</v>
      </c>
      <c r="R524">
        <v>0.69956718568260801</v>
      </c>
      <c r="S524">
        <v>0.76371752559328998</v>
      </c>
    </row>
    <row r="525" spans="1:19" ht="15">
      <c r="A525" s="38"/>
      <c r="B525">
        <v>356.293211533065</v>
      </c>
      <c r="C525">
        <v>22.752116037598899</v>
      </c>
      <c r="E525" s="40">
        <v>355.67187462706499</v>
      </c>
      <c r="F525" s="40">
        <v>25.563524006576099</v>
      </c>
      <c r="H525">
        <v>358.51699070086499</v>
      </c>
      <c r="I525">
        <v>23.8438311595729</v>
      </c>
      <c r="K525">
        <v>382.92984231264001</v>
      </c>
      <c r="L525">
        <v>25.988616620442102</v>
      </c>
      <c r="M525" s="44"/>
      <c r="P525">
        <v>0.63899148820670704</v>
      </c>
      <c r="Q525">
        <v>0.581314149461711</v>
      </c>
      <c r="R525">
        <v>0.69956718568260801</v>
      </c>
      <c r="S525">
        <v>0.76371752559328998</v>
      </c>
    </row>
    <row r="526" spans="1:19" ht="15">
      <c r="A526" s="38"/>
      <c r="B526">
        <v>1065.48874065</v>
      </c>
      <c r="C526">
        <v>19.902063285543001</v>
      </c>
      <c r="E526" s="40">
        <v>1099.5303542291699</v>
      </c>
      <c r="F526" s="40">
        <v>22.8487279952958</v>
      </c>
      <c r="H526">
        <v>1099.8045340666699</v>
      </c>
      <c r="I526">
        <v>19.718500565919101</v>
      </c>
      <c r="K526">
        <v>1186.4655094499999</v>
      </c>
      <c r="L526">
        <v>22.723132450289899</v>
      </c>
      <c r="M526" s="44"/>
      <c r="P526">
        <v>0.63899148820670704</v>
      </c>
      <c r="Q526">
        <v>0.581314149461711</v>
      </c>
      <c r="R526">
        <v>0.69956718568260801</v>
      </c>
      <c r="S526">
        <v>0.76371752559328998</v>
      </c>
    </row>
    <row r="527" spans="1:19" ht="15">
      <c r="A527" s="38"/>
      <c r="B527">
        <v>3807.78003491667</v>
      </c>
      <c r="C527">
        <v>16.829803030784401</v>
      </c>
      <c r="E527" s="40">
        <v>3845.9101626000001</v>
      </c>
      <c r="F527" s="40">
        <v>19.496293063216399</v>
      </c>
      <c r="H527">
        <v>3727.4868369166702</v>
      </c>
      <c r="I527">
        <v>16.298437263452001</v>
      </c>
      <c r="K527">
        <v>4185.1459844666697</v>
      </c>
      <c r="L527">
        <v>19.206457190125999</v>
      </c>
      <c r="M527" s="44"/>
      <c r="P527">
        <v>0.63899148820670704</v>
      </c>
      <c r="Q527">
        <v>0.581314149461711</v>
      </c>
      <c r="R527">
        <v>0.69956718568260801</v>
      </c>
      <c r="S527">
        <v>0.76371752559328998</v>
      </c>
    </row>
    <row r="528" spans="1:19" ht="15">
      <c r="A528" s="38"/>
      <c r="B528">
        <v>6900.4190217060004</v>
      </c>
      <c r="C528">
        <v>15.206722141478</v>
      </c>
      <c r="E528" s="40">
        <v>7093.9793689380003</v>
      </c>
      <c r="F528" s="40">
        <v>17.612359888128601</v>
      </c>
      <c r="H528">
        <v>6953.0355601326701</v>
      </c>
      <c r="I528">
        <v>14.636711591066801</v>
      </c>
      <c r="K528">
        <v>7775.9457020046702</v>
      </c>
      <c r="L528">
        <v>17.3901523854259</v>
      </c>
      <c r="M528" s="44"/>
      <c r="P528">
        <v>0.63899148820670704</v>
      </c>
      <c r="Q528">
        <v>0.581314149461711</v>
      </c>
      <c r="R528">
        <v>0.69956718568260801</v>
      </c>
      <c r="S528">
        <v>0.76371752559328998</v>
      </c>
    </row>
    <row r="529" spans="1:19" ht="15">
      <c r="A529" s="38"/>
      <c r="B529">
        <v>11043.911900159999</v>
      </c>
      <c r="C529">
        <v>13.979750278728501</v>
      </c>
      <c r="E529" s="40">
        <v>10845.979073064</v>
      </c>
      <c r="F529" s="40">
        <v>16.143858131137101</v>
      </c>
      <c r="H529">
        <v>11110.166384489999</v>
      </c>
      <c r="I529">
        <v>13.448384511396</v>
      </c>
      <c r="K529">
        <v>12229.357831433999</v>
      </c>
      <c r="L529">
        <v>15.9989401945918</v>
      </c>
      <c r="M529" s="44"/>
      <c r="P529">
        <v>0.63899148820670704</v>
      </c>
      <c r="Q529">
        <v>0.581314149461711</v>
      </c>
      <c r="R529">
        <v>0.69956718568260801</v>
      </c>
      <c r="S529">
        <v>0.76371752559328998</v>
      </c>
    </row>
    <row r="530" spans="1:19" ht="15">
      <c r="A530" s="38"/>
      <c r="B530">
        <v>13472.153432999999</v>
      </c>
      <c r="C530">
        <v>13.293805379081199</v>
      </c>
      <c r="E530" s="40">
        <v>13231.9333066667</v>
      </c>
      <c r="F530" s="40">
        <v>15.3613012737929</v>
      </c>
      <c r="H530">
        <v>13196.224146066699</v>
      </c>
      <c r="I530">
        <v>12.839729177906101</v>
      </c>
      <c r="K530">
        <v>14984.304746399999</v>
      </c>
      <c r="L530">
        <v>15.1970609457083</v>
      </c>
      <c r="M530" s="44"/>
      <c r="P530">
        <v>0.63899148820670704</v>
      </c>
      <c r="Q530">
        <v>0.581314149461711</v>
      </c>
      <c r="R530">
        <v>0.69956718568260801</v>
      </c>
      <c r="S530">
        <v>0.76371752559328998</v>
      </c>
    </row>
    <row r="531" spans="1:19" ht="15">
      <c r="A531" s="38"/>
      <c r="M531" s="44"/>
    </row>
    <row r="532" spans="1:19" ht="15">
      <c r="A532" s="38"/>
      <c r="M532" s="44"/>
    </row>
    <row r="533" spans="1:19" ht="15">
      <c r="A533" s="36"/>
      <c r="M533" s="44"/>
    </row>
    <row r="534" spans="1:19" ht="15">
      <c r="A534" s="36"/>
      <c r="M534" s="44"/>
    </row>
    <row r="535" spans="1:19" ht="15">
      <c r="A535" s="36"/>
      <c r="B535" s="9"/>
      <c r="C535" s="9"/>
      <c r="E535" s="9"/>
      <c r="F535" s="9"/>
      <c r="H535" s="9"/>
      <c r="I535" s="9"/>
      <c r="K535" s="9"/>
      <c r="L535" s="9"/>
      <c r="M535" s="44"/>
    </row>
    <row r="536" spans="1:19" ht="15">
      <c r="A536" s="36"/>
      <c r="B536" s="9"/>
      <c r="C536" s="9"/>
      <c r="E536" s="9"/>
      <c r="F536" s="9"/>
      <c r="H536" s="9"/>
      <c r="I536" s="9"/>
      <c r="K536" s="9"/>
      <c r="L536" s="9"/>
      <c r="M536" s="44"/>
    </row>
    <row r="537" spans="1:19" ht="18.75">
      <c r="A537" s="49" t="s">
        <v>153</v>
      </c>
      <c r="B537" s="9"/>
      <c r="C537" s="9"/>
      <c r="E537" s="9"/>
      <c r="F537" s="9"/>
      <c r="H537" s="9"/>
      <c r="I537" s="9"/>
      <c r="K537" s="9"/>
      <c r="L537" s="9"/>
      <c r="M537" s="44"/>
    </row>
    <row r="538" spans="1:19">
      <c r="A538" s="45"/>
      <c r="B538" s="9"/>
      <c r="C538" s="9"/>
      <c r="E538" s="9"/>
      <c r="F538" s="9"/>
      <c r="H538" s="9"/>
      <c r="I538" s="9"/>
      <c r="K538" s="9"/>
      <c r="L538" s="9"/>
      <c r="M538" s="44"/>
      <c r="P538" t="s">
        <v>239</v>
      </c>
    </row>
    <row r="539" spans="1:19" ht="15">
      <c r="A539" s="50"/>
      <c r="B539" s="9"/>
      <c r="C539" s="9"/>
      <c r="E539" s="9"/>
      <c r="F539" s="9"/>
      <c r="H539" s="9"/>
      <c r="I539" s="9"/>
      <c r="K539" s="9"/>
      <c r="L539" s="9"/>
      <c r="M539" s="44"/>
      <c r="P539">
        <v>1</v>
      </c>
      <c r="Q539">
        <v>2</v>
      </c>
      <c r="R539">
        <v>3</v>
      </c>
      <c r="S539">
        <v>4</v>
      </c>
    </row>
    <row r="540" spans="1:19" ht="15">
      <c r="A540" s="51" t="s">
        <v>10</v>
      </c>
      <c r="B540" s="9" t="s">
        <v>35</v>
      </c>
      <c r="C540" s="9" t="s">
        <v>40</v>
      </c>
      <c r="E540" s="9" t="s">
        <v>35</v>
      </c>
      <c r="F540" s="9" t="s">
        <v>40</v>
      </c>
      <c r="H540" s="9" t="s">
        <v>35</v>
      </c>
      <c r="I540" s="9" t="s">
        <v>40</v>
      </c>
      <c r="K540" s="9" t="s">
        <v>35</v>
      </c>
      <c r="L540" s="9" t="s">
        <v>40</v>
      </c>
      <c r="M540" s="44"/>
      <c r="P540" s="9" t="s">
        <v>36</v>
      </c>
      <c r="Q540" s="9" t="s">
        <v>36</v>
      </c>
      <c r="R540" s="9" t="s">
        <v>36</v>
      </c>
      <c r="S540" s="9" t="s">
        <v>36</v>
      </c>
    </row>
    <row r="541" spans="1:19" ht="15">
      <c r="A541" s="51"/>
      <c r="B541" s="9">
        <v>0</v>
      </c>
      <c r="C541" s="9">
        <v>51.552140627018296</v>
      </c>
      <c r="E541" s="9">
        <v>0</v>
      </c>
      <c r="F541" s="9">
        <v>51.832315304338998</v>
      </c>
      <c r="H541" s="9">
        <v>0</v>
      </c>
      <c r="I541" s="9">
        <v>49.049890922670897</v>
      </c>
      <c r="K541" s="9">
        <v>0</v>
      </c>
      <c r="L541" s="9">
        <v>44.644385651696403</v>
      </c>
      <c r="M541" s="44"/>
      <c r="P541" s="9">
        <v>0.65058492313032501</v>
      </c>
      <c r="Q541" s="9">
        <v>0.88786389123369203</v>
      </c>
      <c r="R541" s="9">
        <v>0.84177998741231397</v>
      </c>
      <c r="S541" s="9">
        <v>1.06273153466492</v>
      </c>
    </row>
    <row r="542" spans="1:19" ht="15">
      <c r="A542" s="50"/>
      <c r="B542" s="9">
        <v>18.90886662666</v>
      </c>
      <c r="C542" s="9">
        <v>38.963602539123798</v>
      </c>
      <c r="E542" s="9">
        <v>20.799259561860001</v>
      </c>
      <c r="F542" s="9">
        <v>44.634724455926602</v>
      </c>
      <c r="H542" s="9">
        <v>19.68160314408</v>
      </c>
      <c r="I542" s="9">
        <v>39.359711565680797</v>
      </c>
      <c r="K542" s="9">
        <v>20.717187008100002</v>
      </c>
      <c r="L542" s="9">
        <v>44.634724455926701</v>
      </c>
      <c r="M542" s="44"/>
      <c r="P542" s="9">
        <v>0.65058492313032501</v>
      </c>
      <c r="Q542" s="9">
        <v>0.88786389123369203</v>
      </c>
      <c r="R542" s="9">
        <v>0.84177998741231397</v>
      </c>
      <c r="S542" s="9">
        <v>1.06273153466492</v>
      </c>
    </row>
    <row r="543" spans="1:19" ht="15">
      <c r="A543" s="50"/>
      <c r="B543" s="9">
        <v>25.409946753345</v>
      </c>
      <c r="C543" s="9">
        <v>36.857461861333299</v>
      </c>
      <c r="E543" s="9">
        <v>28.236197341006701</v>
      </c>
      <c r="F543" s="9">
        <v>41.9392508361856</v>
      </c>
      <c r="H543" s="9">
        <v>26.696589374011701</v>
      </c>
      <c r="I543" s="9">
        <v>37.26323208366</v>
      </c>
      <c r="K543" s="9">
        <v>27.974445775931699</v>
      </c>
      <c r="L543" s="9">
        <v>42.422310624669699</v>
      </c>
      <c r="M543" s="44"/>
      <c r="P543" s="9">
        <v>0.65058492313032501</v>
      </c>
      <c r="Q543" s="9">
        <v>0.88786389123369203</v>
      </c>
      <c r="R543" s="9">
        <v>0.84177998741231397</v>
      </c>
      <c r="S543" s="9">
        <v>1.06273153466492</v>
      </c>
    </row>
    <row r="544" spans="1:19" ht="15">
      <c r="A544" s="50"/>
      <c r="B544" s="9">
        <v>41.529137107185001</v>
      </c>
      <c r="C544" s="9">
        <v>32.906032791533796</v>
      </c>
      <c r="E544" s="9">
        <v>46.439604334305002</v>
      </c>
      <c r="F544" s="9">
        <v>38.045788941004098</v>
      </c>
      <c r="H544" s="9">
        <v>43.560972486179999</v>
      </c>
      <c r="I544" s="9">
        <v>34.171649437362099</v>
      </c>
      <c r="K544" s="9">
        <v>45.981453955185003</v>
      </c>
      <c r="L544" s="9">
        <v>38.895974168736103</v>
      </c>
      <c r="M544" s="44"/>
      <c r="P544" s="9">
        <v>0.65058492313032501</v>
      </c>
      <c r="Q544" s="9">
        <v>0.88786389123369203</v>
      </c>
      <c r="R544" s="9">
        <v>0.84177998741231397</v>
      </c>
      <c r="S544" s="9">
        <v>1.06273153466492</v>
      </c>
    </row>
    <row r="545" spans="1:19" ht="15">
      <c r="A545" s="50"/>
      <c r="B545" s="9">
        <v>64.400924770691702</v>
      </c>
      <c r="C545" s="9">
        <v>29.901400907163001</v>
      </c>
      <c r="E545" s="9">
        <v>68.924924665171702</v>
      </c>
      <c r="F545" s="9">
        <v>34.703015204694502</v>
      </c>
      <c r="H545" s="9">
        <v>64.634814650505007</v>
      </c>
      <c r="I545" s="9">
        <v>31.872284844177901</v>
      </c>
      <c r="K545" s="9">
        <v>68.549513067584996</v>
      </c>
      <c r="L545" s="9">
        <v>36.625593162861001</v>
      </c>
      <c r="M545" s="44"/>
      <c r="P545" s="9">
        <v>0.65058492313032501</v>
      </c>
      <c r="Q545" s="9">
        <v>0.88786389123369203</v>
      </c>
      <c r="R545" s="9">
        <v>0.84177998741231397</v>
      </c>
      <c r="S545" s="9">
        <v>1.06273153466492</v>
      </c>
    </row>
    <row r="546" spans="1:19" ht="15">
      <c r="A546" s="50"/>
      <c r="B546" s="9">
        <v>86.227208572266704</v>
      </c>
      <c r="C546" s="9">
        <v>27.7566154462938</v>
      </c>
      <c r="E546" s="9">
        <v>95.611450945486695</v>
      </c>
      <c r="F546" s="9">
        <v>32.084831151110897</v>
      </c>
      <c r="H546" s="9">
        <v>90.1059533278667</v>
      </c>
      <c r="I546" s="9">
        <v>30.239542759101798</v>
      </c>
      <c r="K546" s="9">
        <v>94.243405957891696</v>
      </c>
      <c r="L546" s="9">
        <v>34.809288358160998</v>
      </c>
      <c r="M546" s="44"/>
      <c r="P546" s="9">
        <v>0.65058492313032501</v>
      </c>
      <c r="Q546" s="9">
        <v>0.88786389123369203</v>
      </c>
      <c r="R546" s="9">
        <v>0.84177998741231397</v>
      </c>
      <c r="S546" s="9">
        <v>1.06273153466492</v>
      </c>
    </row>
    <row r="547" spans="1:19" ht="15">
      <c r="A547" s="50"/>
      <c r="B547" s="9">
        <v>114.602435330625</v>
      </c>
      <c r="C547" s="9">
        <v>26.2108241231448</v>
      </c>
      <c r="E547" s="9">
        <v>124.5154196025</v>
      </c>
      <c r="F547" s="9">
        <v>30.104286018326199</v>
      </c>
      <c r="H547" s="9">
        <v>118.03986918562499</v>
      </c>
      <c r="I547" s="9">
        <v>28.8869753513465</v>
      </c>
      <c r="K547" s="9">
        <v>124.69929295049999</v>
      </c>
      <c r="L547" s="9">
        <v>33.456720950405703</v>
      </c>
      <c r="M547" s="44"/>
      <c r="P547" s="9">
        <v>0.65058492313032501</v>
      </c>
      <c r="Q547" s="9">
        <v>0.88786389123369203</v>
      </c>
      <c r="R547" s="9">
        <v>0.84177998741231397</v>
      </c>
      <c r="S547" s="9">
        <v>1.06273153466492</v>
      </c>
    </row>
    <row r="548" spans="1:19" ht="15">
      <c r="A548" s="50"/>
      <c r="B548" s="9">
        <v>153.37766776221201</v>
      </c>
      <c r="C548" s="9">
        <v>24.761644757692601</v>
      </c>
      <c r="E548" s="9">
        <v>160.07092347658701</v>
      </c>
      <c r="F548" s="9">
        <v>28.268658822086898</v>
      </c>
      <c r="H548" s="9">
        <v>153.357683936265</v>
      </c>
      <c r="I548" s="9">
        <v>27.486101964742701</v>
      </c>
      <c r="K548" s="9">
        <v>162.56308874116701</v>
      </c>
      <c r="L548" s="9">
        <v>32.287716262274202</v>
      </c>
      <c r="M548" s="44"/>
      <c r="P548" s="9">
        <v>0.65058492313032501</v>
      </c>
      <c r="Q548" s="9">
        <v>0.88786389123369203</v>
      </c>
      <c r="R548" s="9">
        <v>0.84177998741231397</v>
      </c>
      <c r="S548" s="9">
        <v>1.06273153466492</v>
      </c>
    </row>
    <row r="549" spans="1:19" ht="15">
      <c r="A549" s="50"/>
      <c r="B549" s="9">
        <v>183.62012223889201</v>
      </c>
      <c r="C549" s="9">
        <v>23.737558006106401</v>
      </c>
      <c r="E549" s="9">
        <v>196.410915865785</v>
      </c>
      <c r="F549" s="9">
        <v>27.109315329725099</v>
      </c>
      <c r="H549" s="9">
        <v>190.48999431705201</v>
      </c>
      <c r="I549" s="9">
        <v>26.587610758162398</v>
      </c>
      <c r="K549" s="9">
        <v>204.24730463229201</v>
      </c>
      <c r="L549" s="9">
        <v>31.389225055693899</v>
      </c>
      <c r="M549" s="44"/>
      <c r="P549" s="9">
        <v>0.65058492313032501</v>
      </c>
      <c r="Q549" s="9">
        <v>0.88786389123369203</v>
      </c>
      <c r="R549" s="9">
        <v>0.84177998741231397</v>
      </c>
      <c r="S549" s="9">
        <v>1.06273153466492</v>
      </c>
    </row>
    <row r="550" spans="1:19" ht="15">
      <c r="A550" s="50"/>
      <c r="B550" s="9">
        <v>195.45435514666701</v>
      </c>
      <c r="C550" s="9">
        <v>23.167547455695299</v>
      </c>
      <c r="E550" s="9">
        <v>219.17693326666699</v>
      </c>
      <c r="F550" s="9">
        <v>26.490998800465601</v>
      </c>
      <c r="H550" s="9">
        <v>214.18602507450001</v>
      </c>
      <c r="I550" s="9">
        <v>26.0465837950603</v>
      </c>
      <c r="K550" s="9">
        <v>221.26537051666699</v>
      </c>
      <c r="L550" s="9">
        <v>30.819214505282702</v>
      </c>
      <c r="M550" s="44"/>
      <c r="P550" s="9">
        <v>0.65058492313032501</v>
      </c>
      <c r="Q550" s="9">
        <v>0.88786389123369203</v>
      </c>
      <c r="R550" s="9">
        <v>0.84177998741231397</v>
      </c>
      <c r="S550" s="9">
        <v>1.06273153466492</v>
      </c>
    </row>
    <row r="551" spans="1:19" ht="15">
      <c r="A551" s="50"/>
      <c r="B551" s="9">
        <v>348.2164525824</v>
      </c>
      <c r="C551" s="9">
        <v>21.254630693298399</v>
      </c>
      <c r="E551" s="9">
        <v>389.03413033961999</v>
      </c>
      <c r="F551" s="9">
        <v>24.587743233838399</v>
      </c>
      <c r="H551" s="9">
        <v>370.80074546302501</v>
      </c>
      <c r="I551" s="9">
        <v>24.326890948057098</v>
      </c>
      <c r="K551" s="9">
        <v>395.35541974313998</v>
      </c>
      <c r="L551" s="9">
        <v>29.215456007515598</v>
      </c>
      <c r="M551" s="44"/>
      <c r="P551" s="9">
        <v>0.65058492313032501</v>
      </c>
      <c r="Q551" s="9">
        <v>0.88786389123369203</v>
      </c>
      <c r="R551" s="9">
        <v>0.84177998741231397</v>
      </c>
      <c r="S551" s="9">
        <v>1.06273153466492</v>
      </c>
    </row>
    <row r="552" spans="1:19" ht="15">
      <c r="A552" s="50"/>
      <c r="B552" s="9">
        <v>1044.9910199999999</v>
      </c>
      <c r="C552" s="9">
        <v>17.892534565449399</v>
      </c>
      <c r="E552" s="9">
        <v>1254.8281948666699</v>
      </c>
      <c r="F552" s="9">
        <v>21.447854608692001</v>
      </c>
      <c r="H552" s="9">
        <v>1185.39100665</v>
      </c>
      <c r="I552" s="9">
        <v>20.916488841359602</v>
      </c>
      <c r="K552" s="9">
        <v>1311.3805481291699</v>
      </c>
      <c r="L552" s="9">
        <v>25.853359879666598</v>
      </c>
      <c r="M552" s="44"/>
      <c r="P552" s="9">
        <v>0.65058492313032501</v>
      </c>
      <c r="Q552" s="9">
        <v>0.88786389123369203</v>
      </c>
      <c r="R552" s="9">
        <v>0.84177998741231397</v>
      </c>
      <c r="S552" s="9">
        <v>1.06273153466492</v>
      </c>
    </row>
    <row r="553" spans="1:19" ht="15">
      <c r="A553" s="50"/>
      <c r="B553" s="9">
        <v>3594.5457394666701</v>
      </c>
      <c r="C553" s="9">
        <v>14.897563876848301</v>
      </c>
      <c r="E553" s="9">
        <v>4451.4140157166703</v>
      </c>
      <c r="F553" s="9">
        <v>18.588140660866401</v>
      </c>
      <c r="H553" s="9">
        <v>4188.1063892666698</v>
      </c>
      <c r="I553" s="9">
        <v>17.4867643431228</v>
      </c>
      <c r="K553" s="9">
        <v>4843.6956466666697</v>
      </c>
      <c r="L553" s="9">
        <v>22.095154725260699</v>
      </c>
      <c r="M553" s="44"/>
      <c r="P553" s="9">
        <v>0.65058492313032501</v>
      </c>
      <c r="Q553" s="9">
        <v>0.88786389123369203</v>
      </c>
      <c r="R553" s="9">
        <v>0.84177998741231397</v>
      </c>
      <c r="S553" s="9">
        <v>1.06273153466492</v>
      </c>
    </row>
    <row r="554" spans="1:19" ht="15">
      <c r="A554" s="50"/>
      <c r="B554" s="9">
        <v>6539.1294876366701</v>
      </c>
      <c r="C554" s="9">
        <v>13.4483845113961</v>
      </c>
      <c r="E554" s="9">
        <v>8362.8189591566697</v>
      </c>
      <c r="F554" s="9">
        <v>16.916753792711599</v>
      </c>
      <c r="H554" s="9">
        <v>7678.1537766826696</v>
      </c>
      <c r="I554" s="9">
        <v>15.747749104580199</v>
      </c>
      <c r="K554" s="9">
        <v>9071.5488105059994</v>
      </c>
      <c r="L554" s="9">
        <v>19.998675243239902</v>
      </c>
      <c r="M554" s="44"/>
      <c r="P554" s="9">
        <v>0.65058492313032501</v>
      </c>
      <c r="Q554" s="9">
        <v>0.88786389123369203</v>
      </c>
      <c r="R554" s="9">
        <v>0.84177998741231397</v>
      </c>
      <c r="S554" s="9">
        <v>1.06273153466492</v>
      </c>
    </row>
    <row r="555" spans="1:19" ht="15">
      <c r="A555" s="50"/>
      <c r="B555" s="9">
        <v>10310.447317914</v>
      </c>
      <c r="C555" s="9">
        <v>12.4629425428886</v>
      </c>
      <c r="E555" s="9">
        <v>13106.037368394</v>
      </c>
      <c r="F555" s="9">
        <v>15.564186384956299</v>
      </c>
      <c r="H555" s="9">
        <v>12269.824223400001</v>
      </c>
      <c r="I555" s="9">
        <v>14.482132458752</v>
      </c>
      <c r="K555" s="9">
        <v>14538.181001994</v>
      </c>
      <c r="L555" s="9">
        <v>18.3272883750851</v>
      </c>
      <c r="M555" s="44"/>
      <c r="P555" s="9">
        <v>0.65058492313032501</v>
      </c>
      <c r="Q555" s="9">
        <v>0.88786389123369203</v>
      </c>
      <c r="R555" s="9">
        <v>0.84177998741231397</v>
      </c>
      <c r="S555" s="9">
        <v>1.06273153466492</v>
      </c>
    </row>
    <row r="556" spans="1:19" ht="15">
      <c r="A556" s="50"/>
      <c r="B556" s="9">
        <v>12232.153296</v>
      </c>
      <c r="C556" s="9">
        <v>11.81564242632</v>
      </c>
      <c r="E556" s="9">
        <v>15756.802017866699</v>
      </c>
      <c r="F556" s="9">
        <v>14.6656951783759</v>
      </c>
      <c r="H556" s="9">
        <v>14875.019172</v>
      </c>
      <c r="I556" s="9">
        <v>13.6705920140988</v>
      </c>
      <c r="K556" s="9">
        <v>17680.1700916667</v>
      </c>
      <c r="L556" s="9">
        <v>17.187267274262702</v>
      </c>
      <c r="M556" s="44"/>
      <c r="P556" s="9">
        <v>0.65058492313032501</v>
      </c>
      <c r="Q556" s="9">
        <v>0.88786389123369203</v>
      </c>
      <c r="R556" s="9">
        <v>0.84177998741231397</v>
      </c>
      <c r="S556" s="9">
        <v>1.06273153466492</v>
      </c>
    </row>
    <row r="557" spans="1:19" ht="15">
      <c r="A557" s="50"/>
      <c r="M557" s="44"/>
    </row>
    <row r="558" spans="1:19" ht="15">
      <c r="A558" s="50"/>
      <c r="M558" s="44"/>
    </row>
    <row r="559" spans="1:19" ht="15">
      <c r="A559" s="36"/>
      <c r="M559" s="44"/>
    </row>
    <row r="560" spans="1:19" ht="15">
      <c r="A560" s="36"/>
      <c r="M560" s="44"/>
    </row>
    <row r="561" spans="1:27" ht="18.75">
      <c r="A561" s="52" t="s">
        <v>162</v>
      </c>
      <c r="M561" s="44"/>
    </row>
    <row r="562" spans="1:27">
      <c r="A562" s="35"/>
      <c r="M562" s="44"/>
    </row>
    <row r="563" spans="1:27" ht="18.75">
      <c r="A563" s="47" t="s">
        <v>162</v>
      </c>
      <c r="M563" s="44"/>
    </row>
    <row r="564" spans="1:27">
      <c r="A564" s="35"/>
      <c r="M564" s="44"/>
      <c r="P564" t="s">
        <v>239</v>
      </c>
    </row>
    <row r="565" spans="1:27" ht="15">
      <c r="A565" s="36"/>
      <c r="B565" s="40">
        <v>1</v>
      </c>
      <c r="C565" s="40">
        <v>1</v>
      </c>
      <c r="E565">
        <v>2</v>
      </c>
      <c r="F565">
        <v>2</v>
      </c>
      <c r="H565" s="40">
        <v>3</v>
      </c>
      <c r="I565" s="40">
        <v>3</v>
      </c>
      <c r="K565">
        <v>4</v>
      </c>
      <c r="L565">
        <v>4</v>
      </c>
      <c r="M565" s="44"/>
      <c r="P565">
        <v>1</v>
      </c>
      <c r="Q565">
        <v>2</v>
      </c>
      <c r="R565">
        <v>3</v>
      </c>
      <c r="S565">
        <v>4</v>
      </c>
    </row>
    <row r="566" spans="1:27" ht="15">
      <c r="A566" s="37" t="s">
        <v>10</v>
      </c>
      <c r="B566" s="40" t="s">
        <v>35</v>
      </c>
      <c r="C566" s="40" t="s">
        <v>40</v>
      </c>
      <c r="E566" t="s">
        <v>35</v>
      </c>
      <c r="F566" t="s">
        <v>40</v>
      </c>
      <c r="H566" s="40" t="s">
        <v>35</v>
      </c>
      <c r="I566" s="40" t="s">
        <v>40</v>
      </c>
      <c r="K566" t="s">
        <v>35</v>
      </c>
      <c r="L566" t="s">
        <v>40</v>
      </c>
      <c r="M566" s="44"/>
      <c r="P566" t="s">
        <v>36</v>
      </c>
      <c r="Q566" t="s">
        <v>36</v>
      </c>
      <c r="R566" t="s">
        <v>36</v>
      </c>
      <c r="S566" t="s">
        <v>36</v>
      </c>
    </row>
    <row r="567" spans="1:27" ht="15">
      <c r="A567" s="37"/>
      <c r="B567" s="40">
        <v>0</v>
      </c>
      <c r="C567" s="40">
        <v>56.392399707628499</v>
      </c>
      <c r="E567">
        <v>0</v>
      </c>
      <c r="F567">
        <v>51.4458674735518</v>
      </c>
      <c r="H567" s="40">
        <v>0</v>
      </c>
      <c r="I567" s="40">
        <v>55.435941326430097</v>
      </c>
      <c r="K567">
        <v>0</v>
      </c>
      <c r="L567">
        <v>52.7887736855375</v>
      </c>
      <c r="M567" s="44"/>
      <c r="P567">
        <v>0.54421515770613604</v>
      </c>
      <c r="Q567">
        <v>0.81965584909974398</v>
      </c>
      <c r="R567">
        <v>0.64614077307627105</v>
      </c>
      <c r="S567">
        <v>0.79579269554863097</v>
      </c>
    </row>
    <row r="568" spans="1:27" ht="15">
      <c r="A568" s="38"/>
      <c r="B568" s="40">
        <v>18.782569251599998</v>
      </c>
      <c r="C568" s="40">
        <v>47.349520467207</v>
      </c>
      <c r="E568">
        <v>20.738924677859998</v>
      </c>
      <c r="F568">
        <v>51.194676383540099</v>
      </c>
      <c r="H568" s="40">
        <v>20.24763595296</v>
      </c>
      <c r="I568" s="40">
        <v>42.605873344293599</v>
      </c>
      <c r="K568">
        <v>20.020470291599999</v>
      </c>
      <c r="L568">
        <v>40.364475925727596</v>
      </c>
      <c r="M568" s="44"/>
      <c r="P568">
        <v>0.54421515770613604</v>
      </c>
      <c r="Q568">
        <v>0.81965584909974398</v>
      </c>
      <c r="R568">
        <v>0.64614077307627105</v>
      </c>
      <c r="S568">
        <v>0.79579269554863097</v>
      </c>
    </row>
    <row r="569" spans="1:27" ht="15">
      <c r="A569" s="38"/>
      <c r="B569" s="40">
        <v>25.1756741186067</v>
      </c>
      <c r="C569" s="40">
        <v>45.581521641355302</v>
      </c>
      <c r="E569">
        <v>28.0980333738067</v>
      </c>
      <c r="F569">
        <v>51.107725621613</v>
      </c>
      <c r="H569" s="40">
        <v>27.126704317440002</v>
      </c>
      <c r="I569" s="40">
        <v>41.3885626773138</v>
      </c>
      <c r="K569">
        <v>26.911124242065</v>
      </c>
      <c r="L569">
        <v>38.953941343354202</v>
      </c>
      <c r="M569" s="44"/>
      <c r="P569">
        <v>0.54421515770613604</v>
      </c>
      <c r="Q569">
        <v>0.81965584909974398</v>
      </c>
      <c r="R569">
        <v>0.64614077307627105</v>
      </c>
      <c r="S569">
        <v>0.79579269554863097</v>
      </c>
    </row>
    <row r="570" spans="1:27" ht="15">
      <c r="A570" s="38"/>
      <c r="B570" s="40">
        <v>41.444118016784998</v>
      </c>
      <c r="C570" s="40">
        <v>42.383665841590897</v>
      </c>
      <c r="E570">
        <v>46.477703385224999</v>
      </c>
      <c r="F570">
        <v>49.871092563093796</v>
      </c>
      <c r="H570" s="40">
        <v>44.347327700984998</v>
      </c>
      <c r="I570" s="40">
        <v>38.007144157925403</v>
      </c>
      <c r="K570">
        <v>44.122772500560004</v>
      </c>
      <c r="L570">
        <v>36.277790115152499</v>
      </c>
      <c r="M570" s="44"/>
      <c r="P570">
        <v>0.54421515770613604</v>
      </c>
      <c r="Q570">
        <v>0.81965584909974398</v>
      </c>
      <c r="R570">
        <v>0.64614077307627105</v>
      </c>
      <c r="S570">
        <v>0.79579269554863097</v>
      </c>
    </row>
    <row r="571" spans="1:27" ht="15">
      <c r="A571" s="38"/>
      <c r="B571" s="40">
        <v>60.806106387051699</v>
      </c>
      <c r="C571" s="40">
        <v>39.7075146133893</v>
      </c>
      <c r="E571">
        <v>68.949380401091602</v>
      </c>
      <c r="F571">
        <v>46.895444266032001</v>
      </c>
      <c r="H571" s="40">
        <v>67.184036282880001</v>
      </c>
      <c r="I571" s="40">
        <v>35.340654125493401</v>
      </c>
      <c r="K571">
        <v>64.822548313379997</v>
      </c>
      <c r="L571">
        <v>34.171649437361999</v>
      </c>
      <c r="M571" s="44"/>
      <c r="P571">
        <v>0.54421515770613604</v>
      </c>
      <c r="Q571">
        <v>0.81965584909974398</v>
      </c>
      <c r="R571">
        <v>0.64614077307627105</v>
      </c>
      <c r="S571">
        <v>0.79579269554863097</v>
      </c>
    </row>
    <row r="572" spans="1:27" ht="15">
      <c r="A572" s="38"/>
      <c r="B572" s="40">
        <v>84.343910026891706</v>
      </c>
      <c r="C572" s="40">
        <v>37.282554475199298</v>
      </c>
      <c r="E572">
        <v>96.101883867599994</v>
      </c>
      <c r="F572">
        <v>44.151664667442603</v>
      </c>
      <c r="H572" s="40">
        <v>92.266959937706702</v>
      </c>
      <c r="I572" s="40">
        <v>33.360108992708803</v>
      </c>
      <c r="K572">
        <v>91.165489430340003</v>
      </c>
      <c r="L572">
        <v>32.480940177667797</v>
      </c>
      <c r="M572" s="44"/>
      <c r="P572">
        <v>0.54421515770613604</v>
      </c>
      <c r="Q572">
        <v>0.81965584909974398</v>
      </c>
      <c r="R572">
        <v>0.64614077307627105</v>
      </c>
      <c r="S572">
        <v>0.79579269554863097</v>
      </c>
    </row>
    <row r="573" spans="1:27" ht="15">
      <c r="A573" s="38"/>
      <c r="B573" s="40">
        <v>110.709201138</v>
      </c>
      <c r="C573" s="40">
        <v>35.0314958608636</v>
      </c>
      <c r="E573">
        <v>126.8370446505</v>
      </c>
      <c r="F573">
        <v>41.446529851931899</v>
      </c>
      <c r="H573" s="40">
        <v>121.1265697425</v>
      </c>
      <c r="I573" s="40">
        <v>31.6983833203237</v>
      </c>
      <c r="K573">
        <v>119.2015824585</v>
      </c>
      <c r="L573">
        <v>31.0704055952944</v>
      </c>
      <c r="M573" s="44"/>
      <c r="P573">
        <v>0.54421515770613604</v>
      </c>
      <c r="Q573">
        <v>0.81965584909974398</v>
      </c>
      <c r="R573">
        <v>0.64614077307627105</v>
      </c>
      <c r="S573">
        <v>0.79579269554863097</v>
      </c>
    </row>
    <row r="574" spans="1:27" ht="15">
      <c r="A574" s="38"/>
      <c r="B574" s="40">
        <v>140.82568161876699</v>
      </c>
      <c r="C574" s="40">
        <v>33.244174643472597</v>
      </c>
      <c r="E574">
        <v>161.809119382332</v>
      </c>
      <c r="F574">
        <v>39.321066782602003</v>
      </c>
      <c r="H574" s="40">
        <v>153.976765051212</v>
      </c>
      <c r="I574" s="40">
        <v>30.471411457574199</v>
      </c>
      <c r="K574">
        <v>150.93301413809201</v>
      </c>
      <c r="L574">
        <v>29.959368081781101</v>
      </c>
      <c r="M574" s="44"/>
      <c r="P574">
        <v>0.54421515770613604</v>
      </c>
      <c r="Q574">
        <v>0.81965584909974398</v>
      </c>
      <c r="R574">
        <v>0.64614077307627105</v>
      </c>
      <c r="S574">
        <v>0.79579269554863097</v>
      </c>
      <c r="Y574" s="4" t="s">
        <v>240</v>
      </c>
      <c r="Z574" s="305" t="s">
        <v>147</v>
      </c>
      <c r="AA574" s="305" t="s">
        <v>19</v>
      </c>
    </row>
    <row r="575" spans="1:27" ht="15">
      <c r="A575" s="38"/>
      <c r="B575" s="40">
        <v>175.33272068789199</v>
      </c>
      <c r="C575" s="40">
        <v>31.4375310345422</v>
      </c>
      <c r="E575">
        <v>200.04850942122701</v>
      </c>
      <c r="F575">
        <v>37.234248496350901</v>
      </c>
      <c r="H575" s="40">
        <v>190.314887873652</v>
      </c>
      <c r="I575" s="40">
        <v>29.225117203285301</v>
      </c>
      <c r="K575">
        <v>186.65014166049201</v>
      </c>
      <c r="L575">
        <v>28.838669372498099</v>
      </c>
      <c r="M575" s="44"/>
      <c r="P575">
        <v>0.54421515770613604</v>
      </c>
      <c r="Q575">
        <v>0.81965584909974398</v>
      </c>
      <c r="R575">
        <v>0.64614077307627105</v>
      </c>
      <c r="S575">
        <v>0.79579269554863097</v>
      </c>
      <c r="Y575" s="4" t="s">
        <v>241</v>
      </c>
      <c r="Z575" s="305" t="s">
        <v>165</v>
      </c>
      <c r="AA575" s="305" t="s">
        <v>19</v>
      </c>
    </row>
    <row r="576" spans="1:27" ht="15">
      <c r="A576" s="38"/>
      <c r="B576" s="40">
        <v>193.747825866667</v>
      </c>
      <c r="C576" s="40">
        <v>30.693618960276801</v>
      </c>
      <c r="E576">
        <v>220.81553838666699</v>
      </c>
      <c r="F576">
        <v>36.355079681309903</v>
      </c>
      <c r="H576" s="40">
        <v>213.2340094425</v>
      </c>
      <c r="I576" s="40">
        <v>28.693751435952802</v>
      </c>
      <c r="K576">
        <v>204.57830817000001</v>
      </c>
      <c r="L576">
        <v>28.287981213626299</v>
      </c>
      <c r="M576" s="44"/>
      <c r="P576">
        <v>0.54421515770613604</v>
      </c>
      <c r="Q576">
        <v>0.81965584909974398</v>
      </c>
      <c r="R576">
        <v>0.64614077307627105</v>
      </c>
      <c r="S576">
        <v>0.79579269554863097</v>
      </c>
      <c r="Y576" s="4" t="s">
        <v>242</v>
      </c>
      <c r="Z576" s="305" t="s">
        <v>129</v>
      </c>
      <c r="AA576" s="305" t="s">
        <v>19</v>
      </c>
    </row>
    <row r="577" spans="1:30" ht="15">
      <c r="A577" s="38"/>
      <c r="B577" s="40">
        <v>345.3466109913</v>
      </c>
      <c r="C577" s="40">
        <v>28.587478282486298</v>
      </c>
      <c r="E577">
        <v>398.42775324274498</v>
      </c>
      <c r="F577">
        <v>30.790230917973599</v>
      </c>
      <c r="H577" s="40">
        <v>382.29734438626502</v>
      </c>
      <c r="I577" s="40">
        <v>26.664900324319799</v>
      </c>
      <c r="K577">
        <v>369.08675952480002</v>
      </c>
      <c r="L577">
        <v>26.3364196681507</v>
      </c>
      <c r="M577" s="44"/>
      <c r="P577">
        <v>0.54421515770613604</v>
      </c>
      <c r="Q577">
        <v>0.81965584909974398</v>
      </c>
      <c r="R577">
        <v>0.64614077307627105</v>
      </c>
      <c r="S577">
        <v>0.79579269554863097</v>
      </c>
      <c r="Y577" s="4" t="s">
        <v>243</v>
      </c>
      <c r="Z577" s="305" t="s">
        <v>112</v>
      </c>
      <c r="AA577" s="305" t="s">
        <v>19</v>
      </c>
    </row>
    <row r="578" spans="1:30" ht="15">
      <c r="A578" s="38"/>
      <c r="B578" s="40">
        <v>1119.9543886291699</v>
      </c>
      <c r="C578" s="40">
        <v>24.887240302698402</v>
      </c>
      <c r="E578">
        <v>1312.24824012917</v>
      </c>
      <c r="F578">
        <v>28.539172303637901</v>
      </c>
      <c r="H578" s="40">
        <v>1208.1640334624999</v>
      </c>
      <c r="I578" s="40">
        <v>22.6651652756719</v>
      </c>
      <c r="K578">
        <v>1156.72463122917</v>
      </c>
      <c r="L578">
        <v>21.9502367887155</v>
      </c>
      <c r="M578" s="44"/>
      <c r="P578">
        <v>0.54421515770613604</v>
      </c>
      <c r="Q578">
        <v>0.81965584909974398</v>
      </c>
      <c r="R578">
        <v>0.64614077307627105</v>
      </c>
      <c r="S578">
        <v>0.79579269554863097</v>
      </c>
      <c r="Z578" s="4"/>
      <c r="AA578" s="4"/>
    </row>
    <row r="579" spans="1:30" ht="15">
      <c r="A579" s="38"/>
      <c r="B579" s="40">
        <v>3833.8379044666699</v>
      </c>
      <c r="C579" s="40">
        <v>20.897166449820102</v>
      </c>
      <c r="E579">
        <v>4697.4449290499997</v>
      </c>
      <c r="F579">
        <v>22.993645931841002</v>
      </c>
      <c r="H579" s="40">
        <v>4151.43639491667</v>
      </c>
      <c r="I579" s="40">
        <v>18.636446639714801</v>
      </c>
      <c r="K579">
        <v>4116.17644666667</v>
      </c>
      <c r="L579">
        <v>17.641343475437701</v>
      </c>
      <c r="M579" s="44"/>
      <c r="P579">
        <v>0.54421515770613604</v>
      </c>
      <c r="Q579">
        <v>0.81965584909974398</v>
      </c>
      <c r="R579">
        <v>0.64614077307627105</v>
      </c>
      <c r="S579">
        <v>0.79579269554863097</v>
      </c>
      <c r="Z579" s="4"/>
      <c r="AA579" s="4"/>
    </row>
    <row r="580" spans="1:30" ht="15">
      <c r="A580" s="38"/>
      <c r="B580" s="40">
        <v>6991.3234971626698</v>
      </c>
      <c r="C580" s="40">
        <v>18.877976533956801</v>
      </c>
      <c r="E580">
        <v>8646.8197645199998</v>
      </c>
      <c r="F580">
        <v>20.288511116330302</v>
      </c>
      <c r="H580" s="40">
        <v>7691.4045295546703</v>
      </c>
      <c r="I580" s="40">
        <v>16.907092596941901</v>
      </c>
      <c r="K580">
        <v>7679.6263261200002</v>
      </c>
      <c r="L580">
        <v>15.7670714961196</v>
      </c>
      <c r="M580" s="44"/>
      <c r="P580">
        <v>0.54421515770613604</v>
      </c>
      <c r="Q580">
        <v>0.81965584909974398</v>
      </c>
      <c r="R580">
        <v>0.64614077307627105</v>
      </c>
      <c r="S580">
        <v>0.79579269554863097</v>
      </c>
      <c r="Z580" s="4"/>
      <c r="AA580" s="4"/>
    </row>
    <row r="581" spans="1:30" ht="15">
      <c r="A581" s="38"/>
      <c r="B581" s="40">
        <v>10981.342872359999</v>
      </c>
      <c r="C581" s="40">
        <v>17.535070321971201</v>
      </c>
      <c r="E581">
        <v>13783.658089914001</v>
      </c>
      <c r="F581">
        <v>18.394916745472798</v>
      </c>
      <c r="H581" s="40">
        <v>11984.75233956</v>
      </c>
      <c r="I581" s="40">
        <v>16.1728417184462</v>
      </c>
      <c r="K581">
        <v>12152.027714472</v>
      </c>
      <c r="L581">
        <v>14.511116046061</v>
      </c>
      <c r="M581" s="44"/>
      <c r="P581">
        <v>0.54421515770613604</v>
      </c>
      <c r="Q581">
        <v>0.81965584909974398</v>
      </c>
      <c r="R581">
        <v>0.64614077307627105</v>
      </c>
      <c r="S581">
        <v>0.79579269554863097</v>
      </c>
      <c r="Z581" s="4"/>
      <c r="AA581" s="4"/>
    </row>
    <row r="582" spans="1:30" ht="15">
      <c r="A582" s="38"/>
      <c r="B582" s="40">
        <v>12886.5760466667</v>
      </c>
      <c r="C582" s="40">
        <v>16.646240311160501</v>
      </c>
      <c r="E582">
        <v>16356.1373396667</v>
      </c>
      <c r="F582">
        <v>17.264556840420099</v>
      </c>
      <c r="H582" s="40">
        <v>14183.736551399999</v>
      </c>
      <c r="I582" s="40">
        <v>15.883005845355701</v>
      </c>
      <c r="K582">
        <v>14627.0137700667</v>
      </c>
      <c r="L582">
        <v>13.805848754874299</v>
      </c>
      <c r="M582" s="44"/>
      <c r="P582">
        <v>0.54421515770613604</v>
      </c>
      <c r="Q582">
        <v>0.81965584909974398</v>
      </c>
      <c r="R582">
        <v>0.64614077307627105</v>
      </c>
      <c r="S582">
        <v>0.79579269554863097</v>
      </c>
      <c r="Z582" s="4"/>
      <c r="AA582" s="4"/>
    </row>
    <row r="583" spans="1:30" ht="15">
      <c r="A583" s="38"/>
      <c r="M583" s="44"/>
      <c r="Z583" s="4"/>
      <c r="AA583" s="4"/>
    </row>
    <row r="584" spans="1:30" ht="15">
      <c r="A584" s="38"/>
      <c r="M584" s="44"/>
      <c r="Z584" s="4"/>
      <c r="AA584" s="4"/>
    </row>
    <row r="585" spans="1:30" ht="15">
      <c r="A585" s="36"/>
      <c r="M585" s="44"/>
      <c r="Z585" s="4"/>
      <c r="AA585" s="4"/>
    </row>
    <row r="586" spans="1:30" ht="15">
      <c r="A586" s="36"/>
      <c r="M586" s="44"/>
      <c r="Y586" s="4" t="s">
        <v>244</v>
      </c>
      <c r="Z586" s="4" t="s">
        <v>209</v>
      </c>
      <c r="AA586" s="305" t="s">
        <v>20</v>
      </c>
      <c r="AB586" s="310">
        <v>30.290553801841149</v>
      </c>
      <c r="AC586" s="310">
        <v>20.137433782532426</v>
      </c>
      <c r="AD586" s="310">
        <v>10.153120019308723</v>
      </c>
    </row>
    <row r="587" spans="1:30" ht="18.75">
      <c r="A587" s="52"/>
      <c r="M587" s="44"/>
      <c r="Y587" s="305" t="s">
        <v>245</v>
      </c>
      <c r="Z587" s="305" t="s">
        <v>179</v>
      </c>
      <c r="AA587" s="305" t="s">
        <v>20</v>
      </c>
      <c r="AB587" s="310">
        <v>28.694797778650766</v>
      </c>
      <c r="AC587" s="310">
        <v>16.493104145553716</v>
      </c>
      <c r="AD587" s="310">
        <v>12.201693633097051</v>
      </c>
    </row>
    <row r="588" spans="1:30">
      <c r="A588" s="35"/>
      <c r="M588" s="44"/>
      <c r="Y588" s="4" t="s">
        <v>246</v>
      </c>
      <c r="Z588" s="305" t="s">
        <v>190</v>
      </c>
      <c r="AA588" s="305" t="s">
        <v>20</v>
      </c>
    </row>
    <row r="589" spans="1:30" ht="18.75">
      <c r="A589" s="47" t="s">
        <v>166</v>
      </c>
      <c r="M589" s="44"/>
      <c r="Y589" s="4" t="s">
        <v>247</v>
      </c>
      <c r="Z589" s="305" t="s">
        <v>200</v>
      </c>
      <c r="AA589" s="305" t="s">
        <v>20</v>
      </c>
    </row>
    <row r="590" spans="1:30">
      <c r="A590" s="35"/>
      <c r="M590" s="44"/>
      <c r="P590" t="s">
        <v>239</v>
      </c>
    </row>
    <row r="591" spans="1:30" ht="15">
      <c r="A591" s="36"/>
      <c r="B591" s="40">
        <v>1</v>
      </c>
      <c r="C591" s="40">
        <v>1</v>
      </c>
      <c r="E591" s="40">
        <v>2</v>
      </c>
      <c r="F591" s="40">
        <v>2</v>
      </c>
      <c r="H591">
        <v>3</v>
      </c>
      <c r="I591">
        <v>3</v>
      </c>
      <c r="K591">
        <v>4</v>
      </c>
      <c r="L591">
        <v>4</v>
      </c>
      <c r="M591" s="44"/>
      <c r="P591">
        <v>1</v>
      </c>
      <c r="Q591">
        <v>2</v>
      </c>
      <c r="R591">
        <v>3</v>
      </c>
      <c r="S591">
        <v>4</v>
      </c>
    </row>
    <row r="592" spans="1:30" ht="15">
      <c r="A592" s="37" t="s">
        <v>10</v>
      </c>
      <c r="B592" s="40" t="s">
        <v>35</v>
      </c>
      <c r="C592" s="40" t="s">
        <v>40</v>
      </c>
      <c r="E592" s="40" t="s">
        <v>35</v>
      </c>
      <c r="F592" s="40" t="s">
        <v>40</v>
      </c>
      <c r="H592" t="s">
        <v>35</v>
      </c>
      <c r="I592" t="s">
        <v>40</v>
      </c>
      <c r="K592" t="s">
        <v>35</v>
      </c>
      <c r="L592" t="s">
        <v>40</v>
      </c>
      <c r="M592" s="44"/>
      <c r="P592" t="s">
        <v>36</v>
      </c>
      <c r="Q592" t="s">
        <v>36</v>
      </c>
      <c r="R592" t="s">
        <v>36</v>
      </c>
      <c r="S592" t="s">
        <v>36</v>
      </c>
    </row>
    <row r="593" spans="1:30" ht="15">
      <c r="A593" s="37"/>
      <c r="B593" s="40">
        <v>0</v>
      </c>
      <c r="C593" s="40">
        <v>55.8127279614476</v>
      </c>
      <c r="E593" s="40">
        <v>0</v>
      </c>
      <c r="F593" s="40">
        <v>53.4650573894152</v>
      </c>
      <c r="H593">
        <v>0</v>
      </c>
      <c r="I593">
        <v>54.885253167558297</v>
      </c>
      <c r="K593">
        <v>0</v>
      </c>
      <c r="L593">
        <v>44.721675217853701</v>
      </c>
      <c r="M593" s="44"/>
      <c r="P593">
        <v>0.68662118335123501</v>
      </c>
      <c r="Q593">
        <v>0.80207247279892402</v>
      </c>
      <c r="R593">
        <v>0.67232261361210699</v>
      </c>
      <c r="S593">
        <v>1.0099814057624601</v>
      </c>
    </row>
    <row r="594" spans="1:30" ht="15">
      <c r="A594" s="38"/>
      <c r="B594" s="40">
        <v>19.2972115665</v>
      </c>
      <c r="C594" s="40">
        <v>45.649150011743203</v>
      </c>
      <c r="E594" s="40">
        <v>20.516290381859999</v>
      </c>
      <c r="F594" s="40">
        <v>40.1036236399462</v>
      </c>
      <c r="H594">
        <v>19.92737154408</v>
      </c>
      <c r="I594">
        <v>38.316302422555196</v>
      </c>
      <c r="K594">
        <v>21.294952462080001</v>
      </c>
      <c r="L594">
        <v>44.721675217853701</v>
      </c>
      <c r="M594" s="44"/>
      <c r="P594">
        <v>0.68662118335123501</v>
      </c>
      <c r="Q594">
        <v>0.80207247279892402</v>
      </c>
      <c r="R594">
        <v>0.67232261361210699</v>
      </c>
      <c r="S594">
        <v>1.0099814057624601</v>
      </c>
      <c r="Y594" s="4" t="s">
        <v>244</v>
      </c>
      <c r="Z594" s="4" t="s">
        <v>209</v>
      </c>
      <c r="AA594" s="305" t="s">
        <v>20</v>
      </c>
      <c r="AB594" s="310">
        <v>30.290553801841149</v>
      </c>
      <c r="AC594" s="310">
        <v>20.137433782532426</v>
      </c>
      <c r="AD594" s="310">
        <v>10.153120019308723</v>
      </c>
    </row>
    <row r="595" spans="1:30" ht="15">
      <c r="A595" s="38"/>
      <c r="B595" s="40">
        <v>26.297718611406701</v>
      </c>
      <c r="C595" s="40">
        <v>43.900473577430901</v>
      </c>
      <c r="E595" s="40">
        <v>27.764682623999999</v>
      </c>
      <c r="F595" s="40">
        <v>38.644783078724402</v>
      </c>
      <c r="H595">
        <v>26.944588991331699</v>
      </c>
      <c r="I595">
        <v>36.944412623260398</v>
      </c>
      <c r="K595">
        <v>28.655612253006701</v>
      </c>
      <c r="L595">
        <v>42.258070296585103</v>
      </c>
      <c r="M595" s="44"/>
      <c r="P595">
        <v>0.68662118335123501</v>
      </c>
      <c r="Q595">
        <v>0.80207247279892402</v>
      </c>
      <c r="R595">
        <v>0.67232261361210699</v>
      </c>
      <c r="S595">
        <v>1.0099814057624601</v>
      </c>
      <c r="Y595" s="305" t="s">
        <v>245</v>
      </c>
      <c r="Z595" s="305" t="s">
        <v>179</v>
      </c>
      <c r="AA595" s="305" t="s">
        <v>20</v>
      </c>
      <c r="AB595" s="310">
        <v>28.694797778650766</v>
      </c>
      <c r="AC595" s="310">
        <v>16.493104145553716</v>
      </c>
      <c r="AD595" s="310">
        <v>12.201693633097051</v>
      </c>
    </row>
    <row r="596" spans="1:30" ht="15">
      <c r="A596" s="38"/>
      <c r="B596" s="40">
        <v>42.4859180913</v>
      </c>
      <c r="C596" s="40">
        <v>40.345153534188199</v>
      </c>
      <c r="E596" s="40">
        <v>45.743499679679999</v>
      </c>
      <c r="F596" s="40">
        <v>35.910664675904599</v>
      </c>
      <c r="H596">
        <v>43.972839726659998</v>
      </c>
      <c r="I596">
        <v>34.065376283895503</v>
      </c>
      <c r="K596">
        <v>47.023337574179997</v>
      </c>
      <c r="L596">
        <v>38.7897010152696</v>
      </c>
      <c r="M596" s="44"/>
      <c r="P596">
        <v>0.68662118335123501</v>
      </c>
      <c r="Q596">
        <v>0.80207247279892402</v>
      </c>
      <c r="R596">
        <v>0.67232261361210699</v>
      </c>
      <c r="S596">
        <v>1.0099814057624601</v>
      </c>
    </row>
    <row r="597" spans="1:30" ht="15">
      <c r="A597" s="38"/>
      <c r="B597" s="40">
        <v>62.037352962584997</v>
      </c>
      <c r="C597" s="40">
        <v>37.379166432896099</v>
      </c>
      <c r="E597" s="40">
        <v>66.747193453966702</v>
      </c>
      <c r="F597" s="40">
        <v>33.5340105165631</v>
      </c>
      <c r="H597">
        <v>64.321502317379995</v>
      </c>
      <c r="I597">
        <v>31.630754949935898</v>
      </c>
      <c r="K597">
        <v>69.071608333291707</v>
      </c>
      <c r="L597">
        <v>35.0314958608636</v>
      </c>
      <c r="M597" s="44"/>
      <c r="P597">
        <v>0.68662118335123501</v>
      </c>
      <c r="Q597">
        <v>0.80207247279892402</v>
      </c>
      <c r="R597">
        <v>0.67232261361210699</v>
      </c>
      <c r="S597">
        <v>1.0099814057624601</v>
      </c>
    </row>
    <row r="598" spans="1:30" ht="15">
      <c r="A598" s="38"/>
      <c r="B598" s="40">
        <v>87.614831410491604</v>
      </c>
      <c r="C598" s="40">
        <v>35.273025755105699</v>
      </c>
      <c r="E598" s="40">
        <v>93.921775671944999</v>
      </c>
      <c r="F598" s="40">
        <v>31.823978865329501</v>
      </c>
      <c r="H598">
        <v>90.035941021866705</v>
      </c>
      <c r="I598">
        <v>29.8337725367752</v>
      </c>
      <c r="K598">
        <v>96.198714995131695</v>
      </c>
      <c r="L598">
        <v>32.490601373437499</v>
      </c>
      <c r="M598" s="44"/>
      <c r="P598">
        <v>0.68662118335123501</v>
      </c>
      <c r="Q598">
        <v>0.80207247279892402</v>
      </c>
      <c r="R598">
        <v>0.67232261361210699</v>
      </c>
      <c r="S598">
        <v>1.0099814057624601</v>
      </c>
    </row>
    <row r="599" spans="1:30" ht="15">
      <c r="A599" s="38"/>
      <c r="B599" s="40">
        <v>116.01128215049999</v>
      </c>
      <c r="C599" s="40">
        <v>33.5919776911811</v>
      </c>
      <c r="E599" s="40">
        <v>123.19471502250001</v>
      </c>
      <c r="F599" s="40">
        <v>30.432766674495401</v>
      </c>
      <c r="H599">
        <v>116.239004030625</v>
      </c>
      <c r="I599">
        <v>28.481205129019799</v>
      </c>
      <c r="K599">
        <v>125.5254773985</v>
      </c>
      <c r="L599">
        <v>30.452089066034802</v>
      </c>
      <c r="M599" s="44"/>
      <c r="P599">
        <v>0.68662118335123501</v>
      </c>
      <c r="Q599">
        <v>0.80207247279892402</v>
      </c>
      <c r="R599">
        <v>0.67232261361210699</v>
      </c>
      <c r="S599">
        <v>1.0099814057624601</v>
      </c>
    </row>
    <row r="600" spans="1:30" ht="15">
      <c r="A600" s="38"/>
      <c r="B600" s="40">
        <v>144.803647552212</v>
      </c>
      <c r="C600" s="40">
        <v>32.0655087595715</v>
      </c>
      <c r="E600" s="40">
        <v>157.90065196658699</v>
      </c>
      <c r="F600" s="40">
        <v>29.302406769442801</v>
      </c>
      <c r="H600">
        <v>148.63658810533201</v>
      </c>
      <c r="I600">
        <v>27.2832168535794</v>
      </c>
      <c r="K600">
        <v>161.56403795370699</v>
      </c>
      <c r="L600">
        <v>28.7034126317225</v>
      </c>
      <c r="M600" s="44"/>
      <c r="P600">
        <v>0.68662118335123501</v>
      </c>
      <c r="Q600">
        <v>0.80207247279892402</v>
      </c>
      <c r="R600">
        <v>0.67232261361210699</v>
      </c>
      <c r="S600">
        <v>1.0099814057624601</v>
      </c>
    </row>
    <row r="601" spans="1:30" ht="15">
      <c r="A601" s="38"/>
      <c r="B601" s="40">
        <v>182.936142239052</v>
      </c>
      <c r="C601" s="40">
        <v>30.838536896821999</v>
      </c>
      <c r="E601" s="40">
        <v>195.64330174929199</v>
      </c>
      <c r="F601" s="40">
        <v>28.297642409395898</v>
      </c>
      <c r="H601">
        <v>182.59384564724701</v>
      </c>
      <c r="I601">
        <v>26.2881136893022</v>
      </c>
      <c r="K601">
        <v>200.20824884009201</v>
      </c>
      <c r="L601">
        <v>27.331522832427801</v>
      </c>
      <c r="M601" s="44"/>
      <c r="P601">
        <v>0.68662118335123501</v>
      </c>
      <c r="Q601">
        <v>0.80207247279892402</v>
      </c>
      <c r="R601">
        <v>0.67232261361210699</v>
      </c>
      <c r="S601">
        <v>1.0099814057624601</v>
      </c>
    </row>
    <row r="602" spans="1:30" ht="15">
      <c r="A602" s="38"/>
      <c r="B602" s="40">
        <v>200.814766660667</v>
      </c>
      <c r="C602" s="40">
        <v>30.036657647938501</v>
      </c>
      <c r="E602" s="40">
        <v>215.391164178667</v>
      </c>
      <c r="F602" s="40">
        <v>27.640681097057598</v>
      </c>
      <c r="H602">
        <v>203.67456932249999</v>
      </c>
      <c r="I602">
        <v>25.611829985424599</v>
      </c>
      <c r="K602">
        <v>218.43810145066701</v>
      </c>
      <c r="L602">
        <v>26.510321192004898</v>
      </c>
      <c r="M602" s="44"/>
      <c r="P602">
        <v>0.68662118335123501</v>
      </c>
      <c r="Q602">
        <v>0.80207247279892402</v>
      </c>
      <c r="R602">
        <v>0.67232261361210699</v>
      </c>
      <c r="S602">
        <v>1.0099814057624601</v>
      </c>
    </row>
    <row r="603" spans="1:30" ht="15">
      <c r="A603" s="38"/>
      <c r="B603" s="40">
        <v>359.13683286526498</v>
      </c>
      <c r="C603" s="40">
        <v>27.331522832427801</v>
      </c>
      <c r="E603" s="40">
        <v>384.19377655914002</v>
      </c>
      <c r="F603" s="40">
        <v>25.379961286952302</v>
      </c>
      <c r="H603">
        <v>354.76517371464001</v>
      </c>
      <c r="I603">
        <v>23.496028111864401</v>
      </c>
      <c r="K603">
        <v>394.57974029242502</v>
      </c>
      <c r="L603">
        <v>24.075699858045201</v>
      </c>
      <c r="M603" s="44"/>
      <c r="P603">
        <v>0.68662118335123501</v>
      </c>
      <c r="Q603">
        <v>0.80207247279892402</v>
      </c>
      <c r="R603">
        <v>0.67232261361210699</v>
      </c>
      <c r="S603">
        <v>1.0099814057624601</v>
      </c>
    </row>
    <row r="604" spans="1:30" ht="15">
      <c r="A604" s="38"/>
      <c r="B604" s="40">
        <v>1154.8305713166701</v>
      </c>
      <c r="C604" s="40">
        <v>22.8777115826048</v>
      </c>
      <c r="E604" s="40">
        <v>1223.1871793166699</v>
      </c>
      <c r="F604" s="40">
        <v>20.839199275202098</v>
      </c>
      <c r="H604">
        <v>1127.58828412917</v>
      </c>
      <c r="I604">
        <v>19.573582629373899</v>
      </c>
      <c r="K604">
        <v>1297.5581580666701</v>
      </c>
      <c r="L604">
        <v>19.612227412452601</v>
      </c>
      <c r="M604" s="44"/>
      <c r="P604">
        <v>0.68662118335123501</v>
      </c>
      <c r="Q604">
        <v>0.80207247279892402</v>
      </c>
      <c r="R604">
        <v>0.67232261361210699</v>
      </c>
      <c r="S604">
        <v>1.0099814057624601</v>
      </c>
    </row>
    <row r="605" spans="1:30" ht="15">
      <c r="A605" s="38"/>
      <c r="B605" s="40">
        <v>4063.3414132666699</v>
      </c>
      <c r="C605" s="40">
        <v>19.312730343592499</v>
      </c>
      <c r="E605" s="40">
        <v>4233.56004091667</v>
      </c>
      <c r="F605" s="40">
        <v>16.646240311160501</v>
      </c>
      <c r="H605">
        <v>3867.7708594666701</v>
      </c>
      <c r="I605">
        <v>15.805716279198201</v>
      </c>
      <c r="K605">
        <v>4646.7248250000002</v>
      </c>
      <c r="L605">
        <v>15.554525189186499</v>
      </c>
      <c r="M605" s="44"/>
      <c r="P605">
        <v>0.68662118335123501</v>
      </c>
      <c r="Q605">
        <v>0.80207247279892402</v>
      </c>
      <c r="R605">
        <v>0.67232261361210699</v>
      </c>
      <c r="S605">
        <v>1.0099814057624601</v>
      </c>
    </row>
    <row r="606" spans="1:30" ht="15">
      <c r="A606" s="38"/>
      <c r="B606" s="40">
        <v>7725.9804649859998</v>
      </c>
      <c r="C606" s="40">
        <v>17.747616628904201</v>
      </c>
      <c r="E606" s="40">
        <v>7984.5930895546699</v>
      </c>
      <c r="F606" s="40">
        <v>14.9845146387754</v>
      </c>
      <c r="H606">
        <v>7337.8498455360004</v>
      </c>
      <c r="I606">
        <v>14.0763622364253</v>
      </c>
      <c r="K606">
        <v>9036.8926820666693</v>
      </c>
      <c r="L606">
        <v>13.7768651675652</v>
      </c>
      <c r="M606" s="44"/>
      <c r="P606">
        <v>0.68662118335123501</v>
      </c>
      <c r="Q606">
        <v>0.80207247279892402</v>
      </c>
      <c r="R606">
        <v>0.67232261361210699</v>
      </c>
      <c r="S606">
        <v>1.0099814057624601</v>
      </c>
    </row>
    <row r="607" spans="1:30" ht="15">
      <c r="A607" s="38"/>
      <c r="B607" s="40">
        <v>12030.307169129999</v>
      </c>
      <c r="C607" s="40">
        <v>16.7814970519361</v>
      </c>
      <c r="E607" s="40">
        <v>12476.631676122</v>
      </c>
      <c r="F607" s="40">
        <v>13.921783104110499</v>
      </c>
      <c r="H607">
        <v>11246.203434024001</v>
      </c>
      <c r="I607">
        <v>12.7914231990577</v>
      </c>
      <c r="K607">
        <v>14331.583618344001</v>
      </c>
      <c r="L607">
        <v>12.549893304815701</v>
      </c>
      <c r="M607" s="44"/>
      <c r="P607">
        <v>0.68662118335123501</v>
      </c>
      <c r="Q607">
        <v>0.80207247279892402</v>
      </c>
      <c r="R607">
        <v>0.67232261361210699</v>
      </c>
      <c r="S607">
        <v>1.0099814057624601</v>
      </c>
    </row>
    <row r="608" spans="1:30" ht="15">
      <c r="A608" s="38"/>
      <c r="B608" s="40">
        <v>14398.0586500667</v>
      </c>
      <c r="C608" s="40">
        <v>16.182502914215799</v>
      </c>
      <c r="E608" s="40">
        <v>15028.277050066699</v>
      </c>
      <c r="F608" s="40">
        <v>12.917018744063601</v>
      </c>
      <c r="H608">
        <v>13811.829531666701</v>
      </c>
      <c r="I608">
        <v>12.1054782994104</v>
      </c>
      <c r="K608">
        <v>17391.8536704</v>
      </c>
      <c r="L608">
        <v>11.7673364474716</v>
      </c>
      <c r="M608" s="44"/>
      <c r="P608">
        <v>0.68662118335123501</v>
      </c>
      <c r="Q608">
        <v>0.80207247279892402</v>
      </c>
      <c r="R608">
        <v>0.67232261361210699</v>
      </c>
      <c r="S608">
        <v>1.0099814057624601</v>
      </c>
    </row>
    <row r="609" spans="1:19" ht="15">
      <c r="A609" s="38"/>
      <c r="M609" s="44"/>
    </row>
    <row r="610" spans="1:19" ht="15">
      <c r="A610" s="38"/>
      <c r="M610" s="44"/>
    </row>
    <row r="611" spans="1:19" ht="15">
      <c r="A611" s="36"/>
      <c r="M611" s="44"/>
    </row>
    <row r="612" spans="1:19" ht="15">
      <c r="A612" s="36"/>
      <c r="M612" s="44"/>
    </row>
    <row r="613" spans="1:19" ht="18.75">
      <c r="A613" s="52" t="s">
        <v>162</v>
      </c>
      <c r="M613" s="44"/>
    </row>
    <row r="614" spans="1:19">
      <c r="A614" s="35"/>
      <c r="M614" s="44"/>
    </row>
    <row r="615" spans="1:19" ht="18.75">
      <c r="A615" s="47" t="s">
        <v>170</v>
      </c>
      <c r="M615" s="44"/>
    </row>
    <row r="616" spans="1:19">
      <c r="A616" s="35"/>
      <c r="M616" s="44"/>
      <c r="P616" t="s">
        <v>239</v>
      </c>
    </row>
    <row r="617" spans="1:19" ht="15">
      <c r="A617" s="36"/>
      <c r="B617" s="40">
        <v>1</v>
      </c>
      <c r="C617" s="40">
        <v>1</v>
      </c>
      <c r="E617" s="40">
        <v>2</v>
      </c>
      <c r="F617" s="40">
        <v>2</v>
      </c>
      <c r="H617" s="40">
        <v>3</v>
      </c>
      <c r="I617" s="40">
        <v>3</v>
      </c>
      <c r="K617">
        <v>4</v>
      </c>
      <c r="L617">
        <v>4</v>
      </c>
      <c r="M617" s="44"/>
      <c r="P617">
        <v>1</v>
      </c>
      <c r="Q617">
        <v>2</v>
      </c>
      <c r="R617">
        <v>3</v>
      </c>
      <c r="S617">
        <v>4</v>
      </c>
    </row>
    <row r="618" spans="1:19" ht="15">
      <c r="A618" s="37" t="s">
        <v>10</v>
      </c>
      <c r="B618" s="40" t="s">
        <v>35</v>
      </c>
      <c r="C618" s="40" t="s">
        <v>40</v>
      </c>
      <c r="E618" s="40" t="s">
        <v>35</v>
      </c>
      <c r="F618" s="40" t="s">
        <v>40</v>
      </c>
      <c r="H618" s="40" t="s">
        <v>35</v>
      </c>
      <c r="I618" s="40" t="s">
        <v>40</v>
      </c>
      <c r="K618" t="s">
        <v>35</v>
      </c>
      <c r="L618" t="s">
        <v>40</v>
      </c>
      <c r="M618" s="44"/>
      <c r="P618" t="s">
        <v>36</v>
      </c>
      <c r="Q618" t="s">
        <v>36</v>
      </c>
      <c r="R618" t="s">
        <v>36</v>
      </c>
      <c r="S618" t="s">
        <v>36</v>
      </c>
    </row>
    <row r="619" spans="1:19" ht="15">
      <c r="A619" s="37"/>
      <c r="B619" s="40">
        <v>0</v>
      </c>
      <c r="C619" s="40">
        <v>57.078344607275902</v>
      </c>
      <c r="E619" s="40">
        <v>0</v>
      </c>
      <c r="F619" s="40">
        <v>65.048831117262793</v>
      </c>
      <c r="H619" s="40">
        <v>0</v>
      </c>
      <c r="I619" s="40">
        <v>53.3394618444093</v>
      </c>
      <c r="K619">
        <v>0</v>
      </c>
      <c r="L619" s="53">
        <v>56.865798300342902</v>
      </c>
      <c r="M619" s="44"/>
      <c r="P619">
        <v>0.81888295343816897</v>
      </c>
      <c r="Q619">
        <v>0.58836682237357796</v>
      </c>
      <c r="R619">
        <v>0.82709496984239805</v>
      </c>
      <c r="S619">
        <v>0.55619504046054002</v>
      </c>
    </row>
    <row r="620" spans="1:19" ht="15">
      <c r="A620" s="38"/>
      <c r="B620" s="40">
        <v>20.726849313060001</v>
      </c>
      <c r="C620" s="40">
        <v>45.629827620203798</v>
      </c>
      <c r="E620" s="40">
        <v>20.10485428458</v>
      </c>
      <c r="F620" s="40">
        <v>45.349652942882997</v>
      </c>
      <c r="H620" s="40">
        <v>20.47990156026</v>
      </c>
      <c r="I620" s="40">
        <v>40.847535714211702</v>
      </c>
      <c r="K620">
        <v>18.575628274500001</v>
      </c>
      <c r="L620" s="53">
        <v>39.214793629135599</v>
      </c>
      <c r="M620" s="44"/>
      <c r="P620">
        <v>0.81888295343816897</v>
      </c>
      <c r="Q620">
        <v>0.58836682237357796</v>
      </c>
      <c r="R620">
        <v>0.82709496984239805</v>
      </c>
      <c r="S620">
        <v>0.55619504046054002</v>
      </c>
    </row>
    <row r="621" spans="1:19" ht="15">
      <c r="A621" s="38"/>
      <c r="B621" s="40">
        <v>28.282192323886701</v>
      </c>
      <c r="C621" s="40">
        <v>44.103358688594199</v>
      </c>
      <c r="E621" s="40">
        <v>27.439749019386699</v>
      </c>
      <c r="F621" s="40">
        <v>43.890812381661199</v>
      </c>
      <c r="H621" s="40">
        <v>27.981042518531702</v>
      </c>
      <c r="I621" s="40">
        <v>39.195471237596202</v>
      </c>
      <c r="K621">
        <v>25.259547111131699</v>
      </c>
      <c r="L621" s="53">
        <v>37.755953067913701</v>
      </c>
      <c r="M621" s="44"/>
      <c r="P621">
        <v>0.81888295343816897</v>
      </c>
      <c r="Q621">
        <v>0.58836682237357796</v>
      </c>
      <c r="R621">
        <v>0.82709496984239805</v>
      </c>
      <c r="S621">
        <v>0.55619504046054002</v>
      </c>
    </row>
    <row r="622" spans="1:19" ht="15">
      <c r="A622" s="38"/>
      <c r="B622" s="40">
        <v>45.984186293759997</v>
      </c>
      <c r="C622" s="40">
        <v>39.697853417619598</v>
      </c>
      <c r="E622" s="40">
        <v>44.814515133059999</v>
      </c>
      <c r="F622" s="40">
        <v>39.205132433365897</v>
      </c>
      <c r="H622" s="40">
        <v>45.208424179304998</v>
      </c>
      <c r="I622" s="40">
        <v>35.910664675904599</v>
      </c>
      <c r="K622">
        <v>41.086419557625</v>
      </c>
      <c r="L622" s="53">
        <v>34.751321183542899</v>
      </c>
      <c r="M622" s="44"/>
      <c r="P622">
        <v>0.81888295343816897</v>
      </c>
      <c r="Q622">
        <v>0.58836682237357796</v>
      </c>
      <c r="R622">
        <v>0.82709496984239805</v>
      </c>
      <c r="S622">
        <v>0.55619504046054002</v>
      </c>
    </row>
    <row r="623" spans="1:19" ht="15">
      <c r="A623" s="38"/>
      <c r="B623" s="40">
        <v>68.238790496451699</v>
      </c>
      <c r="C623" s="40">
        <v>37.1086529513451</v>
      </c>
      <c r="E623" s="40">
        <v>66.854441317546701</v>
      </c>
      <c r="F623" s="40">
        <v>36.103888591298201</v>
      </c>
      <c r="H623" s="40">
        <v>67.340383195726702</v>
      </c>
      <c r="I623" s="40">
        <v>33.659606061569001</v>
      </c>
      <c r="K623">
        <v>61.150801758126697</v>
      </c>
      <c r="L623" s="53">
        <v>32.480940177667797</v>
      </c>
      <c r="M623" s="44"/>
      <c r="P623">
        <v>0.81888295343816897</v>
      </c>
      <c r="Q623">
        <v>0.58836682237357796</v>
      </c>
      <c r="R623">
        <v>0.82709496984239805</v>
      </c>
      <c r="S623">
        <v>0.55619504046054002</v>
      </c>
    </row>
    <row r="624" spans="1:19" ht="15">
      <c r="A624" s="38"/>
      <c r="B624" s="40">
        <v>94.191743137006696</v>
      </c>
      <c r="C624" s="40">
        <v>35.466249670499302</v>
      </c>
      <c r="E624" s="40">
        <v>91.211962690766697</v>
      </c>
      <c r="F624" s="40">
        <v>33.997747913507801</v>
      </c>
      <c r="H624" s="40">
        <v>92.255390187566704</v>
      </c>
      <c r="I624" s="40">
        <v>32.0944923468806</v>
      </c>
      <c r="K624">
        <v>83.376374609731698</v>
      </c>
      <c r="L624" s="53">
        <v>30.790230917973599</v>
      </c>
      <c r="M624" s="44"/>
      <c r="P624">
        <v>0.81888295343816897</v>
      </c>
      <c r="Q624">
        <v>0.58836682237357796</v>
      </c>
      <c r="R624">
        <v>0.82709496984239805</v>
      </c>
      <c r="S624">
        <v>0.55619504046054002</v>
      </c>
    </row>
    <row r="625" spans="1:19" ht="15">
      <c r="A625" s="38"/>
      <c r="B625" s="40">
        <v>126.829434200625</v>
      </c>
      <c r="C625" s="40">
        <v>34.190971828901397</v>
      </c>
      <c r="E625" s="40">
        <v>122.74819556999999</v>
      </c>
      <c r="F625" s="40">
        <v>32.374667024201301</v>
      </c>
      <c r="H625" s="40">
        <v>123.855713538</v>
      </c>
      <c r="I625" s="40">
        <v>30.799892113743301</v>
      </c>
      <c r="K625">
        <v>110.42209248</v>
      </c>
      <c r="L625" s="53">
        <v>29.370035139830499</v>
      </c>
      <c r="M625" s="44"/>
      <c r="P625">
        <v>0.81888295343816897</v>
      </c>
      <c r="Q625">
        <v>0.58836682237357796</v>
      </c>
      <c r="R625">
        <v>0.82709496984239805</v>
      </c>
      <c r="S625">
        <v>0.55619504046054002</v>
      </c>
    </row>
    <row r="626" spans="1:19" ht="15">
      <c r="A626" s="38"/>
      <c r="B626" s="40">
        <v>159.174537709492</v>
      </c>
      <c r="C626" s="40">
        <v>33.321464209630101</v>
      </c>
      <c r="E626" s="40">
        <v>154.10646295914</v>
      </c>
      <c r="F626" s="40">
        <v>31.273290706457701</v>
      </c>
      <c r="H626" s="40">
        <v>154.98342054276699</v>
      </c>
      <c r="I626" s="40">
        <v>29.882078515623601</v>
      </c>
      <c r="K626">
        <v>139.34450464500699</v>
      </c>
      <c r="L626" s="53">
        <v>28.316964800935299</v>
      </c>
      <c r="M626" s="44"/>
      <c r="P626">
        <v>0.81888295343816897</v>
      </c>
      <c r="Q626">
        <v>0.58836682237357796</v>
      </c>
      <c r="R626">
        <v>0.82709496984239805</v>
      </c>
      <c r="S626">
        <v>0.55619504046054002</v>
      </c>
    </row>
    <row r="627" spans="1:19" ht="15">
      <c r="A627" s="38"/>
      <c r="B627" s="40">
        <v>196.99209870474701</v>
      </c>
      <c r="C627" s="40">
        <v>32.625858114213003</v>
      </c>
      <c r="E627" s="40">
        <v>193.607642662052</v>
      </c>
      <c r="F627" s="40">
        <v>30.442427870265099</v>
      </c>
      <c r="H627" s="40">
        <v>192.17570084722701</v>
      </c>
      <c r="I627" s="40">
        <v>29.089860462509801</v>
      </c>
      <c r="K627">
        <v>174.53604160462501</v>
      </c>
      <c r="L627" s="53">
        <v>27.5247467478214</v>
      </c>
      <c r="M627" s="44"/>
      <c r="P627">
        <v>0.81888295343816897</v>
      </c>
      <c r="Q627">
        <v>0.58836682237357796</v>
      </c>
      <c r="R627">
        <v>0.82709496984239805</v>
      </c>
      <c r="S627">
        <v>0.55619504046054002</v>
      </c>
    </row>
    <row r="628" spans="1:19" ht="15">
      <c r="A628" s="38"/>
      <c r="B628" s="40">
        <v>217.396729386667</v>
      </c>
      <c r="C628" s="40">
        <v>32.113814738419997</v>
      </c>
      <c r="E628" s="40">
        <v>211.484805940667</v>
      </c>
      <c r="F628" s="40">
        <v>29.891739711393299</v>
      </c>
      <c r="H628" s="40">
        <v>213.42038975400001</v>
      </c>
      <c r="I628" s="40">
        <v>28.539172303638001</v>
      </c>
      <c r="K628">
        <v>191.85119577</v>
      </c>
      <c r="L628" s="53">
        <v>26.906430218561901</v>
      </c>
      <c r="M628" s="44"/>
      <c r="P628">
        <v>0.81888295343816897</v>
      </c>
      <c r="Q628">
        <v>0.58836682237357796</v>
      </c>
      <c r="R628">
        <v>0.82709496984239805</v>
      </c>
      <c r="S628">
        <v>0.55619504046054002</v>
      </c>
    </row>
    <row r="629" spans="1:19" ht="15">
      <c r="A629" s="38"/>
      <c r="B629" s="40">
        <v>393.42772935274502</v>
      </c>
      <c r="C629" s="40">
        <v>30.867520484131099</v>
      </c>
      <c r="E629" s="40">
        <v>374.55237617274003</v>
      </c>
      <c r="F629" s="40">
        <v>28.529511107868199</v>
      </c>
      <c r="H629" s="40">
        <v>380.54981395530001</v>
      </c>
      <c r="I629" s="40">
        <v>27.138298917034199</v>
      </c>
      <c r="K629">
        <v>347.12150340329998</v>
      </c>
      <c r="L629" s="53">
        <v>25.350977699643199</v>
      </c>
      <c r="M629" s="44"/>
      <c r="P629">
        <v>0.81888295343816897</v>
      </c>
      <c r="Q629">
        <v>0.58836682237357796</v>
      </c>
      <c r="R629">
        <v>0.82709496984239805</v>
      </c>
      <c r="S629">
        <v>0.55619504046054002</v>
      </c>
    </row>
    <row r="630" spans="1:19" ht="15">
      <c r="A630" s="38"/>
      <c r="B630" s="40">
        <v>1236.1211063999999</v>
      </c>
      <c r="C630" s="40">
        <v>28.0464513193842</v>
      </c>
      <c r="E630" s="40">
        <v>1182.2554431291701</v>
      </c>
      <c r="F630" s="40">
        <v>25.747086726200099</v>
      </c>
      <c r="H630" s="40">
        <v>1195.67682562917</v>
      </c>
      <c r="I630" s="40">
        <v>24.056377466506</v>
      </c>
      <c r="K630">
        <v>1062.5400169166701</v>
      </c>
      <c r="L630" s="53">
        <v>21.7183680902431</v>
      </c>
      <c r="M630" s="44"/>
      <c r="P630">
        <v>0.81888295343816897</v>
      </c>
      <c r="Q630">
        <v>0.58836682237357796</v>
      </c>
      <c r="R630">
        <v>0.82709496984239805</v>
      </c>
      <c r="S630">
        <v>0.55619504046054002</v>
      </c>
    </row>
    <row r="631" spans="1:19" ht="15">
      <c r="A631" s="38"/>
      <c r="B631" s="40">
        <v>4379.8324702500004</v>
      </c>
      <c r="C631" s="40">
        <v>24.143328228433099</v>
      </c>
      <c r="E631" s="40">
        <v>4159.2212394666703</v>
      </c>
      <c r="F631" s="40">
        <v>22.278717444884599</v>
      </c>
      <c r="H631" s="40">
        <v>4236.5123062499997</v>
      </c>
      <c r="I631" s="40">
        <v>20.597669380960099</v>
      </c>
      <c r="K631">
        <v>3744.93859905</v>
      </c>
      <c r="L631" s="53">
        <v>17.6993106500558</v>
      </c>
      <c r="M631" s="44"/>
      <c r="P631">
        <v>0.81888295343816897</v>
      </c>
      <c r="Q631">
        <v>0.58836682237357796</v>
      </c>
      <c r="R631">
        <v>0.82709496984239805</v>
      </c>
      <c r="S631">
        <v>0.55619504046054002</v>
      </c>
    </row>
    <row r="632" spans="1:19" ht="15">
      <c r="A632" s="38"/>
      <c r="B632" s="40">
        <v>8099.7315251626696</v>
      </c>
      <c r="C632" s="40">
        <v>21.988881571794199</v>
      </c>
      <c r="E632" s="40">
        <v>7435.0905276526701</v>
      </c>
      <c r="F632" s="40">
        <v>20.462412640184599</v>
      </c>
      <c r="H632" s="40">
        <v>7792.095855306</v>
      </c>
      <c r="I632" s="40">
        <v>18.8006869677994</v>
      </c>
      <c r="K632">
        <v>6832.6595833860001</v>
      </c>
      <c r="L632" s="53">
        <v>16.0472461734403</v>
      </c>
      <c r="M632" s="44"/>
      <c r="P632">
        <v>0.81888295343816897</v>
      </c>
      <c r="Q632">
        <v>0.58836682237357796</v>
      </c>
      <c r="R632">
        <v>0.82709496984239805</v>
      </c>
      <c r="S632">
        <v>0.55619504046054002</v>
      </c>
    </row>
    <row r="633" spans="1:19" ht="15">
      <c r="A633" s="38"/>
      <c r="B633" s="40">
        <v>12618.166392810001</v>
      </c>
      <c r="C633" s="40">
        <v>21.187002322910601</v>
      </c>
      <c r="E633" s="40">
        <v>11526.068320074</v>
      </c>
      <c r="F633" s="40">
        <v>18.984249687423301</v>
      </c>
      <c r="H633" s="40">
        <v>12381.271389594</v>
      </c>
      <c r="I633" s="40">
        <v>17.766939020443498</v>
      </c>
      <c r="K633">
        <v>10707.806820383999</v>
      </c>
      <c r="L633" s="53">
        <v>14.9265474641573</v>
      </c>
      <c r="M633" s="44"/>
      <c r="P633">
        <v>0.81888295343816897</v>
      </c>
      <c r="Q633">
        <v>0.58836682237357796</v>
      </c>
      <c r="R633">
        <v>0.82709496984239805</v>
      </c>
      <c r="S633">
        <v>0.55619504046054002</v>
      </c>
    </row>
    <row r="634" spans="1:19" ht="15">
      <c r="A634" s="38"/>
      <c r="B634" s="40">
        <v>15362.518113066701</v>
      </c>
      <c r="C634" s="40">
        <v>19.9600304601611</v>
      </c>
      <c r="E634" s="40">
        <v>13938.051410066701</v>
      </c>
      <c r="F634" s="40">
        <v>18.027791306224898</v>
      </c>
      <c r="H634" s="40">
        <v>15066.1632384</v>
      </c>
      <c r="I634" s="40">
        <v>17.023026946178099</v>
      </c>
      <c r="K634">
        <v>12744.5682474</v>
      </c>
      <c r="L634" s="53">
        <v>13.805848754874299</v>
      </c>
      <c r="M634" s="44"/>
      <c r="P634">
        <v>0.81888295343816897</v>
      </c>
      <c r="Q634">
        <v>0.58836682237357796</v>
      </c>
      <c r="R634">
        <v>0.82709496984239805</v>
      </c>
      <c r="S634">
        <v>0.55619504046054002</v>
      </c>
    </row>
    <row r="635" spans="1:19" ht="15">
      <c r="A635" s="38"/>
      <c r="M635" s="44"/>
    </row>
    <row r="636" spans="1:19" ht="15">
      <c r="A636" s="38"/>
      <c r="M636" s="44"/>
    </row>
    <row r="637" spans="1:19" ht="15">
      <c r="A637" s="36"/>
      <c r="M637" s="44"/>
      <c r="P637">
        <v>97.8</v>
      </c>
    </row>
    <row r="638" spans="1:19" ht="15">
      <c r="A638" s="36"/>
      <c r="M638" s="44"/>
      <c r="P638">
        <v>190.74</v>
      </c>
    </row>
    <row r="639" spans="1:19" ht="18.75">
      <c r="A639" s="52" t="s">
        <v>162</v>
      </c>
      <c r="M639" s="44"/>
    </row>
    <row r="640" spans="1:19">
      <c r="A640" s="35"/>
      <c r="M640" s="44"/>
    </row>
    <row r="641" spans="1:19" ht="18.75">
      <c r="A641" s="47" t="s">
        <v>173</v>
      </c>
      <c r="M641" s="44"/>
    </row>
    <row r="642" spans="1:19">
      <c r="A642" s="35"/>
      <c r="M642" s="44"/>
      <c r="P642" t="s">
        <v>239</v>
      </c>
    </row>
    <row r="643" spans="1:19" ht="15">
      <c r="A643" s="36"/>
      <c r="B643">
        <v>1</v>
      </c>
      <c r="C643">
        <v>1</v>
      </c>
      <c r="E643">
        <v>2</v>
      </c>
      <c r="F643">
        <v>2</v>
      </c>
      <c r="H643" s="40">
        <v>3</v>
      </c>
      <c r="I643" s="40">
        <v>3</v>
      </c>
      <c r="K643" s="40">
        <v>4</v>
      </c>
      <c r="L643" s="40">
        <v>4</v>
      </c>
      <c r="M643" s="44"/>
      <c r="P643">
        <v>1</v>
      </c>
      <c r="Q643">
        <v>2</v>
      </c>
      <c r="R643">
        <v>3</v>
      </c>
      <c r="S643">
        <v>4</v>
      </c>
    </row>
    <row r="644" spans="1:19" ht="15">
      <c r="A644" s="37" t="s">
        <v>10</v>
      </c>
      <c r="B644" t="s">
        <v>35</v>
      </c>
      <c r="C644" t="s">
        <v>40</v>
      </c>
      <c r="E644" t="s">
        <v>35</v>
      </c>
      <c r="F644" t="s">
        <v>40</v>
      </c>
      <c r="H644" s="40" t="s">
        <v>35</v>
      </c>
      <c r="I644" s="40" t="s">
        <v>40</v>
      </c>
      <c r="K644" s="40" t="s">
        <v>35</v>
      </c>
      <c r="L644" s="40" t="s">
        <v>40</v>
      </c>
      <c r="M644" s="44"/>
      <c r="P644" t="s">
        <v>36</v>
      </c>
      <c r="Q644" t="s">
        <v>36</v>
      </c>
      <c r="R644" t="s">
        <v>36</v>
      </c>
      <c r="S644" t="s">
        <v>36</v>
      </c>
    </row>
    <row r="645" spans="1:19" ht="15">
      <c r="A645" s="37"/>
      <c r="B645">
        <v>0</v>
      </c>
      <c r="C645">
        <v>48.576492329956501</v>
      </c>
      <c r="E645">
        <v>0</v>
      </c>
      <c r="F645">
        <v>47.7166459064549</v>
      </c>
      <c r="H645" s="40">
        <v>0</v>
      </c>
      <c r="I645" s="40">
        <v>52.7308065109194</v>
      </c>
      <c r="K645" s="40">
        <v>0</v>
      </c>
      <c r="L645" s="40">
        <v>46.537980022553803</v>
      </c>
      <c r="M645" s="44"/>
      <c r="P645">
        <v>0.889699518429932</v>
      </c>
      <c r="Q645">
        <v>0.90177601314203304</v>
      </c>
      <c r="R645">
        <v>0.70797242600222998</v>
      </c>
      <c r="S645">
        <v>1.00379824046987</v>
      </c>
    </row>
    <row r="646" spans="1:19" ht="15">
      <c r="A646" s="38"/>
      <c r="B646">
        <v>21.1741702809</v>
      </c>
      <c r="C646">
        <v>42.229086709275997</v>
      </c>
      <c r="E646">
        <v>20.625305862659999</v>
      </c>
      <c r="F646">
        <v>47.7166459064549</v>
      </c>
      <c r="H646" s="40">
        <v>20.456842291200001</v>
      </c>
      <c r="I646" s="40">
        <v>40.296847555339802</v>
      </c>
      <c r="K646" s="40">
        <v>21.577252153860002</v>
      </c>
      <c r="L646" s="40">
        <v>46.537980022553803</v>
      </c>
      <c r="M646" s="44"/>
      <c r="P646">
        <v>0.889699518429932</v>
      </c>
      <c r="Q646">
        <v>0.90177601314203304</v>
      </c>
      <c r="R646">
        <v>0.70797242600222998</v>
      </c>
      <c r="S646">
        <v>1.00379824046987</v>
      </c>
    </row>
    <row r="647" spans="1:19" ht="15">
      <c r="A647" s="38"/>
      <c r="B647">
        <v>28.529722379024999</v>
      </c>
      <c r="C647">
        <v>40.171252010334001</v>
      </c>
      <c r="E647">
        <v>27.957951255465002</v>
      </c>
      <c r="F647">
        <v>43.900473577430901</v>
      </c>
      <c r="H647" s="40">
        <v>27.761374357966702</v>
      </c>
      <c r="I647" s="40">
        <v>38.982924930663202</v>
      </c>
      <c r="K647" s="40">
        <v>29.152049957531698</v>
      </c>
      <c r="L647" s="40">
        <v>45.987291863682003</v>
      </c>
      <c r="M647" s="44"/>
      <c r="P647">
        <v>0.889699518429932</v>
      </c>
      <c r="Q647">
        <v>0.90177601314203304</v>
      </c>
      <c r="R647">
        <v>0.70797242600222998</v>
      </c>
      <c r="S647">
        <v>1.00379824046987</v>
      </c>
    </row>
    <row r="648" spans="1:19" ht="15">
      <c r="A648" s="38"/>
      <c r="B648">
        <v>46.194387445304997</v>
      </c>
      <c r="C648">
        <v>38.354947205633898</v>
      </c>
      <c r="E648">
        <v>44.900017214984999</v>
      </c>
      <c r="F648">
        <v>42.8570644343053</v>
      </c>
      <c r="H648" s="40">
        <v>44.993724176385001</v>
      </c>
      <c r="I648" s="40">
        <v>35.079801839711998</v>
      </c>
      <c r="K648" s="40">
        <v>47.948575421385002</v>
      </c>
      <c r="L648" s="40">
        <v>40.905502888829801</v>
      </c>
      <c r="M648" s="44"/>
      <c r="P648">
        <v>0.889699518429932</v>
      </c>
      <c r="Q648">
        <v>0.90177601314203304</v>
      </c>
      <c r="R648">
        <v>0.70797242600222998</v>
      </c>
      <c r="S648">
        <v>1.00379824046987</v>
      </c>
    </row>
    <row r="649" spans="1:19" ht="15">
      <c r="A649" s="38"/>
      <c r="B649">
        <v>69.210031076505004</v>
      </c>
      <c r="C649">
        <v>36.248806527843399</v>
      </c>
      <c r="E649">
        <v>67.467828853425004</v>
      </c>
      <c r="F649">
        <v>40.306508751109497</v>
      </c>
      <c r="H649" s="40">
        <v>66.883304888051697</v>
      </c>
      <c r="I649" s="40">
        <v>32.732131267679499</v>
      </c>
      <c r="K649" s="40">
        <v>71.088236707491703</v>
      </c>
      <c r="L649" s="40">
        <v>39.011908517972202</v>
      </c>
      <c r="M649" s="44"/>
      <c r="P649">
        <v>0.889699518429932</v>
      </c>
      <c r="Q649">
        <v>0.90177601314203304</v>
      </c>
      <c r="R649">
        <v>0.70797242600222998</v>
      </c>
      <c r="S649">
        <v>1.00379824046987</v>
      </c>
    </row>
    <row r="650" spans="1:19" ht="15">
      <c r="A650" s="38"/>
      <c r="B650">
        <v>95.953715829486697</v>
      </c>
      <c r="C650">
        <v>34.345550961216297</v>
      </c>
      <c r="E650">
        <v>94.318011262799999</v>
      </c>
      <c r="F650">
        <v>37.765614263683403</v>
      </c>
      <c r="H650" s="40">
        <v>91.101574980931701</v>
      </c>
      <c r="I650" s="40">
        <v>30.7226025475859</v>
      </c>
      <c r="K650" s="40">
        <v>97.997382129486695</v>
      </c>
      <c r="L650" s="40">
        <v>37.630357522907801</v>
      </c>
      <c r="M650" s="44"/>
      <c r="P650">
        <v>0.889699518429932</v>
      </c>
      <c r="Q650">
        <v>0.90177601314203304</v>
      </c>
      <c r="R650">
        <v>0.70797242600222998</v>
      </c>
      <c r="S650">
        <v>1.00379824046987</v>
      </c>
    </row>
    <row r="651" spans="1:19" ht="15">
      <c r="A651" s="38"/>
      <c r="B651">
        <v>126.2886455985</v>
      </c>
      <c r="C651">
        <v>32.780437246528003</v>
      </c>
      <c r="E651">
        <v>123.947843136</v>
      </c>
      <c r="F651">
        <v>35.475910866268897</v>
      </c>
      <c r="H651" s="40">
        <v>118.476941303625</v>
      </c>
      <c r="I651" s="40">
        <v>29.128505245588499</v>
      </c>
      <c r="K651" s="40">
        <v>130.033057536</v>
      </c>
      <c r="L651" s="40">
        <v>36.509658813624903</v>
      </c>
      <c r="M651" s="44"/>
      <c r="P651">
        <v>0.889699518429932</v>
      </c>
      <c r="Q651">
        <v>0.90177601314203304</v>
      </c>
      <c r="R651">
        <v>0.70797242600222998</v>
      </c>
      <c r="S651">
        <v>1.00379824046987</v>
      </c>
    </row>
    <row r="652" spans="1:19" ht="15">
      <c r="A652" s="38"/>
      <c r="B652">
        <v>159.62788810221201</v>
      </c>
      <c r="C652">
        <v>31.427869838772601</v>
      </c>
      <c r="E652">
        <v>156.771783523567</v>
      </c>
      <c r="F652">
        <v>33.553332908102398</v>
      </c>
      <c r="H652" s="40">
        <v>151.4651610537</v>
      </c>
      <c r="I652" s="40">
        <v>27.901533382838998</v>
      </c>
      <c r="K652" s="40">
        <v>165.58508576306701</v>
      </c>
      <c r="L652" s="40">
        <v>35.466249670499302</v>
      </c>
      <c r="M652" s="44"/>
      <c r="P652">
        <v>0.889699518429932</v>
      </c>
      <c r="Q652">
        <v>0.90177601314203304</v>
      </c>
      <c r="R652">
        <v>0.70797242600222998</v>
      </c>
      <c r="S652">
        <v>1.00379824046987</v>
      </c>
    </row>
    <row r="653" spans="1:19" ht="15">
      <c r="A653" s="38"/>
      <c r="B653">
        <v>197.33804089416</v>
      </c>
      <c r="C653">
        <v>30.210559171792799</v>
      </c>
      <c r="E653">
        <v>193.570334761467</v>
      </c>
      <c r="F653">
        <v>31.563126579548101</v>
      </c>
      <c r="H653" s="40">
        <v>186.58718097716701</v>
      </c>
      <c r="I653" s="40">
        <v>26.664900324319799</v>
      </c>
      <c r="K653" s="40">
        <v>205.63551904237201</v>
      </c>
      <c r="L653" s="40">
        <v>34.4518241146828</v>
      </c>
      <c r="M653" s="44"/>
      <c r="P653">
        <v>0.889699518429932</v>
      </c>
      <c r="Q653">
        <v>0.90177601314203304</v>
      </c>
      <c r="R653">
        <v>0.70797242600222998</v>
      </c>
      <c r="S653">
        <v>1.00379824046987</v>
      </c>
    </row>
    <row r="654" spans="1:19" ht="15">
      <c r="A654" s="38"/>
      <c r="B654">
        <v>217.25957316</v>
      </c>
      <c r="C654">
        <v>29.563259055224201</v>
      </c>
      <c r="E654">
        <v>213.323755178667</v>
      </c>
      <c r="F654">
        <v>30.606668198349698</v>
      </c>
      <c r="H654" s="40">
        <v>207.57446926649999</v>
      </c>
      <c r="I654" s="40">
        <v>26.1045509696783</v>
      </c>
      <c r="K654" s="40">
        <v>226.11010922666699</v>
      </c>
      <c r="L654" s="40">
        <v>33.862491172732199</v>
      </c>
      <c r="M654" s="44"/>
      <c r="P654">
        <v>0.889699518429932</v>
      </c>
      <c r="Q654">
        <v>0.90177601314203304</v>
      </c>
      <c r="R654">
        <v>0.70797242600222998</v>
      </c>
      <c r="S654">
        <v>1.00379824046987</v>
      </c>
    </row>
    <row r="655" spans="1:19" ht="15">
      <c r="A655" s="38"/>
      <c r="B655">
        <v>394.85504366874</v>
      </c>
      <c r="C655">
        <v>27.6020363139789</v>
      </c>
      <c r="E655">
        <v>387.649703783745</v>
      </c>
      <c r="F655">
        <v>27.234910874731</v>
      </c>
      <c r="H655" s="40">
        <v>368.8819346304</v>
      </c>
      <c r="I655" s="40">
        <v>24.2399401861298</v>
      </c>
      <c r="K655" s="40">
        <v>409.39747387006503</v>
      </c>
      <c r="L655" s="40">
        <v>31.910929627256699</v>
      </c>
      <c r="M655" s="44"/>
      <c r="P655">
        <v>0.889699518429932</v>
      </c>
      <c r="Q655">
        <v>0.90177601314203304</v>
      </c>
      <c r="R655">
        <v>0.70797242600222998</v>
      </c>
      <c r="S655">
        <v>1.00379824046987</v>
      </c>
    </row>
    <row r="656" spans="1:19" ht="15">
      <c r="A656" s="38"/>
      <c r="B656">
        <v>1249.3662826499999</v>
      </c>
      <c r="C656">
        <v>23.254498217622402</v>
      </c>
      <c r="E656">
        <v>1277.3891101291699</v>
      </c>
      <c r="F656">
        <v>22.182105487187801</v>
      </c>
      <c r="H656" s="40">
        <v>1121.0457839291701</v>
      </c>
      <c r="I656" s="40">
        <v>20.269188724790901</v>
      </c>
      <c r="K656" s="40">
        <v>1353.41162491667</v>
      </c>
      <c r="L656" s="40">
        <v>27.147960112803901</v>
      </c>
      <c r="M656" s="44"/>
      <c r="P656">
        <v>0.889699518429932</v>
      </c>
      <c r="Q656">
        <v>0.90177601314203304</v>
      </c>
      <c r="R656">
        <v>0.70797242600222998</v>
      </c>
      <c r="S656">
        <v>1.00379824046987</v>
      </c>
    </row>
    <row r="657" spans="1:30" ht="15">
      <c r="A657" s="38"/>
      <c r="B657">
        <v>4456.8799044666703</v>
      </c>
      <c r="C657">
        <v>19.051878057811098</v>
      </c>
      <c r="E657">
        <v>4593.3206036666697</v>
      </c>
      <c r="F657">
        <v>17.931179348528101</v>
      </c>
      <c r="H657" s="40">
        <v>3867.7708594666701</v>
      </c>
      <c r="I657" s="40">
        <v>16.395049221148799</v>
      </c>
      <c r="K657" s="40">
        <v>5015.7909844666701</v>
      </c>
      <c r="L657" s="40">
        <v>22.365668206811801</v>
      </c>
      <c r="M657" s="44"/>
      <c r="P657">
        <v>0.889699518429932</v>
      </c>
      <c r="Q657">
        <v>0.90177601314203304</v>
      </c>
      <c r="R657">
        <v>0.70797242600222998</v>
      </c>
      <c r="S657">
        <v>1.00379824046987</v>
      </c>
    </row>
    <row r="658" spans="1:30" ht="15">
      <c r="A658" s="38"/>
      <c r="B658">
        <v>8425.5749885626701</v>
      </c>
      <c r="C658">
        <v>16.916753792711599</v>
      </c>
      <c r="E658">
        <v>8538.5328000046702</v>
      </c>
      <c r="F658">
        <v>15.9506342157435</v>
      </c>
      <c r="H658" s="40">
        <v>7161.262033338</v>
      </c>
      <c r="I658" s="40">
        <v>14.501454850291299</v>
      </c>
      <c r="K658" s="40">
        <v>9409.1047458659996</v>
      </c>
      <c r="L658" s="40">
        <v>19.863418502464299</v>
      </c>
      <c r="M658" s="44"/>
      <c r="P658">
        <v>0.889699518429932</v>
      </c>
      <c r="Q658">
        <v>0.90177601314203304</v>
      </c>
      <c r="R658">
        <v>0.70797242600222998</v>
      </c>
      <c r="S658">
        <v>1.00379824046987</v>
      </c>
    </row>
    <row r="659" spans="1:30" ht="15">
      <c r="A659" s="38"/>
      <c r="B659">
        <v>13276.192977000001</v>
      </c>
      <c r="C659">
        <v>15.448252035720101</v>
      </c>
      <c r="E659">
        <v>13463.867296872</v>
      </c>
      <c r="F659">
        <v>14.5787444164487</v>
      </c>
      <c r="H659" s="40">
        <v>11783.654673929999</v>
      </c>
      <c r="I659" s="40">
        <v>13.264821791772199</v>
      </c>
      <c r="K659" s="40">
        <v>14918.647093434</v>
      </c>
      <c r="L659" s="40">
        <v>18.182370438539799</v>
      </c>
      <c r="M659" s="44"/>
      <c r="P659">
        <v>0.889699518429932</v>
      </c>
      <c r="Q659">
        <v>0.90177601314203304</v>
      </c>
      <c r="R659">
        <v>0.70797242600222998</v>
      </c>
      <c r="S659">
        <v>1.00379824046987</v>
      </c>
    </row>
    <row r="660" spans="1:30" ht="15">
      <c r="A660" s="38"/>
      <c r="B660">
        <v>16001.024711399999</v>
      </c>
      <c r="C660">
        <v>14.5594220249094</v>
      </c>
      <c r="E660">
        <v>16148.953382399999</v>
      </c>
      <c r="F660">
        <v>13.7575427760259</v>
      </c>
      <c r="H660" s="40">
        <v>13736.3045544</v>
      </c>
      <c r="I660" s="40">
        <v>12.5015873259673</v>
      </c>
      <c r="K660" s="40">
        <v>17824.604881066702</v>
      </c>
      <c r="L660" s="40">
        <v>17.080994120796198</v>
      </c>
      <c r="M660" s="44"/>
      <c r="P660">
        <v>0.889699518429932</v>
      </c>
      <c r="Q660">
        <v>0.90177601314203304</v>
      </c>
      <c r="R660">
        <v>0.70797242600222998</v>
      </c>
      <c r="S660">
        <v>1.00379824046987</v>
      </c>
    </row>
    <row r="661" spans="1:30" ht="15">
      <c r="A661" s="38"/>
      <c r="M661" s="44"/>
    </row>
    <row r="662" spans="1:30" ht="15">
      <c r="A662" s="38"/>
      <c r="M662" s="44"/>
    </row>
    <row r="663" spans="1:30" ht="15">
      <c r="A663" s="36"/>
      <c r="M663" s="44"/>
    </row>
    <row r="664" spans="1:30" ht="15">
      <c r="A664" s="36"/>
      <c r="M664" s="44"/>
    </row>
    <row r="665" spans="1:30" ht="18.75">
      <c r="A665" s="52" t="s">
        <v>162</v>
      </c>
      <c r="M665" s="44"/>
    </row>
    <row r="666" spans="1:30">
      <c r="A666" s="35"/>
      <c r="M666" s="44"/>
      <c r="Y666" s="4"/>
      <c r="Z666" s="4"/>
      <c r="AA666" s="4"/>
      <c r="AB666" s="309"/>
      <c r="AC666" s="309"/>
      <c r="AD666" s="309"/>
    </row>
    <row r="667" spans="1:30" ht="18.75">
      <c r="A667" s="47" t="s">
        <v>178</v>
      </c>
      <c r="M667" s="44"/>
      <c r="AA667" s="4"/>
      <c r="AB667" s="309"/>
      <c r="AC667" s="309"/>
      <c r="AD667" s="309"/>
    </row>
    <row r="668" spans="1:30">
      <c r="A668" s="35"/>
      <c r="M668" s="44"/>
      <c r="P668" t="s">
        <v>239</v>
      </c>
    </row>
    <row r="669" spans="1:30" ht="15">
      <c r="A669" s="36"/>
      <c r="B669">
        <v>1</v>
      </c>
      <c r="C669">
        <v>1</v>
      </c>
      <c r="E669" s="40">
        <v>2</v>
      </c>
      <c r="F669" s="40">
        <v>2</v>
      </c>
      <c r="H669" s="40">
        <v>3</v>
      </c>
      <c r="I669" s="40">
        <v>3</v>
      </c>
      <c r="K669">
        <v>4</v>
      </c>
      <c r="L669">
        <v>4</v>
      </c>
      <c r="M669" s="44"/>
      <c r="P669">
        <v>1</v>
      </c>
      <c r="Q669">
        <v>2</v>
      </c>
      <c r="R669">
        <v>3</v>
      </c>
      <c r="S669">
        <v>4</v>
      </c>
    </row>
    <row r="670" spans="1:30" ht="15">
      <c r="A670" s="37" t="s">
        <v>10</v>
      </c>
      <c r="B670" t="s">
        <v>35</v>
      </c>
      <c r="C670" t="s">
        <v>40</v>
      </c>
      <c r="E670" s="40" t="s">
        <v>35</v>
      </c>
      <c r="F670" s="40" t="s">
        <v>40</v>
      </c>
      <c r="H670" s="40" t="s">
        <v>35</v>
      </c>
      <c r="I670" s="40" t="s">
        <v>40</v>
      </c>
      <c r="K670" t="s">
        <v>35</v>
      </c>
      <c r="L670" t="s">
        <v>40</v>
      </c>
      <c r="M670" s="44"/>
      <c r="P670" t="s">
        <v>36</v>
      </c>
      <c r="Q670" t="s">
        <v>36</v>
      </c>
      <c r="R670" t="s">
        <v>36</v>
      </c>
      <c r="S670" t="s">
        <v>36</v>
      </c>
    </row>
    <row r="671" spans="1:30" ht="15">
      <c r="A671" s="37"/>
      <c r="B671">
        <v>0</v>
      </c>
      <c r="C671">
        <v>52.325036288592798</v>
      </c>
      <c r="E671" s="40">
        <v>0</v>
      </c>
      <c r="F671" s="40">
        <v>55.030171104103502</v>
      </c>
      <c r="H671" s="40">
        <v>0</v>
      </c>
      <c r="I671" s="40">
        <v>47.890547430309098</v>
      </c>
      <c r="K671">
        <v>0</v>
      </c>
      <c r="L671">
        <v>56.604946014561499</v>
      </c>
      <c r="M671" s="44"/>
      <c r="P671">
        <v>0.84564446572018603</v>
      </c>
      <c r="Q671">
        <v>0.55117121866030605</v>
      </c>
      <c r="R671">
        <v>0.84651397333945699</v>
      </c>
      <c r="S671">
        <v>0.56575962427252502</v>
      </c>
    </row>
    <row r="672" spans="1:30" ht="15">
      <c r="A672" s="38"/>
      <c r="B672">
        <v>21.577252153860002</v>
      </c>
      <c r="C672">
        <v>46.151532191766599</v>
      </c>
      <c r="E672" s="40">
        <v>19.786191368579999</v>
      </c>
      <c r="F672" s="40">
        <v>39.176148846056797</v>
      </c>
      <c r="H672" s="40">
        <v>20.865547199760002</v>
      </c>
      <c r="I672" s="40">
        <v>39.620563851462201</v>
      </c>
      <c r="K672">
        <v>19.4359535601</v>
      </c>
      <c r="L672">
        <v>39.040892105281301</v>
      </c>
      <c r="M672" s="44"/>
      <c r="P672">
        <v>0.84564446572018603</v>
      </c>
      <c r="Q672">
        <v>0.55117121866030605</v>
      </c>
      <c r="R672">
        <v>0.84651397333945699</v>
      </c>
      <c r="S672">
        <v>0.56575962427252502</v>
      </c>
    </row>
    <row r="673" spans="1:19" ht="15">
      <c r="A673" s="38"/>
      <c r="B673">
        <v>29.369037653865</v>
      </c>
      <c r="C673">
        <v>46.093565017148499</v>
      </c>
      <c r="E673" s="40">
        <v>26.674765797540001</v>
      </c>
      <c r="F673" s="40">
        <v>35.929987067443903</v>
      </c>
      <c r="H673" s="40">
        <v>28.2263373914667</v>
      </c>
      <c r="I673" s="40">
        <v>38.963602539123798</v>
      </c>
      <c r="K673">
        <v>26.2943435178667</v>
      </c>
      <c r="L673">
        <v>34.838271945470098</v>
      </c>
      <c r="M673" s="44"/>
      <c r="P673">
        <v>0.84564446572018603</v>
      </c>
      <c r="Q673">
        <v>0.55117121866030605</v>
      </c>
      <c r="R673">
        <v>0.84651397333945699</v>
      </c>
      <c r="S673">
        <v>0.56575962427252502</v>
      </c>
    </row>
    <row r="674" spans="1:19" ht="15">
      <c r="A674" s="38"/>
      <c r="B674">
        <v>48.120395213385002</v>
      </c>
      <c r="C674">
        <v>43.571992921261703</v>
      </c>
      <c r="E674" s="40">
        <v>43.577696606400004</v>
      </c>
      <c r="F674" s="40">
        <v>32.896371595764101</v>
      </c>
      <c r="H674" s="40">
        <v>45.713379598425</v>
      </c>
      <c r="I674" s="40">
        <v>37.031363385187603</v>
      </c>
      <c r="K674">
        <v>43.041401438400001</v>
      </c>
      <c r="L674">
        <v>32.258732674965202</v>
      </c>
      <c r="M674" s="44"/>
      <c r="P674">
        <v>0.84564446572018603</v>
      </c>
      <c r="Q674">
        <v>0.55117121866030605</v>
      </c>
      <c r="R674">
        <v>0.84651397333945699</v>
      </c>
      <c r="S674">
        <v>0.56575962427252502</v>
      </c>
    </row>
    <row r="675" spans="1:19" ht="15">
      <c r="A675" s="38"/>
      <c r="B675">
        <v>71.554626740171699</v>
      </c>
      <c r="C675">
        <v>41.823316486949501</v>
      </c>
      <c r="E675" s="40">
        <v>64.655683344046693</v>
      </c>
      <c r="F675" s="40">
        <v>31.0124384206763</v>
      </c>
      <c r="H675" s="40">
        <v>68.418748670891702</v>
      </c>
      <c r="I675" s="40">
        <v>35.514555649347699</v>
      </c>
      <c r="K675">
        <v>62.223472247291603</v>
      </c>
      <c r="L675">
        <v>29.785466557926799</v>
      </c>
      <c r="M675" s="44"/>
      <c r="P675">
        <v>0.84564446572018603</v>
      </c>
      <c r="Q675">
        <v>0.55117121866030605</v>
      </c>
      <c r="R675">
        <v>0.84651397333945699</v>
      </c>
      <c r="S675">
        <v>0.56575962427252502</v>
      </c>
    </row>
    <row r="676" spans="1:19" ht="15">
      <c r="A676" s="38"/>
      <c r="B676">
        <v>99.080381936206706</v>
      </c>
      <c r="C676">
        <v>40.364475925727596</v>
      </c>
      <c r="E676" s="40">
        <v>89.633003465611694</v>
      </c>
      <c r="F676" s="40">
        <v>29.447324705987899</v>
      </c>
      <c r="H676" s="40">
        <v>94.415538575691698</v>
      </c>
      <c r="I676" s="40">
        <v>34.393856940064701</v>
      </c>
      <c r="K676">
        <v>85.711654371091697</v>
      </c>
      <c r="L676">
        <v>28.0464513193842</v>
      </c>
      <c r="M676" s="44"/>
      <c r="P676">
        <v>0.84564446572018603</v>
      </c>
      <c r="Q676">
        <v>0.55117121866030605</v>
      </c>
      <c r="R676">
        <v>0.84651397333945699</v>
      </c>
      <c r="S676">
        <v>0.56575962427252502</v>
      </c>
    </row>
    <row r="677" spans="1:19" ht="15">
      <c r="A677" s="38"/>
      <c r="B677">
        <v>131.80683294599999</v>
      </c>
      <c r="C677">
        <v>39.321066782602102</v>
      </c>
      <c r="E677" s="40">
        <v>117.8914523505</v>
      </c>
      <c r="F677" s="40">
        <v>28.239675234777799</v>
      </c>
      <c r="H677" s="40">
        <v>124.561397376</v>
      </c>
      <c r="I677" s="40">
        <v>33.3794313842481</v>
      </c>
      <c r="K677">
        <v>112.181048303625</v>
      </c>
      <c r="L677">
        <v>26.771173477786299</v>
      </c>
      <c r="M677" s="44"/>
      <c r="P677">
        <v>0.84564446572018603</v>
      </c>
      <c r="Q677">
        <v>0.55117121866030605</v>
      </c>
      <c r="R677">
        <v>0.84651397333945699</v>
      </c>
      <c r="S677">
        <v>0.56575962427252502</v>
      </c>
    </row>
    <row r="678" spans="1:19" ht="15">
      <c r="A678" s="38"/>
      <c r="B678">
        <v>167.15574148916701</v>
      </c>
      <c r="C678">
        <v>38.374269597173303</v>
      </c>
      <c r="E678" s="40">
        <v>150.691834551932</v>
      </c>
      <c r="F678" s="40">
        <v>27.302539245118801</v>
      </c>
      <c r="H678" s="40">
        <v>160.827951955332</v>
      </c>
      <c r="I678" s="40">
        <v>32.519584960746499</v>
      </c>
      <c r="K678">
        <v>142.772890338</v>
      </c>
      <c r="L678">
        <v>25.7084419431214</v>
      </c>
      <c r="M678" s="44"/>
      <c r="P678">
        <v>0.84564446572018603</v>
      </c>
      <c r="Q678">
        <v>0.55117121866030605</v>
      </c>
      <c r="R678">
        <v>0.84651397333945699</v>
      </c>
      <c r="S678">
        <v>0.56575962427252502</v>
      </c>
    </row>
    <row r="679" spans="1:19" ht="15">
      <c r="A679" s="38"/>
      <c r="B679">
        <v>207.45656549237199</v>
      </c>
      <c r="C679">
        <v>37.533745565211099</v>
      </c>
      <c r="E679" s="40">
        <v>185.52839344932701</v>
      </c>
      <c r="F679" s="40">
        <v>26.481337604695799</v>
      </c>
      <c r="H679" s="40">
        <v>196.81904517929999</v>
      </c>
      <c r="I679" s="40">
        <v>31.563126579548101</v>
      </c>
      <c r="K679">
        <v>176.07702540982501</v>
      </c>
      <c r="L679">
        <v>24.858256715389501</v>
      </c>
      <c r="M679" s="44"/>
      <c r="P679">
        <v>0.84564446572018603</v>
      </c>
      <c r="Q679">
        <v>0.55117121866030605</v>
      </c>
      <c r="R679">
        <v>0.84651397333945699</v>
      </c>
      <c r="S679">
        <v>0.56575962427252502</v>
      </c>
    </row>
    <row r="680" spans="1:19" ht="15">
      <c r="A680" s="38"/>
      <c r="B680">
        <v>227.85099062866701</v>
      </c>
      <c r="C680">
        <v>37.012040993648299</v>
      </c>
      <c r="E680" s="40">
        <v>204.85827475666699</v>
      </c>
      <c r="F680" s="40">
        <v>25.9209882500544</v>
      </c>
      <c r="H680" s="40">
        <v>216.4359834</v>
      </c>
      <c r="I680" s="40">
        <v>30.973793637597499</v>
      </c>
      <c r="K680">
        <v>191.97971251199999</v>
      </c>
      <c r="L680">
        <v>24.249601381899598</v>
      </c>
      <c r="M680" s="44"/>
      <c r="P680">
        <v>0.84564446572018603</v>
      </c>
      <c r="Q680">
        <v>0.55117121866030605</v>
      </c>
      <c r="R680">
        <v>0.84651397333945699</v>
      </c>
      <c r="S680">
        <v>0.56575962427252502</v>
      </c>
    </row>
    <row r="681" spans="1:19" ht="15">
      <c r="A681" s="38"/>
      <c r="B681">
        <v>411.66685624522501</v>
      </c>
      <c r="C681">
        <v>35.6111676070445</v>
      </c>
      <c r="E681" s="40">
        <v>367.44714575711998</v>
      </c>
      <c r="F681" s="40">
        <v>24.568420842298998</v>
      </c>
      <c r="H681" s="40">
        <v>394.85504366874</v>
      </c>
      <c r="I681" s="40">
        <v>29.2541007905943</v>
      </c>
      <c r="K681">
        <v>345.39885107783999</v>
      </c>
      <c r="L681">
        <v>22.761777233368701</v>
      </c>
      <c r="M681" s="44"/>
      <c r="P681">
        <v>0.84564446572018603</v>
      </c>
      <c r="Q681">
        <v>0.55117121866030605</v>
      </c>
      <c r="R681">
        <v>0.84651397333945699</v>
      </c>
      <c r="S681">
        <v>0.56575962427252502</v>
      </c>
    </row>
    <row r="682" spans="1:19" ht="15">
      <c r="A682" s="38"/>
      <c r="B682">
        <v>1315.2836330666701</v>
      </c>
      <c r="C682">
        <v>31.7466892991721</v>
      </c>
      <c r="E682" s="40">
        <v>1142.5435493166699</v>
      </c>
      <c r="F682" s="40">
        <v>21.525144174849402</v>
      </c>
      <c r="H682" s="40">
        <v>1262.6556347291701</v>
      </c>
      <c r="I682" s="40">
        <v>25.0031746519346</v>
      </c>
      <c r="K682">
        <v>1070.9202376291701</v>
      </c>
      <c r="L682">
        <v>19.5349378462952</v>
      </c>
      <c r="M682" s="44"/>
      <c r="P682">
        <v>0.84564446572018603</v>
      </c>
      <c r="Q682">
        <v>0.55117121866030605</v>
      </c>
      <c r="R682">
        <v>0.84651397333945699</v>
      </c>
      <c r="S682">
        <v>0.56575962427252502</v>
      </c>
    </row>
    <row r="683" spans="1:19" ht="15">
      <c r="A683" s="38"/>
      <c r="B683">
        <v>4629.7838105166702</v>
      </c>
      <c r="C683">
        <v>25.640813572733599</v>
      </c>
      <c r="E683" s="40">
        <v>3882.83197946667</v>
      </c>
      <c r="F683" s="40">
        <v>18.114742068152001</v>
      </c>
      <c r="H683" s="40">
        <v>4391.5396329166697</v>
      </c>
      <c r="I683" s="40">
        <v>20.037320026318501</v>
      </c>
      <c r="K683">
        <v>3588.4283399999999</v>
      </c>
      <c r="L683">
        <v>15.9796178030525</v>
      </c>
      <c r="M683" s="44"/>
      <c r="P683">
        <v>0.84564446572018603</v>
      </c>
      <c r="Q683">
        <v>0.55117121866030605</v>
      </c>
      <c r="R683">
        <v>0.84651397333945699</v>
      </c>
      <c r="S683">
        <v>0.56575962427252502</v>
      </c>
    </row>
    <row r="684" spans="1:19" ht="15">
      <c r="A684" s="38"/>
      <c r="B684">
        <v>8626.7662759226696</v>
      </c>
      <c r="C684">
        <v>22.4043129898904</v>
      </c>
      <c r="E684" s="40">
        <v>7077.51374109267</v>
      </c>
      <c r="F684" s="40">
        <v>16.259792480373299</v>
      </c>
      <c r="H684" s="40">
        <v>8172.4075803626702</v>
      </c>
      <c r="I684" s="40">
        <v>17.612359888128601</v>
      </c>
      <c r="K684">
        <v>6580.1188923726704</v>
      </c>
      <c r="L684">
        <v>14.2985697391281</v>
      </c>
      <c r="M684" s="44"/>
      <c r="P684">
        <v>0.84564446572018603</v>
      </c>
      <c r="Q684">
        <v>0.55117121866030605</v>
      </c>
      <c r="R684">
        <v>0.84651397333945699</v>
      </c>
      <c r="S684">
        <v>0.56575962427252502</v>
      </c>
    </row>
    <row r="685" spans="1:19" ht="15">
      <c r="A685" s="38"/>
      <c r="B685">
        <v>13632.96911265</v>
      </c>
      <c r="C685">
        <v>20.481735031724</v>
      </c>
      <c r="E685" s="40">
        <v>10879.847539722001</v>
      </c>
      <c r="F685" s="40">
        <v>14.791290723381699</v>
      </c>
      <c r="H685" s="40">
        <v>13132.619410122001</v>
      </c>
      <c r="I685" s="40">
        <v>15.873344649586</v>
      </c>
      <c r="K685">
        <v>10214.202567114</v>
      </c>
      <c r="L685">
        <v>13.0329530932999</v>
      </c>
      <c r="M685" s="44"/>
      <c r="P685">
        <v>0.84564446572018603</v>
      </c>
      <c r="Q685">
        <v>0.55117121866030605</v>
      </c>
      <c r="R685">
        <v>0.84651397333945699</v>
      </c>
      <c r="S685">
        <v>0.56575962427252502</v>
      </c>
    </row>
    <row r="686" spans="1:19" ht="15">
      <c r="A686" s="38"/>
      <c r="B686">
        <v>16516.700435666698</v>
      </c>
      <c r="C686">
        <v>19.042216862041499</v>
      </c>
      <c r="E686" s="40">
        <v>13174.480089000001</v>
      </c>
      <c r="F686" s="40">
        <v>14.0280562575769</v>
      </c>
      <c r="H686" s="40">
        <v>15803.312841000001</v>
      </c>
      <c r="I686" s="40">
        <v>14.8782414853089</v>
      </c>
      <c r="K686">
        <v>12359.3912874</v>
      </c>
      <c r="L686">
        <v>12.347008193652499</v>
      </c>
      <c r="M686" s="44"/>
      <c r="P686">
        <v>0.84564446572018603</v>
      </c>
      <c r="Q686">
        <v>0.55117121866030605</v>
      </c>
      <c r="R686">
        <v>0.84651397333945699</v>
      </c>
      <c r="S686">
        <v>0.56575962427252502</v>
      </c>
    </row>
    <row r="687" spans="1:19" ht="15">
      <c r="A687" s="38"/>
      <c r="M687" s="44"/>
    </row>
    <row r="688" spans="1:19" ht="15">
      <c r="A688" s="38"/>
      <c r="M688" s="44"/>
    </row>
    <row r="689" spans="1:19" ht="15">
      <c r="A689" s="36"/>
      <c r="M689" s="44"/>
    </row>
    <row r="690" spans="1:19" ht="15">
      <c r="A690" s="36"/>
      <c r="M690" s="44"/>
    </row>
    <row r="691" spans="1:19" ht="18.75">
      <c r="A691" s="52" t="s">
        <v>162</v>
      </c>
      <c r="M691" s="44"/>
    </row>
    <row r="692" spans="1:19">
      <c r="A692" s="35"/>
      <c r="M692" s="44"/>
    </row>
    <row r="693" spans="1:19" ht="18.75">
      <c r="A693" s="47" t="s">
        <v>180</v>
      </c>
      <c r="M693" s="44"/>
    </row>
    <row r="694" spans="1:19">
      <c r="A694" s="35"/>
      <c r="M694" s="44"/>
      <c r="P694" t="s">
        <v>239</v>
      </c>
    </row>
    <row r="695" spans="1:19" ht="15">
      <c r="A695" s="36"/>
      <c r="B695">
        <v>1</v>
      </c>
      <c r="C695">
        <v>1</v>
      </c>
      <c r="E695" s="40">
        <v>2</v>
      </c>
      <c r="F695" s="40">
        <v>2</v>
      </c>
      <c r="H695">
        <v>3</v>
      </c>
      <c r="I695">
        <v>3</v>
      </c>
      <c r="K695">
        <v>4</v>
      </c>
      <c r="L695">
        <v>4</v>
      </c>
      <c r="M695" s="44"/>
      <c r="P695">
        <v>1</v>
      </c>
      <c r="Q695">
        <v>2</v>
      </c>
      <c r="R695">
        <v>3</v>
      </c>
      <c r="S695">
        <v>4</v>
      </c>
    </row>
    <row r="696" spans="1:19" ht="15">
      <c r="A696" s="37" t="s">
        <v>10</v>
      </c>
      <c r="B696" t="s">
        <v>35</v>
      </c>
      <c r="C696" t="s">
        <v>40</v>
      </c>
      <c r="E696" s="40" t="s">
        <v>35</v>
      </c>
      <c r="F696" s="40" t="s">
        <v>40</v>
      </c>
      <c r="H696" t="s">
        <v>35</v>
      </c>
      <c r="I696" t="s">
        <v>40</v>
      </c>
      <c r="K696" t="s">
        <v>35</v>
      </c>
      <c r="L696" t="s">
        <v>40</v>
      </c>
      <c r="M696" s="44"/>
      <c r="P696" t="s">
        <v>36</v>
      </c>
      <c r="Q696" t="s">
        <v>36</v>
      </c>
      <c r="R696" t="s">
        <v>36</v>
      </c>
      <c r="S696" t="s">
        <v>36</v>
      </c>
    </row>
    <row r="697" spans="1:19" ht="15">
      <c r="A697" s="37"/>
      <c r="B697">
        <v>0</v>
      </c>
      <c r="C697">
        <v>48.219028086478403</v>
      </c>
      <c r="E697" s="40">
        <v>0</v>
      </c>
      <c r="F697" s="40">
        <v>47.069345789886199</v>
      </c>
      <c r="H697">
        <v>0</v>
      </c>
      <c r="I697">
        <v>44.441500540532999</v>
      </c>
      <c r="K697">
        <v>0</v>
      </c>
      <c r="L697">
        <v>36.867123057103001</v>
      </c>
      <c r="M697" s="44"/>
      <c r="P697">
        <v>0.79859444232183896</v>
      </c>
      <c r="Q697">
        <v>1.0066965992007699</v>
      </c>
      <c r="R697">
        <v>1.09809151118195</v>
      </c>
      <c r="S697">
        <v>1.2524774195814601</v>
      </c>
    </row>
    <row r="698" spans="1:19" ht="15">
      <c r="A698" s="38"/>
      <c r="B698">
        <v>20.09507745546</v>
      </c>
      <c r="C698">
        <v>38.838006994117997</v>
      </c>
      <c r="E698" s="40">
        <v>20.841452390160001</v>
      </c>
      <c r="F698" s="40">
        <v>41.668737354634601</v>
      </c>
      <c r="H698">
        <v>20.668848641699999</v>
      </c>
      <c r="I698">
        <v>41.726704529252601</v>
      </c>
      <c r="K698">
        <v>20.614414505999999</v>
      </c>
      <c r="L698">
        <v>36.847800665563703</v>
      </c>
      <c r="M698" s="44"/>
      <c r="P698">
        <v>0.79859444232183896</v>
      </c>
      <c r="Q698">
        <v>1.0066965992007699</v>
      </c>
      <c r="R698">
        <v>1.09809151118195</v>
      </c>
      <c r="S698">
        <v>1.2524774195814601</v>
      </c>
    </row>
    <row r="699" spans="1:19" ht="15">
      <c r="A699" s="38"/>
      <c r="B699">
        <v>26.968005258331701</v>
      </c>
      <c r="C699">
        <v>37.060346972496703</v>
      </c>
      <c r="E699" s="40">
        <v>28.096386947265</v>
      </c>
      <c r="F699" s="40">
        <v>40.412781904576001</v>
      </c>
      <c r="H699">
        <v>27.981042518531702</v>
      </c>
      <c r="I699">
        <v>40.151929618794597</v>
      </c>
      <c r="K699">
        <v>28.014017097931699</v>
      </c>
      <c r="L699">
        <v>35.736763152050401</v>
      </c>
      <c r="M699" s="44"/>
      <c r="P699">
        <v>0.79859444232183896</v>
      </c>
      <c r="Q699">
        <v>1.0066965992007699</v>
      </c>
      <c r="R699">
        <v>1.09809151118195</v>
      </c>
      <c r="S699">
        <v>1.2524774195814601</v>
      </c>
    </row>
    <row r="700" spans="1:19" ht="15">
      <c r="A700" s="38"/>
      <c r="B700">
        <v>43.964504749305</v>
      </c>
      <c r="C700">
        <v>34.567758463918999</v>
      </c>
      <c r="E700" s="40">
        <v>45.888517012184998</v>
      </c>
      <c r="F700" s="40">
        <v>37.707647089065297</v>
      </c>
      <c r="H700">
        <v>45.463912415460001</v>
      </c>
      <c r="I700">
        <v>38.596477099875898</v>
      </c>
      <c r="K700">
        <v>45.469400809680003</v>
      </c>
      <c r="L700">
        <v>34.809288358160899</v>
      </c>
      <c r="M700" s="44"/>
      <c r="P700">
        <v>0.79859444232183896</v>
      </c>
      <c r="Q700">
        <v>1.0066965992007699</v>
      </c>
      <c r="R700">
        <v>1.09809151118195</v>
      </c>
      <c r="S700">
        <v>1.2524774195814601</v>
      </c>
    </row>
    <row r="701" spans="1:19" ht="15">
      <c r="A701" s="38"/>
      <c r="B701">
        <v>64.572194473379994</v>
      </c>
      <c r="C701">
        <v>32.577552135364698</v>
      </c>
      <c r="E701" s="40">
        <v>67.890628796026704</v>
      </c>
      <c r="F701" s="40">
        <v>36.1328721786073</v>
      </c>
      <c r="H701">
        <v>67.558219370491699</v>
      </c>
      <c r="I701">
        <v>37.485439586362702</v>
      </c>
      <c r="K701">
        <v>67.525355354251701</v>
      </c>
      <c r="L701">
        <v>34.104021066974298</v>
      </c>
      <c r="M701" s="44"/>
      <c r="P701">
        <v>0.79859444232183896</v>
      </c>
      <c r="Q701">
        <v>1.0066965992007699</v>
      </c>
      <c r="R701">
        <v>1.09809151118195</v>
      </c>
      <c r="S701">
        <v>1.2524774195814601</v>
      </c>
    </row>
    <row r="702" spans="1:19" ht="15">
      <c r="A702" s="38"/>
      <c r="B702">
        <v>89.457618307611696</v>
      </c>
      <c r="C702">
        <v>30.993116029136999</v>
      </c>
      <c r="E702" s="40">
        <v>94.352436998819996</v>
      </c>
      <c r="F702" s="40">
        <v>34.838271945469998</v>
      </c>
      <c r="H702">
        <v>94.375384864366694</v>
      </c>
      <c r="I702">
        <v>36.393724464388598</v>
      </c>
      <c r="K702">
        <v>93.697539998400003</v>
      </c>
      <c r="L702">
        <v>33.108917902697101</v>
      </c>
      <c r="M702" s="44"/>
      <c r="P702">
        <v>0.79859444232183896</v>
      </c>
      <c r="Q702">
        <v>1.0066965992007699</v>
      </c>
      <c r="R702">
        <v>1.09809151118195</v>
      </c>
      <c r="S702">
        <v>1.2524774195814601</v>
      </c>
    </row>
    <row r="703" spans="1:19" ht="15">
      <c r="A703" s="38"/>
      <c r="B703">
        <v>117.93832764</v>
      </c>
      <c r="C703">
        <v>29.717838187539002</v>
      </c>
      <c r="E703" s="40">
        <v>124.377448536</v>
      </c>
      <c r="F703" s="40">
        <v>33.698250844647603</v>
      </c>
      <c r="H703">
        <v>125.043784178625</v>
      </c>
      <c r="I703">
        <v>35.475910866268897</v>
      </c>
      <c r="K703">
        <v>118.882303286625</v>
      </c>
      <c r="L703">
        <v>32.393989415740698</v>
      </c>
      <c r="M703" s="44"/>
      <c r="P703">
        <v>0.79859444232183896</v>
      </c>
      <c r="Q703">
        <v>1.0066965992007699</v>
      </c>
      <c r="R703">
        <v>1.09809151118195</v>
      </c>
      <c r="S703">
        <v>1.2524774195814601</v>
      </c>
    </row>
    <row r="704" spans="1:19" ht="15">
      <c r="A704" s="38"/>
      <c r="B704">
        <v>151.4651610537</v>
      </c>
      <c r="C704">
        <v>28.6551066528741</v>
      </c>
      <c r="E704" s="40">
        <v>160.248010359407</v>
      </c>
      <c r="F704" s="40">
        <v>32.722470071909797</v>
      </c>
      <c r="H704">
        <v>159.805156794932</v>
      </c>
      <c r="I704">
        <v>34.5097912893008</v>
      </c>
      <c r="K704">
        <v>153.78713833556699</v>
      </c>
      <c r="L704">
        <v>31.495498209160399</v>
      </c>
      <c r="M704" s="44"/>
      <c r="P704">
        <v>0.79859444232183896</v>
      </c>
      <c r="Q704">
        <v>1.0066965992007699</v>
      </c>
      <c r="R704">
        <v>1.09809151118195</v>
      </c>
      <c r="S704">
        <v>1.2524774195814601</v>
      </c>
    </row>
    <row r="705" spans="1:19" ht="15">
      <c r="A705" s="38"/>
      <c r="B705">
        <v>186.20926967946701</v>
      </c>
      <c r="C705">
        <v>27.7083094674454</v>
      </c>
      <c r="E705" s="40">
        <v>200.55214203682499</v>
      </c>
      <c r="F705" s="40">
        <v>31.862623648408199</v>
      </c>
      <c r="H705">
        <v>199.33524856458001</v>
      </c>
      <c r="I705">
        <v>33.611300082720497</v>
      </c>
      <c r="K705">
        <v>196.15103823816</v>
      </c>
      <c r="L705">
        <v>30.5197174364225</v>
      </c>
      <c r="M705" s="44"/>
      <c r="P705">
        <v>0.79859444232183896</v>
      </c>
      <c r="Q705">
        <v>1.0066965992007699</v>
      </c>
      <c r="R705">
        <v>1.09809151118195</v>
      </c>
      <c r="S705">
        <v>1.2524774195814601</v>
      </c>
    </row>
    <row r="706" spans="1:19" ht="15">
      <c r="A706" s="38"/>
      <c r="B706">
        <v>204.84427937866701</v>
      </c>
      <c r="C706">
        <v>27.012703372028401</v>
      </c>
      <c r="E706" s="40">
        <v>219.49134579666699</v>
      </c>
      <c r="F706" s="40">
        <v>31.176678748760899</v>
      </c>
      <c r="H706">
        <v>219.17009638650001</v>
      </c>
      <c r="I706">
        <v>32.935016378842803</v>
      </c>
      <c r="K706">
        <v>213.723999316667</v>
      </c>
      <c r="L706">
        <v>29.824111341005501</v>
      </c>
      <c r="M706" s="44"/>
      <c r="P706">
        <v>0.79859444232183896</v>
      </c>
      <c r="Q706">
        <v>1.0066965992007699</v>
      </c>
      <c r="R706">
        <v>1.09809151118195</v>
      </c>
      <c r="S706">
        <v>1.2524774195814601</v>
      </c>
    </row>
    <row r="707" spans="1:19" ht="15">
      <c r="A707" s="38"/>
      <c r="B707">
        <v>365.72819036926501</v>
      </c>
      <c r="C707">
        <v>24.9452074773166</v>
      </c>
      <c r="E707" s="40">
        <v>394.75494127674</v>
      </c>
      <c r="F707" s="40">
        <v>29.428002314448602</v>
      </c>
      <c r="H707">
        <v>395.65553667929998</v>
      </c>
      <c r="I707">
        <v>29.8627561240842</v>
      </c>
      <c r="K707">
        <v>388.02744451962002</v>
      </c>
      <c r="L707">
        <v>26.6262555412411</v>
      </c>
      <c r="M707" s="44"/>
      <c r="P707">
        <v>0.79859444232183896</v>
      </c>
      <c r="Q707">
        <v>1.0066965992007699</v>
      </c>
      <c r="R707">
        <v>1.09809151118195</v>
      </c>
      <c r="S707">
        <v>1.2524774195814601</v>
      </c>
    </row>
    <row r="708" spans="1:19" ht="15">
      <c r="A708" s="38"/>
      <c r="B708">
        <v>1154.3794784624999</v>
      </c>
      <c r="C708">
        <v>19.892402089773402</v>
      </c>
      <c r="E708" s="40">
        <v>1309.2104686499999</v>
      </c>
      <c r="F708" s="40">
        <v>24.8196119323107</v>
      </c>
      <c r="H708">
        <v>1319.61578265</v>
      </c>
      <c r="I708">
        <v>23.283481804931402</v>
      </c>
      <c r="K708">
        <v>1313.0289969166699</v>
      </c>
      <c r="L708">
        <v>19.737822957458501</v>
      </c>
      <c r="M708" s="44"/>
      <c r="P708">
        <v>0.79859444232183896</v>
      </c>
      <c r="Q708">
        <v>1.0066965992007699</v>
      </c>
      <c r="R708">
        <v>1.09809151118195</v>
      </c>
      <c r="S708">
        <v>1.2524774195814601</v>
      </c>
    </row>
    <row r="709" spans="1:19" ht="15">
      <c r="A709" s="38"/>
      <c r="B709">
        <v>4167.00265891667</v>
      </c>
      <c r="C709">
        <v>15.7960550834286</v>
      </c>
      <c r="E709" s="40">
        <v>4826.9554005166701</v>
      </c>
      <c r="F709" s="40">
        <v>20.153254375554699</v>
      </c>
      <c r="H709">
        <v>5072.0465044666698</v>
      </c>
      <c r="I709">
        <v>18.114742068152001</v>
      </c>
      <c r="K709">
        <v>5126.7042036666699</v>
      </c>
      <c r="L709">
        <v>14.7623071360727</v>
      </c>
      <c r="M709" s="44"/>
      <c r="P709">
        <v>0.79859444232183896</v>
      </c>
      <c r="Q709">
        <v>1.0066965992007699</v>
      </c>
      <c r="R709">
        <v>1.09809151118195</v>
      </c>
      <c r="S709">
        <v>1.2524774195814601</v>
      </c>
    </row>
    <row r="710" spans="1:19" ht="15">
      <c r="A710" s="38"/>
      <c r="B710">
        <v>7739.2134073380003</v>
      </c>
      <c r="C710">
        <v>14.4048428925945</v>
      </c>
      <c r="E710" s="40">
        <v>9061.6507890766698</v>
      </c>
      <c r="F710" s="40">
        <v>17.940840544297799</v>
      </c>
      <c r="H710">
        <v>9623.1609295546696</v>
      </c>
      <c r="I710">
        <v>15.873344649586</v>
      </c>
      <c r="K710">
        <v>9961.1542045166607</v>
      </c>
      <c r="L710">
        <v>12.8590515694455</v>
      </c>
      <c r="M710" s="44"/>
      <c r="P710">
        <v>0.79859444232183896</v>
      </c>
      <c r="Q710">
        <v>1.0066965992007699</v>
      </c>
      <c r="R710">
        <v>1.09809151118195</v>
      </c>
      <c r="S710">
        <v>1.2524774195814601</v>
      </c>
    </row>
    <row r="711" spans="1:19" ht="15">
      <c r="A711" s="38"/>
      <c r="B711">
        <v>12285.758005289999</v>
      </c>
      <c r="C711">
        <v>13.2358382044631</v>
      </c>
      <c r="E711" s="40">
        <v>14513.430006144001</v>
      </c>
      <c r="F711" s="40">
        <v>16.221147697294501</v>
      </c>
      <c r="H711">
        <v>15596.598079871999</v>
      </c>
      <c r="I711">
        <v>14.2212801729705</v>
      </c>
      <c r="K711">
        <v>16313.890036122</v>
      </c>
      <c r="L711">
        <v>11.467839378611499</v>
      </c>
      <c r="M711" s="44"/>
      <c r="P711">
        <v>0.79859444232183896</v>
      </c>
      <c r="Q711">
        <v>1.0066965992007699</v>
      </c>
      <c r="R711">
        <v>1.09809151118195</v>
      </c>
      <c r="S711">
        <v>1.2524774195814601</v>
      </c>
    </row>
    <row r="712" spans="1:19" ht="15">
      <c r="A712" s="38"/>
      <c r="B712">
        <v>14779.2621834</v>
      </c>
      <c r="C712">
        <v>12.4629425428886</v>
      </c>
      <c r="E712" s="40">
        <v>17444.6309664</v>
      </c>
      <c r="F712" s="40">
        <v>15.235705728787099</v>
      </c>
      <c r="H712">
        <v>18834.301806666699</v>
      </c>
      <c r="I712">
        <v>13.255160596002399</v>
      </c>
      <c r="K712">
        <v>19762.369186066699</v>
      </c>
      <c r="L712">
        <v>10.627315346649199</v>
      </c>
      <c r="M712" s="44"/>
      <c r="P712">
        <v>0.79859444232183896</v>
      </c>
      <c r="Q712">
        <v>1.0066965992007699</v>
      </c>
      <c r="R712">
        <v>1.09809151118195</v>
      </c>
      <c r="S712">
        <v>1.2524774195814601</v>
      </c>
    </row>
    <row r="713" spans="1:19" ht="15">
      <c r="A713" s="38"/>
      <c r="M713" s="44"/>
    </row>
    <row r="714" spans="1:19" ht="15">
      <c r="A714" s="38"/>
      <c r="M714" s="44"/>
    </row>
    <row r="715" spans="1:19">
      <c r="A715" s="54"/>
      <c r="M715" s="44"/>
    </row>
    <row r="716" spans="1:19">
      <c r="A716" s="54"/>
      <c r="M716" s="44"/>
    </row>
    <row r="717" spans="1:19">
      <c r="A717" s="54"/>
      <c r="M717" s="44"/>
    </row>
    <row r="718" spans="1:19">
      <c r="A718" s="54"/>
      <c r="M718" s="44"/>
    </row>
    <row r="719" spans="1:19" ht="18.75">
      <c r="A719" s="47" t="s">
        <v>184</v>
      </c>
      <c r="M719" s="44"/>
    </row>
    <row r="720" spans="1:19">
      <c r="A720" s="35"/>
      <c r="M720" s="44"/>
      <c r="P720" t="s">
        <v>239</v>
      </c>
    </row>
    <row r="721" spans="1:19" ht="15">
      <c r="A721" s="36"/>
      <c r="B721" s="40">
        <v>1</v>
      </c>
      <c r="C721" s="40">
        <v>1</v>
      </c>
      <c r="E721" s="40">
        <v>2</v>
      </c>
      <c r="F721" s="40">
        <v>2</v>
      </c>
      <c r="H721">
        <v>3</v>
      </c>
      <c r="I721">
        <v>3</v>
      </c>
      <c r="K721">
        <v>4</v>
      </c>
      <c r="L721">
        <v>4</v>
      </c>
      <c r="M721" s="44"/>
      <c r="P721">
        <v>1</v>
      </c>
      <c r="Q721">
        <v>2</v>
      </c>
      <c r="R721">
        <v>3</v>
      </c>
      <c r="S721">
        <v>4</v>
      </c>
    </row>
    <row r="722" spans="1:19" ht="15">
      <c r="A722" s="37" t="s">
        <v>10</v>
      </c>
      <c r="B722" s="40" t="s">
        <v>35</v>
      </c>
      <c r="C722" s="40" t="s">
        <v>40</v>
      </c>
      <c r="E722" s="40" t="s">
        <v>35</v>
      </c>
      <c r="F722" s="40" t="s">
        <v>40</v>
      </c>
      <c r="H722" t="s">
        <v>35</v>
      </c>
      <c r="I722" t="s">
        <v>40</v>
      </c>
      <c r="K722" t="s">
        <v>35</v>
      </c>
      <c r="L722" t="s">
        <v>40</v>
      </c>
      <c r="M722" s="44"/>
      <c r="P722" t="s">
        <v>36</v>
      </c>
      <c r="Q722" t="s">
        <v>36</v>
      </c>
      <c r="R722" t="s">
        <v>36</v>
      </c>
      <c r="S722" t="s">
        <v>36</v>
      </c>
    </row>
    <row r="723" spans="1:19" ht="15">
      <c r="A723" s="37"/>
      <c r="B723" s="40">
        <v>0</v>
      </c>
      <c r="C723" s="40">
        <v>49.929059737711903</v>
      </c>
      <c r="E723" s="40">
        <v>0</v>
      </c>
      <c r="F723" s="40">
        <v>43.195206286244101</v>
      </c>
      <c r="H723">
        <v>0</v>
      </c>
      <c r="I723">
        <v>39.195471237596202</v>
      </c>
      <c r="K723">
        <v>0</v>
      </c>
      <c r="L723">
        <v>34.075037479665198</v>
      </c>
      <c r="M723" s="44"/>
      <c r="P723">
        <v>0.68352960070493696</v>
      </c>
      <c r="Q723">
        <v>1.09809151118195</v>
      </c>
      <c r="R723">
        <v>1.25779107725478</v>
      </c>
      <c r="S723">
        <v>1.45014548502913</v>
      </c>
    </row>
    <row r="724" spans="1:19" ht="15">
      <c r="A724" s="38"/>
      <c r="B724" s="40">
        <v>18.376122696705</v>
      </c>
      <c r="C724" s="40">
        <v>38.316302422555196</v>
      </c>
      <c r="E724" s="40">
        <v>21.577252153860002</v>
      </c>
      <c r="F724" s="40">
        <v>42.200103121966997</v>
      </c>
      <c r="H724">
        <v>21.577252153860002</v>
      </c>
      <c r="I724">
        <v>35.4565884747296</v>
      </c>
      <c r="K724">
        <v>21.372532724580001</v>
      </c>
      <c r="L724">
        <v>33.794862802344497</v>
      </c>
      <c r="M724" s="44"/>
      <c r="P724">
        <v>0.68352960070493696</v>
      </c>
      <c r="Q724">
        <v>1.09809151118195</v>
      </c>
      <c r="R724">
        <v>1.25779107725478</v>
      </c>
      <c r="S724">
        <v>1.45014548502913</v>
      </c>
    </row>
    <row r="725" spans="1:19" ht="15">
      <c r="A725" s="38"/>
      <c r="B725" s="40">
        <v>24.080483836931698</v>
      </c>
      <c r="C725" s="40">
        <v>32.442295394589102</v>
      </c>
      <c r="E725" s="40">
        <v>28.482250816506699</v>
      </c>
      <c r="F725" s="40">
        <v>35.3986213001115</v>
      </c>
      <c r="H725">
        <v>28.782907007866701</v>
      </c>
      <c r="I725">
        <v>33.302141818090703</v>
      </c>
      <c r="K725">
        <v>29.1098687093317</v>
      </c>
      <c r="L725">
        <v>28.510188716328901</v>
      </c>
      <c r="M725" s="44"/>
      <c r="P725">
        <v>0.68352960070493696</v>
      </c>
      <c r="Q725">
        <v>1.09809151118195</v>
      </c>
      <c r="R725">
        <v>1.25779107725478</v>
      </c>
      <c r="S725">
        <v>1.45014548502913</v>
      </c>
    </row>
    <row r="726" spans="1:19" ht="15">
      <c r="A726" s="38"/>
      <c r="B726" s="40">
        <v>39.912698911680003</v>
      </c>
      <c r="C726" s="40">
        <v>33.321464209630101</v>
      </c>
      <c r="E726" s="40">
        <v>47.183016333825002</v>
      </c>
      <c r="F726" s="40">
        <v>38.596477099875898</v>
      </c>
      <c r="H726">
        <v>47.310061348799998</v>
      </c>
      <c r="I726">
        <v>35.678795977432301</v>
      </c>
      <c r="K726">
        <v>48.093565356585003</v>
      </c>
      <c r="L726">
        <v>32.133137129959302</v>
      </c>
      <c r="M726" s="44"/>
      <c r="P726">
        <v>0.68352960070493696</v>
      </c>
      <c r="Q726">
        <v>1.09809151118195</v>
      </c>
      <c r="R726">
        <v>1.25779107725478</v>
      </c>
      <c r="S726">
        <v>1.45014548502913</v>
      </c>
    </row>
    <row r="727" spans="1:19" ht="15">
      <c r="A727" s="38"/>
      <c r="B727" s="40">
        <v>58.168861979726699</v>
      </c>
      <c r="C727" s="40">
        <v>30.654974177198099</v>
      </c>
      <c r="E727" s="40">
        <v>70.167853668091695</v>
      </c>
      <c r="F727" s="40">
        <v>37.292215670969</v>
      </c>
      <c r="H727">
        <v>70.5842457177</v>
      </c>
      <c r="I727">
        <v>35.6401511943535</v>
      </c>
      <c r="K727">
        <v>71.602801810851602</v>
      </c>
      <c r="L727">
        <v>31.109050378373102</v>
      </c>
      <c r="M727" s="44"/>
      <c r="P727">
        <v>0.68352960070493696</v>
      </c>
      <c r="Q727">
        <v>1.09809151118195</v>
      </c>
      <c r="R727">
        <v>1.25779107725478</v>
      </c>
      <c r="S727">
        <v>1.45014548502913</v>
      </c>
    </row>
    <row r="728" spans="1:19" ht="15">
      <c r="A728" s="38"/>
      <c r="B728" s="40">
        <v>78.529649542499996</v>
      </c>
      <c r="C728" s="40">
        <v>29.012570896352301</v>
      </c>
      <c r="E728" s="40">
        <v>96.7618602385066</v>
      </c>
      <c r="F728" s="40">
        <v>35.775407935129103</v>
      </c>
      <c r="H728">
        <v>97.318050125486593</v>
      </c>
      <c r="I728">
        <v>34.625725638537098</v>
      </c>
      <c r="K728">
        <v>98.612803884291694</v>
      </c>
      <c r="L728">
        <v>29.978690473320501</v>
      </c>
      <c r="M728" s="44"/>
      <c r="P728">
        <v>0.68352960070493696</v>
      </c>
      <c r="Q728">
        <v>1.09809151118195</v>
      </c>
      <c r="R728">
        <v>1.25779107725478</v>
      </c>
      <c r="S728">
        <v>1.45014548502913</v>
      </c>
    </row>
    <row r="729" spans="1:19" ht="15">
      <c r="A729" s="38"/>
      <c r="B729" s="40">
        <v>103.78857688799999</v>
      </c>
      <c r="C729" s="40">
        <v>27.4667795732034</v>
      </c>
      <c r="E729" s="40">
        <v>127.71108080362499</v>
      </c>
      <c r="F729" s="40">
        <v>34.335889765446602</v>
      </c>
      <c r="H729">
        <v>128.12828113800001</v>
      </c>
      <c r="I729">
        <v>33.630622474259901</v>
      </c>
      <c r="K729">
        <v>130.387085570625</v>
      </c>
      <c r="L729">
        <v>28.906297742885801</v>
      </c>
      <c r="M729" s="44"/>
      <c r="P729">
        <v>0.68352960070493696</v>
      </c>
      <c r="Q729">
        <v>1.09809151118195</v>
      </c>
      <c r="R729">
        <v>1.25779107725478</v>
      </c>
      <c r="S729">
        <v>1.45014548502913</v>
      </c>
    </row>
    <row r="730" spans="1:19" ht="15">
      <c r="A730" s="38"/>
      <c r="B730" s="40">
        <v>132.172158296292</v>
      </c>
      <c r="C730" s="40">
        <v>25.9982778162118</v>
      </c>
      <c r="E730" s="40">
        <v>163.34502394169999</v>
      </c>
      <c r="F730" s="40">
        <v>33.099256706927399</v>
      </c>
      <c r="H730">
        <v>164.26196219570701</v>
      </c>
      <c r="I730">
        <v>32.722470071909903</v>
      </c>
      <c r="K730">
        <v>167.66831915029201</v>
      </c>
      <c r="L730">
        <v>27.872549795529999</v>
      </c>
      <c r="M730" s="44"/>
      <c r="P730">
        <v>0.68352960070493696</v>
      </c>
      <c r="Q730">
        <v>1.09809151118195</v>
      </c>
      <c r="R730">
        <v>1.25779107725478</v>
      </c>
      <c r="S730">
        <v>1.45014548502913</v>
      </c>
    </row>
    <row r="731" spans="1:19" ht="15">
      <c r="A731" s="38"/>
      <c r="B731" s="40">
        <v>164.13347175125199</v>
      </c>
      <c r="C731" s="40">
        <v>24.780967149232001</v>
      </c>
      <c r="E731" s="40">
        <v>201.85203218937201</v>
      </c>
      <c r="F731" s="40">
        <v>32.026863976492898</v>
      </c>
      <c r="H731">
        <v>202.97768506618499</v>
      </c>
      <c r="I731">
        <v>31.901268431486901</v>
      </c>
      <c r="K731">
        <v>207.02008967729199</v>
      </c>
      <c r="L731">
        <v>27.080331742416099</v>
      </c>
      <c r="M731" s="44"/>
      <c r="P731">
        <v>0.68352960070493696</v>
      </c>
      <c r="Q731">
        <v>1.09809151118195</v>
      </c>
      <c r="R731">
        <v>1.25779107725478</v>
      </c>
      <c r="S731">
        <v>1.45014548502913</v>
      </c>
    </row>
    <row r="732" spans="1:19" ht="15">
      <c r="A732" s="38"/>
      <c r="B732" s="40">
        <v>181.12561006666701</v>
      </c>
      <c r="C732" s="40">
        <v>24.2109565988208</v>
      </c>
      <c r="E732" s="40">
        <v>223.21073365066701</v>
      </c>
      <c r="F732" s="40">
        <v>31.4375310345423</v>
      </c>
      <c r="H732">
        <v>223.726614912</v>
      </c>
      <c r="I732">
        <v>31.273290706457701</v>
      </c>
      <c r="K732">
        <v>228.05308317866701</v>
      </c>
      <c r="L732">
        <v>26.452354017386799</v>
      </c>
      <c r="M732" s="44"/>
      <c r="P732">
        <v>0.68352960070493696</v>
      </c>
      <c r="Q732">
        <v>1.09809151118195</v>
      </c>
      <c r="R732">
        <v>1.25779107725478</v>
      </c>
      <c r="S732">
        <v>1.45014548502913</v>
      </c>
    </row>
    <row r="733" spans="1:19" ht="15">
      <c r="A733" s="38"/>
      <c r="B733" s="40">
        <v>291.50962943602502</v>
      </c>
      <c r="C733" s="40">
        <v>21.969559180254802</v>
      </c>
      <c r="E733" s="40">
        <v>400.89438517320002</v>
      </c>
      <c r="F733" s="40">
        <v>29.592242642533201</v>
      </c>
      <c r="H733">
        <v>401.93915859449999</v>
      </c>
      <c r="I733">
        <v>29.0415544836614</v>
      </c>
      <c r="K733">
        <v>413.48875148626502</v>
      </c>
      <c r="L733">
        <v>24.935546281546898</v>
      </c>
      <c r="M733" s="44"/>
      <c r="P733">
        <v>0.68352960070493696</v>
      </c>
      <c r="Q733">
        <v>1.09809151118195</v>
      </c>
      <c r="R733">
        <v>1.25779107725478</v>
      </c>
      <c r="S733">
        <v>1.45014548502913</v>
      </c>
    </row>
    <row r="734" spans="1:19" ht="15">
      <c r="A734" s="38"/>
      <c r="B734" s="40">
        <v>989.39408906250003</v>
      </c>
      <c r="C734" s="40">
        <v>18.336949570854699</v>
      </c>
      <c r="E734" s="40">
        <v>1300.0828829625</v>
      </c>
      <c r="F734" s="40">
        <v>26.094889773908601</v>
      </c>
      <c r="H734">
        <v>1331.2020066666701</v>
      </c>
      <c r="I734">
        <v>24.1336670326634</v>
      </c>
      <c r="K734">
        <v>1381.0345001291701</v>
      </c>
      <c r="L734">
        <v>21.766674069091501</v>
      </c>
      <c r="M734" s="44"/>
      <c r="P734">
        <v>0.68352960070493696</v>
      </c>
      <c r="Q734">
        <v>1.09809151118195</v>
      </c>
      <c r="R734">
        <v>1.25779107725478</v>
      </c>
      <c r="S734">
        <v>1.45014548502913</v>
      </c>
    </row>
    <row r="735" spans="1:19" ht="15">
      <c r="A735" s="38"/>
      <c r="B735" s="40">
        <v>3516.7838185166702</v>
      </c>
      <c r="C735" s="40">
        <v>15.303334099174799</v>
      </c>
      <c r="E735" s="40">
        <v>4739.7728585166697</v>
      </c>
      <c r="F735" s="40">
        <v>22.442957772969201</v>
      </c>
      <c r="H735">
        <v>4977.35304825</v>
      </c>
      <c r="I735">
        <v>19.834434915155299</v>
      </c>
      <c r="K735">
        <v>5351.3759565166702</v>
      </c>
      <c r="L735">
        <v>18.607463052405802</v>
      </c>
      <c r="M735" s="44"/>
      <c r="P735">
        <v>0.68352960070493696</v>
      </c>
      <c r="Q735">
        <v>1.09809151118195</v>
      </c>
      <c r="R735">
        <v>1.25779107725478</v>
      </c>
      <c r="S735">
        <v>1.45014548502913</v>
      </c>
    </row>
    <row r="736" spans="1:19" ht="15">
      <c r="A736" s="38"/>
      <c r="B736" s="40">
        <v>6511.7785570926699</v>
      </c>
      <c r="C736" s="40">
        <v>13.9024607125711</v>
      </c>
      <c r="E736" s="40">
        <v>9011.4077460026692</v>
      </c>
      <c r="F736" s="40">
        <v>20.645975359808499</v>
      </c>
      <c r="H736">
        <v>9470.6095557966692</v>
      </c>
      <c r="I736">
        <v>17.824906195061601</v>
      </c>
      <c r="K736">
        <v>10285.985550866701</v>
      </c>
      <c r="L736">
        <v>16.7042074857786</v>
      </c>
      <c r="M736" s="44"/>
      <c r="P736">
        <v>0.68352960070493696</v>
      </c>
      <c r="Q736">
        <v>1.09809151118195</v>
      </c>
      <c r="R736">
        <v>1.25779107725478</v>
      </c>
      <c r="S736">
        <v>1.45014548502913</v>
      </c>
    </row>
    <row r="737" spans="1:19" ht="15">
      <c r="A737" s="38"/>
      <c r="B737" s="40">
        <v>10552.944532121999</v>
      </c>
      <c r="C737" s="40">
        <v>12.8687127652152</v>
      </c>
      <c r="E737" s="40">
        <v>14324.486615424001</v>
      </c>
      <c r="F737" s="40">
        <v>19.370697518210601</v>
      </c>
      <c r="H737">
        <v>15296.47156881</v>
      </c>
      <c r="I737">
        <v>16.2308088930642</v>
      </c>
      <c r="K737">
        <v>16685.260360704</v>
      </c>
      <c r="L737">
        <v>15.2936729034052</v>
      </c>
      <c r="M737" s="44"/>
      <c r="P737">
        <v>0.68352960070493696</v>
      </c>
      <c r="Q737">
        <v>1.09809151118195</v>
      </c>
      <c r="R737">
        <v>1.25779107725478</v>
      </c>
      <c r="S737">
        <v>1.45014548502913</v>
      </c>
    </row>
    <row r="738" spans="1:19" ht="15">
      <c r="A738" s="38"/>
      <c r="B738" s="40">
        <v>12622.6425162</v>
      </c>
      <c r="C738" s="40">
        <v>12.1731066697982</v>
      </c>
      <c r="E738" s="40">
        <v>17293.522062866701</v>
      </c>
      <c r="F738" s="40">
        <v>18.6750914227935</v>
      </c>
      <c r="H738">
        <v>18673.306884000001</v>
      </c>
      <c r="I738">
        <v>15.226044533017401</v>
      </c>
      <c r="K738">
        <v>20529.197738399998</v>
      </c>
      <c r="L738">
        <v>14.3372145222068</v>
      </c>
      <c r="M738" s="44"/>
      <c r="P738">
        <v>0.68352960070493696</v>
      </c>
      <c r="Q738">
        <v>1.09809151118195</v>
      </c>
      <c r="R738">
        <v>1.25779107725478</v>
      </c>
      <c r="S738">
        <v>1.45014548502913</v>
      </c>
    </row>
    <row r="739" spans="1:19" ht="15">
      <c r="A739" s="38"/>
      <c r="M739" s="44"/>
    </row>
    <row r="740" spans="1:19" ht="15">
      <c r="A740" s="38"/>
      <c r="M740" s="44"/>
    </row>
    <row r="741" spans="1:19">
      <c r="A741" s="54"/>
      <c r="M741" s="44"/>
    </row>
    <row r="742" spans="1:19">
      <c r="A742" s="54"/>
      <c r="M742" s="44"/>
    </row>
    <row r="743" spans="1:19">
      <c r="A743" s="54"/>
      <c r="M743" s="44"/>
    </row>
    <row r="744" spans="1:19">
      <c r="A744" s="54"/>
      <c r="M744" s="44"/>
    </row>
    <row r="745" spans="1:19" ht="18.75">
      <c r="A745" s="47" t="s">
        <v>188</v>
      </c>
      <c r="B745" s="9"/>
      <c r="C745" s="9"/>
      <c r="E745" s="9"/>
      <c r="F745" s="9"/>
      <c r="H745" s="9"/>
      <c r="I745" s="9"/>
      <c r="K745" s="9"/>
      <c r="L745" s="9"/>
      <c r="M745" s="44"/>
    </row>
    <row r="746" spans="1:19">
      <c r="A746" s="35"/>
      <c r="B746" s="9"/>
      <c r="C746" s="9"/>
      <c r="E746" s="9"/>
      <c r="F746" s="9"/>
      <c r="H746" s="9"/>
      <c r="I746" s="9"/>
      <c r="K746" s="9"/>
      <c r="L746" s="9"/>
      <c r="M746" s="44"/>
      <c r="P746" t="s">
        <v>239</v>
      </c>
    </row>
    <row r="747" spans="1:19" ht="15">
      <c r="A747" s="50"/>
      <c r="B747" s="9"/>
      <c r="C747" s="9"/>
      <c r="E747" s="9"/>
      <c r="F747" s="9"/>
      <c r="H747" s="9"/>
      <c r="I747" s="9"/>
      <c r="K747" s="9"/>
      <c r="L747" s="9"/>
      <c r="M747" s="44"/>
      <c r="P747">
        <v>1</v>
      </c>
      <c r="Q747">
        <v>2</v>
      </c>
      <c r="R747">
        <v>3</v>
      </c>
      <c r="S747">
        <v>4</v>
      </c>
    </row>
    <row r="748" spans="1:19" ht="15">
      <c r="A748" s="51" t="s">
        <v>10</v>
      </c>
      <c r="B748" s="9" t="s">
        <v>35</v>
      </c>
      <c r="C748" s="9" t="s">
        <v>40</v>
      </c>
      <c r="E748" s="9" t="s">
        <v>35</v>
      </c>
      <c r="F748" s="9" t="s">
        <v>40</v>
      </c>
      <c r="H748" s="9" t="s">
        <v>35</v>
      </c>
      <c r="I748" s="9" t="s">
        <v>40</v>
      </c>
      <c r="K748" s="9" t="s">
        <v>35</v>
      </c>
      <c r="L748" s="9" t="s">
        <v>40</v>
      </c>
      <c r="M748" s="44"/>
      <c r="P748" t="s">
        <v>36</v>
      </c>
      <c r="Q748" t="s">
        <v>36</v>
      </c>
      <c r="R748" t="s">
        <v>36</v>
      </c>
      <c r="S748" t="s">
        <v>36</v>
      </c>
    </row>
    <row r="749" spans="1:19" ht="15">
      <c r="A749" s="51"/>
      <c r="B749" s="9">
        <v>0</v>
      </c>
      <c r="C749" s="9">
        <v>38.374269597173303</v>
      </c>
      <c r="E749" s="9">
        <v>0</v>
      </c>
      <c r="F749" s="9">
        <v>35.099124231251402</v>
      </c>
      <c r="H749" s="9">
        <v>0</v>
      </c>
      <c r="I749" s="9">
        <v>47.851902647230403</v>
      </c>
      <c r="K749" s="9">
        <v>0</v>
      </c>
      <c r="L749" s="9">
        <v>35.543539236656798</v>
      </c>
      <c r="M749" s="44"/>
      <c r="P749" s="9">
        <v>1.0986711829281299</v>
      </c>
      <c r="Q749" s="9">
        <v>1.33662643473538</v>
      </c>
      <c r="R749" s="9">
        <v>0.94998538003274202</v>
      </c>
      <c r="S749" s="9">
        <v>1.3858019212030599</v>
      </c>
    </row>
    <row r="750" spans="1:19" ht="15">
      <c r="A750" s="50"/>
      <c r="B750" s="9">
        <v>20.851091656080001</v>
      </c>
      <c r="C750" s="9">
        <v>32.084831151110897</v>
      </c>
      <c r="E750" s="9">
        <v>21.577252153860002</v>
      </c>
      <c r="F750" s="9">
        <v>34.451824114682701</v>
      </c>
      <c r="H750" s="9">
        <v>20.47990156026</v>
      </c>
      <c r="I750" s="9">
        <v>38.277657639476502</v>
      </c>
      <c r="K750" s="9">
        <v>21.29136898266</v>
      </c>
      <c r="L750" s="9">
        <v>35.350315321263103</v>
      </c>
      <c r="M750" s="44"/>
      <c r="P750" s="9">
        <v>1.0986711829281299</v>
      </c>
      <c r="Q750" s="9">
        <v>1.33662643473538</v>
      </c>
      <c r="R750" s="9">
        <v>0.94998538003274202</v>
      </c>
      <c r="S750" s="9">
        <v>1.3858019212030599</v>
      </c>
    </row>
    <row r="751" spans="1:19" ht="15">
      <c r="A751" s="50"/>
      <c r="B751" s="9">
        <v>28.144117865966699</v>
      </c>
      <c r="C751" s="9">
        <v>31.6693997330146</v>
      </c>
      <c r="E751" s="9">
        <v>29.369037653865</v>
      </c>
      <c r="F751" s="9">
        <v>34.171649437361999</v>
      </c>
      <c r="H751" s="9">
        <v>27.748139771566699</v>
      </c>
      <c r="I751" s="9">
        <v>38.248674052167402</v>
      </c>
      <c r="K751" s="9">
        <v>28.966910515491701</v>
      </c>
      <c r="L751" s="9">
        <v>35.350315321263103</v>
      </c>
      <c r="M751" s="44"/>
      <c r="P751" s="9">
        <v>1.0986711829281299</v>
      </c>
      <c r="Q751" s="9">
        <v>1.33662643473538</v>
      </c>
      <c r="R751" s="9">
        <v>0.94998538003274202</v>
      </c>
      <c r="S751" s="9">
        <v>1.3858019212030599</v>
      </c>
    </row>
    <row r="752" spans="1:19" ht="15">
      <c r="A752" s="50"/>
      <c r="B752" s="9">
        <v>45.839285659304998</v>
      </c>
      <c r="C752" s="9">
        <v>30.075302431017199</v>
      </c>
      <c r="E752" s="9">
        <v>47.846435500304999</v>
      </c>
      <c r="F752" s="9">
        <v>33.369770188478498</v>
      </c>
      <c r="H752" s="9">
        <v>45.079099494659999</v>
      </c>
      <c r="I752" s="9">
        <v>36.422708051697697</v>
      </c>
      <c r="K752" s="9">
        <v>47.585298009059997</v>
      </c>
      <c r="L752" s="9">
        <v>34.973528686245601</v>
      </c>
      <c r="M752" s="44"/>
      <c r="P752" s="9">
        <v>1.0986711829281299</v>
      </c>
      <c r="Q752" s="9">
        <v>1.33662643473538</v>
      </c>
      <c r="R752" s="9">
        <v>0.94998538003274202</v>
      </c>
      <c r="S752" s="9">
        <v>1.3858019212030599</v>
      </c>
    </row>
    <row r="753" spans="1:19" ht="15">
      <c r="A753" s="50"/>
      <c r="B753" s="9">
        <v>67.8209149781717</v>
      </c>
      <c r="C753" s="9">
        <v>28.664767848643798</v>
      </c>
      <c r="E753" s="9">
        <v>71.683063522785005</v>
      </c>
      <c r="F753" s="9">
        <v>32.287716262274202</v>
      </c>
      <c r="H753" s="9">
        <v>66.346515806651695</v>
      </c>
      <c r="I753" s="9">
        <v>34.799627162391303</v>
      </c>
      <c r="K753" s="9">
        <v>71.212999237380004</v>
      </c>
      <c r="L753" s="9">
        <v>34.403518135834403</v>
      </c>
      <c r="M753" s="44"/>
      <c r="P753" s="9">
        <v>1.0986711829281299</v>
      </c>
      <c r="Q753" s="9">
        <v>1.33662643473538</v>
      </c>
      <c r="R753" s="9">
        <v>0.94998538003274202</v>
      </c>
      <c r="S753" s="9">
        <v>1.3858019212030599</v>
      </c>
    </row>
    <row r="754" spans="1:19" ht="15">
      <c r="A754" s="50"/>
      <c r="B754" s="9">
        <v>93.461589798611698</v>
      </c>
      <c r="C754" s="9">
        <v>27.476440768972999</v>
      </c>
      <c r="E754" s="9">
        <v>98.922745829700006</v>
      </c>
      <c r="F754" s="9">
        <v>31.128372769912399</v>
      </c>
      <c r="H754" s="9">
        <v>91.3687479259317</v>
      </c>
      <c r="I754" s="9">
        <v>33.331125405399803</v>
      </c>
      <c r="K754" s="9">
        <v>97.827726324986699</v>
      </c>
      <c r="L754" s="9">
        <v>33.456720950405703</v>
      </c>
      <c r="M754" s="44"/>
      <c r="P754" s="9">
        <v>1.0986711829281299</v>
      </c>
      <c r="Q754" s="9">
        <v>1.33662643473538</v>
      </c>
      <c r="R754" s="9">
        <v>0.94998538003274202</v>
      </c>
      <c r="S754" s="9">
        <v>1.3858019212030599</v>
      </c>
    </row>
    <row r="755" spans="1:19" ht="15">
      <c r="A755" s="50"/>
      <c r="B755" s="9">
        <v>123.417754301625</v>
      </c>
      <c r="C755" s="9">
        <v>26.568288366623001</v>
      </c>
      <c r="E755" s="9">
        <v>131.08647150600001</v>
      </c>
      <c r="F755" s="9">
        <v>30.8578592883614</v>
      </c>
      <c r="H755" s="9">
        <v>119.629422446625</v>
      </c>
      <c r="I755" s="9">
        <v>32.442295394589102</v>
      </c>
      <c r="K755" s="9">
        <v>130.47741384562499</v>
      </c>
      <c r="L755" s="9">
        <v>33.147562685775902</v>
      </c>
      <c r="M755" s="44"/>
      <c r="P755" s="9">
        <v>1.0986711829281299</v>
      </c>
      <c r="Q755" s="9">
        <v>1.33662643473538</v>
      </c>
      <c r="R755" s="9">
        <v>0.94998538003274202</v>
      </c>
      <c r="S755" s="9">
        <v>1.3858019212030599</v>
      </c>
    </row>
    <row r="756" spans="1:19" ht="15">
      <c r="A756" s="50"/>
      <c r="B756" s="9">
        <v>156.66270330721201</v>
      </c>
      <c r="C756" s="9">
        <v>25.805053900818201</v>
      </c>
      <c r="E756" s="9">
        <v>167.95817800049201</v>
      </c>
      <c r="F756" s="9">
        <v>30.075302431017199</v>
      </c>
      <c r="H756" s="9">
        <v>152.217121749825</v>
      </c>
      <c r="I756" s="9">
        <v>31.524481796469399</v>
      </c>
      <c r="K756" s="9">
        <v>167.01055786689199</v>
      </c>
      <c r="L756" s="9">
        <v>32.422973003049798</v>
      </c>
      <c r="M756" s="44"/>
      <c r="P756" s="9">
        <v>1.0986711829281299</v>
      </c>
      <c r="Q756" s="9">
        <v>1.33662643473538</v>
      </c>
      <c r="R756" s="9">
        <v>0.94998538003274202</v>
      </c>
      <c r="S756" s="9">
        <v>1.3858019212030599</v>
      </c>
    </row>
    <row r="757" spans="1:19" ht="15">
      <c r="A757" s="50"/>
      <c r="B757" s="9">
        <v>194.81257162079999</v>
      </c>
      <c r="C757" s="9">
        <v>25.0514806307831</v>
      </c>
      <c r="E757" s="9">
        <v>208.41311380889999</v>
      </c>
      <c r="F757" s="9">
        <v>29.196133615976201</v>
      </c>
      <c r="H757" s="9">
        <v>188.77409037874699</v>
      </c>
      <c r="I757" s="9">
        <v>30.616329394119401</v>
      </c>
      <c r="K757" s="9">
        <v>207.420206386427</v>
      </c>
      <c r="L757" s="9">
        <v>31.640416145705601</v>
      </c>
      <c r="M757" s="44"/>
      <c r="P757" s="9">
        <v>1.0986711829281299</v>
      </c>
      <c r="Q757" s="9">
        <v>1.33662643473538</v>
      </c>
      <c r="R757" s="9">
        <v>0.94998538003274202</v>
      </c>
      <c r="S757" s="9">
        <v>1.3858019212030599</v>
      </c>
    </row>
    <row r="758" spans="1:19" ht="15">
      <c r="A758" s="50"/>
      <c r="B758" s="9">
        <v>215.363644704</v>
      </c>
      <c r="C758" s="9">
        <v>24.539437254989998</v>
      </c>
      <c r="E758" s="9">
        <v>230.15070202666701</v>
      </c>
      <c r="F758" s="9">
        <v>28.6744290444135</v>
      </c>
      <c r="H758" s="9">
        <v>204.07405516200001</v>
      </c>
      <c r="I758" s="9">
        <v>29.949706886011398</v>
      </c>
      <c r="K758" s="9">
        <v>233.33634948</v>
      </c>
      <c r="L758" s="9">
        <v>30.239542759101901</v>
      </c>
      <c r="M758" s="44"/>
      <c r="P758" s="9">
        <v>1.0986711829281299</v>
      </c>
      <c r="Q758" s="9">
        <v>1.33662643473538</v>
      </c>
      <c r="R758" s="9">
        <v>0.94998538003274202</v>
      </c>
      <c r="S758" s="9">
        <v>1.3858019212030599</v>
      </c>
    </row>
    <row r="759" spans="1:19" ht="15">
      <c r="A759" s="50"/>
      <c r="B759" s="9">
        <v>383.76419773162502</v>
      </c>
      <c r="C759" s="9">
        <v>23.090257889537799</v>
      </c>
      <c r="E759" s="9">
        <v>413.75930905799999</v>
      </c>
      <c r="F759" s="9">
        <v>27.254233266270301</v>
      </c>
      <c r="H759" s="9">
        <v>366.44686892482503</v>
      </c>
      <c r="I759" s="9">
        <v>27.621358705518201</v>
      </c>
      <c r="K759" s="9">
        <v>416.14216921462503</v>
      </c>
      <c r="L759" s="9">
        <v>29.862756124084299</v>
      </c>
      <c r="M759" s="44"/>
      <c r="P759" s="9">
        <v>1.0986711829281299</v>
      </c>
      <c r="Q759" s="9">
        <v>1.33662643473538</v>
      </c>
      <c r="R759" s="9">
        <v>0.94998538003274202</v>
      </c>
      <c r="S759" s="9">
        <v>1.3858019212030599</v>
      </c>
    </row>
    <row r="760" spans="1:19" ht="15">
      <c r="A760" s="50"/>
      <c r="B760" s="9">
        <v>1217.6821698666699</v>
      </c>
      <c r="C760" s="9">
        <v>19.863418502464299</v>
      </c>
      <c r="E760" s="9">
        <v>1366.5213961291699</v>
      </c>
      <c r="F760" s="9">
        <v>23.9211207257304</v>
      </c>
      <c r="H760" s="9">
        <v>1160.5101822291699</v>
      </c>
      <c r="I760" s="9">
        <v>22.046848746412198</v>
      </c>
      <c r="K760" s="9">
        <v>1388.8652495624999</v>
      </c>
      <c r="L760" s="9">
        <v>27.022364567798</v>
      </c>
      <c r="M760" s="44"/>
      <c r="P760" s="9">
        <v>1.0986711829281299</v>
      </c>
      <c r="Q760" s="9">
        <v>1.33662643473538</v>
      </c>
      <c r="R760" s="9">
        <v>0.94998538003274202</v>
      </c>
      <c r="S760" s="9">
        <v>1.3858019212030599</v>
      </c>
    </row>
    <row r="761" spans="1:19" ht="15">
      <c r="A761" s="50"/>
      <c r="B761" s="9">
        <v>4513.2584290499999</v>
      </c>
      <c r="C761" s="9">
        <v>16.646240311160501</v>
      </c>
      <c r="E761" s="9">
        <v>5099.3989802666702</v>
      </c>
      <c r="F761" s="9">
        <v>20.162915571324401</v>
      </c>
      <c r="H761" s="9">
        <v>4191.0662970000003</v>
      </c>
      <c r="I761" s="9">
        <v>18.192031634309501</v>
      </c>
      <c r="K761" s="9">
        <v>5358.9583357166703</v>
      </c>
      <c r="L761" s="9">
        <v>23.6892520272581</v>
      </c>
      <c r="M761" s="44"/>
      <c r="P761" s="9">
        <v>1.0986711829281299</v>
      </c>
      <c r="Q761" s="9">
        <v>1.33662643473538</v>
      </c>
      <c r="R761" s="9">
        <v>0.94998538003274202</v>
      </c>
      <c r="S761" s="9">
        <v>1.3858019212030599</v>
      </c>
    </row>
    <row r="762" spans="1:19" ht="15">
      <c r="A762" s="50"/>
      <c r="B762" s="9">
        <v>8618.8848544259999</v>
      </c>
      <c r="C762" s="9">
        <v>14.974853443005699</v>
      </c>
      <c r="E762" s="9">
        <v>9798.4871632526701</v>
      </c>
      <c r="F762" s="9">
        <v>17.921518152758399</v>
      </c>
      <c r="H762" s="9">
        <v>7906.4037726659999</v>
      </c>
      <c r="I762" s="9">
        <v>16.655901506930199</v>
      </c>
      <c r="K762" s="9">
        <v>10333.56506112</v>
      </c>
      <c r="L762" s="9">
        <v>21.496160587540501</v>
      </c>
      <c r="M762" s="44"/>
      <c r="P762" s="9">
        <v>1.0986711829281299</v>
      </c>
      <c r="Q762" s="9">
        <v>1.33662643473538</v>
      </c>
      <c r="R762" s="9">
        <v>0.94998538003274202</v>
      </c>
      <c r="S762" s="9">
        <v>1.3858019212030599</v>
      </c>
    </row>
    <row r="763" spans="1:19" ht="15">
      <c r="A763" s="50"/>
      <c r="B763" s="9">
        <v>13938.712115274</v>
      </c>
      <c r="C763" s="9">
        <v>13.718897992947101</v>
      </c>
      <c r="E763" s="9">
        <v>15932.940305184</v>
      </c>
      <c r="F763" s="9">
        <v>16.269453676142899</v>
      </c>
      <c r="H763" s="9">
        <v>12535.238833433999</v>
      </c>
      <c r="I763" s="9">
        <v>15.5641863849562</v>
      </c>
      <c r="K763" s="9">
        <v>16733.894810922</v>
      </c>
      <c r="L763" s="9">
        <v>19.766806544767501</v>
      </c>
      <c r="M763" s="44"/>
      <c r="P763" s="9">
        <v>1.0986711829281299</v>
      </c>
      <c r="Q763" s="9">
        <v>1.33662643473538</v>
      </c>
      <c r="R763" s="9">
        <v>0.94998538003274202</v>
      </c>
      <c r="S763" s="9">
        <v>1.3858019212030599</v>
      </c>
    </row>
    <row r="764" spans="1:19" ht="15">
      <c r="A764" s="50"/>
      <c r="B764" s="9">
        <v>17074.344384</v>
      </c>
      <c r="C764" s="9">
        <v>12.8783739609849</v>
      </c>
      <c r="E764" s="9">
        <v>19182.263307666701</v>
      </c>
      <c r="F764" s="9">
        <v>15.1390937710903</v>
      </c>
      <c r="H764" s="9">
        <v>15178.1925586667</v>
      </c>
      <c r="I764" s="9">
        <v>14.569083220679101</v>
      </c>
      <c r="K764" s="9">
        <v>20561.356382866699</v>
      </c>
      <c r="L764" s="9">
        <v>18.520512290478699</v>
      </c>
      <c r="M764" s="44"/>
      <c r="P764" s="9">
        <v>1.0986711829281299</v>
      </c>
      <c r="Q764" s="9">
        <v>1.33662643473538</v>
      </c>
      <c r="R764" s="9">
        <v>0.94998538003274202</v>
      </c>
      <c r="S764" s="9">
        <v>1.3858019212030599</v>
      </c>
    </row>
    <row r="765" spans="1:19" ht="15">
      <c r="A765" s="50"/>
      <c r="B765" s="9"/>
      <c r="C765" s="9"/>
      <c r="E765" s="9"/>
      <c r="F765" s="9"/>
      <c r="H765" s="9"/>
      <c r="I765" s="9"/>
      <c r="K765" s="9"/>
      <c r="L765" s="9"/>
      <c r="M765" s="44"/>
    </row>
    <row r="766" spans="1:19" ht="15">
      <c r="A766" s="50"/>
      <c r="M766" s="44"/>
    </row>
    <row r="767" spans="1:19">
      <c r="A767" s="55"/>
      <c r="M767" s="44"/>
    </row>
    <row r="768" spans="1:19">
      <c r="A768" s="54"/>
      <c r="M768" s="44"/>
    </row>
    <row r="769" spans="1:19">
      <c r="A769" s="54"/>
      <c r="M769" s="44"/>
    </row>
    <row r="770" spans="1:19">
      <c r="A770" s="54"/>
      <c r="M770" s="44"/>
    </row>
    <row r="771" spans="1:19" ht="18.75">
      <c r="A771" s="47" t="s">
        <v>192</v>
      </c>
      <c r="M771" s="44"/>
    </row>
    <row r="772" spans="1:19">
      <c r="A772" s="35"/>
      <c r="M772" s="44"/>
      <c r="P772" t="s">
        <v>239</v>
      </c>
    </row>
    <row r="773" spans="1:19" ht="15">
      <c r="A773" s="36"/>
      <c r="B773" s="40">
        <v>1</v>
      </c>
      <c r="C773" s="40">
        <v>1</v>
      </c>
      <c r="E773" s="40">
        <v>2</v>
      </c>
      <c r="F773" s="40">
        <v>2</v>
      </c>
      <c r="H773" s="40">
        <v>3</v>
      </c>
      <c r="I773" s="40">
        <v>3</v>
      </c>
      <c r="K773" s="40">
        <v>4</v>
      </c>
      <c r="L773" s="40">
        <v>4</v>
      </c>
      <c r="M773" s="44"/>
      <c r="P773">
        <v>1</v>
      </c>
      <c r="Q773">
        <v>2</v>
      </c>
      <c r="R773">
        <v>3</v>
      </c>
      <c r="S773">
        <v>4</v>
      </c>
    </row>
    <row r="774" spans="1:19" ht="15">
      <c r="A774" s="37" t="s">
        <v>10</v>
      </c>
      <c r="B774" s="40" t="s">
        <v>35</v>
      </c>
      <c r="C774" s="40" t="s">
        <v>40</v>
      </c>
      <c r="E774" s="40" t="s">
        <v>35</v>
      </c>
      <c r="F774" s="40" t="s">
        <v>40</v>
      </c>
      <c r="H774" s="40" t="s">
        <v>35</v>
      </c>
      <c r="I774" s="40" t="s">
        <v>40</v>
      </c>
      <c r="K774" s="40" t="s">
        <v>35</v>
      </c>
      <c r="L774" s="40" t="s">
        <v>40</v>
      </c>
      <c r="M774" s="44"/>
      <c r="P774" t="s">
        <v>36</v>
      </c>
      <c r="Q774" t="s">
        <v>36</v>
      </c>
      <c r="R774" t="s">
        <v>36</v>
      </c>
      <c r="S774" t="s">
        <v>36</v>
      </c>
    </row>
    <row r="775" spans="1:19" ht="15">
      <c r="A775" s="37"/>
      <c r="B775" s="40">
        <v>0</v>
      </c>
      <c r="C775" s="40">
        <v>54.411854574843801</v>
      </c>
      <c r="E775" s="40">
        <v>0</v>
      </c>
      <c r="F775" s="40">
        <v>55.745099591059898</v>
      </c>
      <c r="H775" s="40">
        <v>0</v>
      </c>
      <c r="I775" s="40">
        <v>52.827418468616202</v>
      </c>
      <c r="K775" s="40">
        <v>0</v>
      </c>
      <c r="L775" s="40">
        <v>55.899678723374798</v>
      </c>
      <c r="M775" s="44"/>
      <c r="P775">
        <v>0.90052005769197496</v>
      </c>
      <c r="Q775">
        <v>0.91945600140054995</v>
      </c>
      <c r="R775">
        <v>0.866802484455788</v>
      </c>
      <c r="S775">
        <v>0.82912382095403103</v>
      </c>
    </row>
    <row r="776" spans="1:19" ht="15">
      <c r="A776" s="38"/>
      <c r="B776" s="40">
        <v>20.562346764899999</v>
      </c>
      <c r="C776" s="40">
        <v>40.4707490791941</v>
      </c>
      <c r="E776" s="40">
        <v>21.52139351208</v>
      </c>
      <c r="F776" s="40">
        <v>46.595947197171903</v>
      </c>
      <c r="H776" s="40">
        <v>21.080697764100002</v>
      </c>
      <c r="I776" s="40">
        <v>42.895709217384002</v>
      </c>
      <c r="K776" s="40">
        <v>21.067502056079999</v>
      </c>
      <c r="L776" s="40">
        <v>50.692294203516703</v>
      </c>
      <c r="M776" s="44"/>
      <c r="P776">
        <v>0.90052005769197496</v>
      </c>
      <c r="Q776">
        <v>0.91945600140054995</v>
      </c>
      <c r="R776">
        <v>0.866802484455788</v>
      </c>
      <c r="S776">
        <v>0.82912382095403103</v>
      </c>
    </row>
    <row r="777" spans="1:19" ht="15">
      <c r="A777" s="38"/>
      <c r="B777" s="40">
        <v>27.906463891828199</v>
      </c>
      <c r="C777" s="40">
        <v>37.939515787537601</v>
      </c>
      <c r="E777" s="40">
        <v>29.270344405866702</v>
      </c>
      <c r="F777" s="40">
        <v>45.079139461331899</v>
      </c>
      <c r="H777" s="40">
        <v>28.567349481066699</v>
      </c>
      <c r="I777" s="40">
        <v>41.166355174611098</v>
      </c>
      <c r="K777" s="40">
        <v>28.4576840013317</v>
      </c>
      <c r="L777" s="40">
        <v>48.064448954163403</v>
      </c>
      <c r="M777" s="44"/>
      <c r="P777">
        <v>0.90052005769197496</v>
      </c>
      <c r="Q777">
        <v>0.91945600140054995</v>
      </c>
      <c r="R777">
        <v>0.866802484455788</v>
      </c>
      <c r="S777">
        <v>0.82912382095403103</v>
      </c>
    </row>
    <row r="778" spans="1:19" ht="15">
      <c r="A778" s="38"/>
      <c r="B778" s="40">
        <v>45.334862710425</v>
      </c>
      <c r="C778" s="40">
        <v>35.514555649347699</v>
      </c>
      <c r="E778" s="40">
        <v>48.064045247999999</v>
      </c>
      <c r="F778" s="40">
        <v>41.378901481544098</v>
      </c>
      <c r="H778" s="40">
        <v>47.039586094800001</v>
      </c>
      <c r="I778" s="40">
        <v>39.465984719147201</v>
      </c>
      <c r="K778" s="40">
        <v>46.955611027304997</v>
      </c>
      <c r="L778" s="40">
        <v>44.422178148993702</v>
      </c>
      <c r="M778" s="44"/>
      <c r="P778">
        <v>0.90052005769197496</v>
      </c>
      <c r="Q778">
        <v>0.91945600140054995</v>
      </c>
      <c r="R778">
        <v>0.866802484455788</v>
      </c>
      <c r="S778">
        <v>0.82912382095403103</v>
      </c>
    </row>
    <row r="779" spans="1:19" ht="15">
      <c r="A779" s="38"/>
      <c r="B779" s="40">
        <v>67.011073919460003</v>
      </c>
      <c r="C779" s="40">
        <v>33.698250844647603</v>
      </c>
      <c r="E779" s="40">
        <v>71.389926476366696</v>
      </c>
      <c r="F779" s="40">
        <v>39.050553301050897</v>
      </c>
      <c r="H779" s="40">
        <v>69.372742277171696</v>
      </c>
      <c r="I779" s="40">
        <v>37.929854591767999</v>
      </c>
      <c r="K779" s="40">
        <v>69.531240926766699</v>
      </c>
      <c r="L779" s="40">
        <v>41.659076158864899</v>
      </c>
      <c r="M779" s="44"/>
      <c r="P779">
        <v>0.90052005769197496</v>
      </c>
      <c r="Q779">
        <v>0.91945600140054995</v>
      </c>
      <c r="R779">
        <v>0.866802484455788</v>
      </c>
      <c r="S779">
        <v>0.82912382095403103</v>
      </c>
    </row>
    <row r="780" spans="1:19" ht="15">
      <c r="A780" s="38"/>
      <c r="B780" s="40">
        <v>91.861706291939996</v>
      </c>
      <c r="C780" s="40">
        <v>32.258732674965202</v>
      </c>
      <c r="E780" s="40">
        <v>99.271658863866705</v>
      </c>
      <c r="F780" s="40">
        <v>37.408150020205198</v>
      </c>
      <c r="H780" s="40">
        <v>96.232881630491704</v>
      </c>
      <c r="I780" s="40">
        <v>36.606270771321597</v>
      </c>
      <c r="K780" s="40">
        <v>97.170612399466705</v>
      </c>
      <c r="L780" s="40">
        <v>39.755820592237697</v>
      </c>
      <c r="M780" s="44"/>
      <c r="P780">
        <v>0.90052005769197496</v>
      </c>
      <c r="Q780">
        <v>0.91945600140054995</v>
      </c>
      <c r="R780">
        <v>0.866802484455788</v>
      </c>
      <c r="S780">
        <v>0.82912382095403103</v>
      </c>
    </row>
    <row r="781" spans="1:19" ht="15">
      <c r="A781" s="38"/>
      <c r="B781" s="40">
        <v>122.13905962162499</v>
      </c>
      <c r="C781" s="40">
        <v>31.0704055952944</v>
      </c>
      <c r="E781" s="40">
        <v>131.40182780250001</v>
      </c>
      <c r="F781" s="40">
        <v>35.872019892825897</v>
      </c>
      <c r="H781" s="40">
        <v>126.96639556162501</v>
      </c>
      <c r="I781" s="40">
        <v>35.495233257808302</v>
      </c>
      <c r="K781" s="40">
        <v>128.86278256162501</v>
      </c>
      <c r="L781" s="40">
        <v>38.0554501367738</v>
      </c>
      <c r="M781" s="44"/>
      <c r="P781">
        <v>0.90052005769197496</v>
      </c>
      <c r="Q781">
        <v>0.91945600140054995</v>
      </c>
      <c r="R781">
        <v>0.866802484455788</v>
      </c>
      <c r="S781">
        <v>0.82912382095403103</v>
      </c>
    </row>
    <row r="782" spans="1:19" ht="15">
      <c r="A782" s="38"/>
      <c r="B782" s="40">
        <v>153.55748179353199</v>
      </c>
      <c r="C782" s="40">
        <v>30.1719143887141</v>
      </c>
      <c r="E782" s="40">
        <v>166.97183370493201</v>
      </c>
      <c r="F782" s="40">
        <v>34.886577924318402</v>
      </c>
      <c r="H782" s="40">
        <v>162.22054037189201</v>
      </c>
      <c r="I782" s="40">
        <v>34.654709225845998</v>
      </c>
      <c r="K782" s="40">
        <v>164.28144997242001</v>
      </c>
      <c r="L782" s="40">
        <v>37.002379797878604</v>
      </c>
      <c r="M782" s="44"/>
      <c r="P782">
        <v>0.90052005769197496</v>
      </c>
      <c r="Q782">
        <v>0.91945600140054995</v>
      </c>
      <c r="R782">
        <v>0.866802484455788</v>
      </c>
      <c r="S782">
        <v>0.82912382095403103</v>
      </c>
    </row>
    <row r="783" spans="1:19" ht="15">
      <c r="A783" s="38"/>
      <c r="B783" s="40">
        <v>191.53947894709199</v>
      </c>
      <c r="C783" s="40">
        <v>29.3603739440608</v>
      </c>
      <c r="E783" s="40">
        <v>208.255827405492</v>
      </c>
      <c r="F783" s="40">
        <v>34.036392696586397</v>
      </c>
      <c r="H783" s="40">
        <v>202.01123580842699</v>
      </c>
      <c r="I783" s="40">
        <v>33.881813564271503</v>
      </c>
      <c r="K783" s="40">
        <v>204.710447632892</v>
      </c>
      <c r="L783" s="40">
        <v>36.094227395528598</v>
      </c>
      <c r="M783" s="44"/>
      <c r="P783">
        <v>0.90052005769197496</v>
      </c>
      <c r="Q783">
        <v>0.91945600140054995</v>
      </c>
      <c r="R783">
        <v>0.866802484455788</v>
      </c>
      <c r="S783">
        <v>0.82912382095403103</v>
      </c>
    </row>
    <row r="784" spans="1:19" ht="15">
      <c r="A784" s="38"/>
      <c r="B784" s="40">
        <v>211.72016592</v>
      </c>
      <c r="C784" s="40">
        <v>28.771041002110302</v>
      </c>
      <c r="E784" s="40">
        <v>229.46577382866701</v>
      </c>
      <c r="F784" s="40">
        <v>33.418076167326902</v>
      </c>
      <c r="H784" s="40">
        <v>219.62116388250001</v>
      </c>
      <c r="I784" s="40">
        <v>33.292480622321001</v>
      </c>
      <c r="K784" s="40">
        <v>226.17768155666701</v>
      </c>
      <c r="L784" s="40">
        <v>35.4565884747296</v>
      </c>
      <c r="M784" s="44"/>
      <c r="P784">
        <v>0.90052005769197496</v>
      </c>
      <c r="Q784">
        <v>0.91945600140054995</v>
      </c>
      <c r="R784">
        <v>0.866802484455788</v>
      </c>
      <c r="S784">
        <v>0.82912382095403103</v>
      </c>
    </row>
    <row r="785" spans="1:19" ht="15">
      <c r="A785" s="38"/>
      <c r="B785" s="40">
        <v>376.71610381366497</v>
      </c>
      <c r="C785" s="40">
        <v>27.244572070500698</v>
      </c>
      <c r="E785" s="40">
        <v>412.799750345745</v>
      </c>
      <c r="F785" s="40">
        <v>31.843301256868902</v>
      </c>
      <c r="H785" s="40">
        <v>400.172411108745</v>
      </c>
      <c r="I785" s="40">
        <v>31.737028103402402</v>
      </c>
      <c r="K785" s="40">
        <v>406.67779152886499</v>
      </c>
      <c r="L785" s="40">
        <v>33.920458347350298</v>
      </c>
      <c r="M785" s="44"/>
      <c r="P785">
        <v>0.90052005769197496</v>
      </c>
      <c r="Q785">
        <v>0.91945600140054995</v>
      </c>
      <c r="R785">
        <v>0.866802484455788</v>
      </c>
      <c r="S785">
        <v>0.82912382095403103</v>
      </c>
    </row>
    <row r="786" spans="1:19" ht="15">
      <c r="A786" s="38"/>
      <c r="B786" s="40">
        <v>1192.9960441291701</v>
      </c>
      <c r="C786" s="40">
        <v>24.336552143826701</v>
      </c>
      <c r="E786" s="40">
        <v>1328.61110491667</v>
      </c>
      <c r="F786" s="40">
        <v>28.452221541710799</v>
      </c>
      <c r="H786" s="40">
        <v>1290.9338904000001</v>
      </c>
      <c r="I786" s="40">
        <v>28.1527244728507</v>
      </c>
      <c r="K786" s="40">
        <v>1323.42405891667</v>
      </c>
      <c r="L786" s="40">
        <v>30.59700700258</v>
      </c>
      <c r="M786" s="44"/>
      <c r="P786">
        <v>0.90052005769197496</v>
      </c>
      <c r="Q786">
        <v>0.91945600140054995</v>
      </c>
      <c r="R786">
        <v>0.866802484455788</v>
      </c>
      <c r="S786">
        <v>0.82912382095403103</v>
      </c>
    </row>
    <row r="787" spans="1:19" ht="15">
      <c r="A787" s="38"/>
      <c r="B787" s="40">
        <v>4274.8465225166701</v>
      </c>
      <c r="C787" s="40">
        <v>21.003439603286701</v>
      </c>
      <c r="E787" s="40">
        <v>4734.0398158500002</v>
      </c>
      <c r="F787" s="40">
        <v>24.587743233838399</v>
      </c>
      <c r="H787" s="40">
        <v>4633.0291626666703</v>
      </c>
      <c r="I787" s="40">
        <v>24.3172297522873</v>
      </c>
      <c r="K787" s="40">
        <v>4844.0516357166698</v>
      </c>
      <c r="L787" s="40">
        <v>26.674561520089501</v>
      </c>
      <c r="M787" s="44"/>
      <c r="P787">
        <v>0.90052005769197496</v>
      </c>
      <c r="Q787">
        <v>0.91945600140054995</v>
      </c>
      <c r="R787">
        <v>0.866802484455788</v>
      </c>
      <c r="S787">
        <v>0.82912382095403103</v>
      </c>
    </row>
    <row r="788" spans="1:19" ht="15">
      <c r="A788" s="38"/>
      <c r="B788" s="40">
        <v>8033.4640223460001</v>
      </c>
      <c r="C788" s="40">
        <v>19.2740855605138</v>
      </c>
      <c r="E788" s="40">
        <v>8804.6802411726694</v>
      </c>
      <c r="F788" s="40">
        <v>22.578214513744701</v>
      </c>
      <c r="H788" s="40">
        <v>8659.7049907199998</v>
      </c>
      <c r="I788" s="40">
        <v>22.201427878727099</v>
      </c>
      <c r="K788" s="40">
        <v>8995.1153749379991</v>
      </c>
      <c r="L788" s="40">
        <v>24.491131276141498</v>
      </c>
      <c r="M788" s="44"/>
      <c r="P788">
        <v>0.90052005769197496</v>
      </c>
      <c r="Q788">
        <v>0.91945600140054995</v>
      </c>
      <c r="R788">
        <v>0.866802484455788</v>
      </c>
      <c r="S788">
        <v>0.82912382095403103</v>
      </c>
    </row>
    <row r="789" spans="1:19" ht="15">
      <c r="A789" s="38"/>
      <c r="B789" s="40">
        <v>12644.970984954</v>
      </c>
      <c r="C789" s="40">
        <v>17.8345673908313</v>
      </c>
      <c r="E789" s="40">
        <v>13713.147114984</v>
      </c>
      <c r="F789" s="40">
        <v>20.868182862511102</v>
      </c>
      <c r="H789" s="40">
        <v>13623.388070634001</v>
      </c>
      <c r="I789" s="40">
        <v>20.530041010572301</v>
      </c>
      <c r="K789" s="40">
        <v>14112.342708714001</v>
      </c>
      <c r="L789" s="40">
        <v>22.858389191065399</v>
      </c>
      <c r="M789" s="44"/>
      <c r="P789">
        <v>0.90052005769197496</v>
      </c>
      <c r="Q789">
        <v>0.91945600140054995</v>
      </c>
      <c r="R789">
        <v>0.866802484455788</v>
      </c>
      <c r="S789">
        <v>0.82912382095403103</v>
      </c>
    </row>
    <row r="790" spans="1:19" ht="15">
      <c r="A790" s="38"/>
      <c r="B790" s="40">
        <v>15453.0004010667</v>
      </c>
      <c r="C790" s="40">
        <v>16.868447813863199</v>
      </c>
      <c r="E790" s="40">
        <v>16855.9549130667</v>
      </c>
      <c r="F790" s="40">
        <v>19.9600304601611</v>
      </c>
      <c r="H790" s="40">
        <v>16696.1601578667</v>
      </c>
      <c r="I790" s="40">
        <v>19.399681105519601</v>
      </c>
      <c r="K790" s="40">
        <v>17086.129834666699</v>
      </c>
      <c r="L790" s="40">
        <v>21.901930809867</v>
      </c>
      <c r="M790" s="44"/>
      <c r="P790">
        <v>0.90052005769197496</v>
      </c>
      <c r="Q790">
        <v>0.91945600140054995</v>
      </c>
      <c r="R790">
        <v>0.866802484455788</v>
      </c>
      <c r="S790">
        <v>0.82912382095403103</v>
      </c>
    </row>
    <row r="791" spans="1:19" ht="15">
      <c r="A791" s="38"/>
      <c r="M791" s="44"/>
    </row>
    <row r="792" spans="1:19" ht="15">
      <c r="A792" s="38"/>
      <c r="M792" s="44"/>
    </row>
    <row r="793" spans="1:19">
      <c r="A793" s="35"/>
      <c r="M793" s="44"/>
    </row>
    <row r="794" spans="1:19">
      <c r="A794" s="35"/>
      <c r="M794" s="44"/>
    </row>
    <row r="795" spans="1:19">
      <c r="A795" s="35"/>
      <c r="B795" s="9"/>
      <c r="C795" s="9"/>
      <c r="E795" s="9"/>
      <c r="F795" s="9"/>
      <c r="H795" s="9"/>
      <c r="I795" s="9"/>
      <c r="K795" s="9"/>
      <c r="L795" s="9"/>
      <c r="M795" s="44"/>
    </row>
    <row r="796" spans="1:19">
      <c r="A796" s="35"/>
      <c r="B796" s="9"/>
      <c r="C796" s="9"/>
      <c r="E796" s="9"/>
      <c r="F796" s="9"/>
      <c r="H796" s="9"/>
      <c r="I796" s="9"/>
      <c r="K796" s="9"/>
      <c r="L796" s="9"/>
      <c r="M796" s="44"/>
    </row>
    <row r="797" spans="1:19" ht="18.75">
      <c r="A797" s="49" t="s">
        <v>197</v>
      </c>
      <c r="B797" s="9"/>
      <c r="C797" s="9"/>
      <c r="E797" s="9"/>
      <c r="F797" s="9"/>
      <c r="H797" s="9"/>
      <c r="I797" s="9"/>
      <c r="K797" s="9"/>
      <c r="L797" s="9"/>
      <c r="M797" s="44"/>
    </row>
    <row r="798" spans="1:19">
      <c r="A798" s="45"/>
      <c r="B798" s="9"/>
      <c r="C798" s="9"/>
      <c r="E798" s="9"/>
      <c r="F798" s="9"/>
      <c r="H798" s="9"/>
      <c r="I798" s="9"/>
      <c r="K798" s="9"/>
      <c r="L798" s="9"/>
      <c r="M798" s="44"/>
      <c r="P798" s="9" t="s">
        <v>239</v>
      </c>
      <c r="Q798" s="9"/>
      <c r="R798" s="9"/>
      <c r="S798" s="9"/>
    </row>
    <row r="799" spans="1:19" ht="15">
      <c r="A799" s="50"/>
      <c r="B799" s="9"/>
      <c r="C799" s="9"/>
      <c r="E799" s="9"/>
      <c r="F799" s="9"/>
      <c r="H799" s="9"/>
      <c r="I799" s="9"/>
      <c r="K799" s="9"/>
      <c r="L799" s="9"/>
      <c r="M799" s="44"/>
      <c r="P799" s="9">
        <v>1</v>
      </c>
      <c r="Q799" s="9">
        <v>2</v>
      </c>
      <c r="R799" s="9">
        <v>3</v>
      </c>
      <c r="S799" s="9">
        <v>4</v>
      </c>
    </row>
    <row r="800" spans="1:19" ht="15">
      <c r="A800" s="51" t="s">
        <v>10</v>
      </c>
      <c r="B800" s="9" t="s">
        <v>35</v>
      </c>
      <c r="C800" s="9" t="s">
        <v>40</v>
      </c>
      <c r="E800" s="9" t="s">
        <v>35</v>
      </c>
      <c r="F800" s="9" t="s">
        <v>40</v>
      </c>
      <c r="H800" s="9" t="s">
        <v>35</v>
      </c>
      <c r="I800" s="9" t="s">
        <v>40</v>
      </c>
      <c r="K800" s="9" t="s">
        <v>35</v>
      </c>
      <c r="L800" s="9" t="s">
        <v>40</v>
      </c>
      <c r="M800" s="44"/>
      <c r="P800" s="9" t="s">
        <v>36</v>
      </c>
      <c r="Q800" s="9" t="s">
        <v>36</v>
      </c>
      <c r="R800" s="9" t="s">
        <v>36</v>
      </c>
      <c r="S800" s="9" t="s">
        <v>36</v>
      </c>
    </row>
    <row r="801" spans="1:19" ht="15">
      <c r="A801" s="51"/>
      <c r="B801" s="9">
        <v>0</v>
      </c>
      <c r="C801" s="9">
        <v>53.407090214797101</v>
      </c>
      <c r="E801" s="9">
        <v>0</v>
      </c>
      <c r="F801" s="9">
        <v>54.218630659450398</v>
      </c>
      <c r="H801" s="9">
        <v>0</v>
      </c>
      <c r="I801" s="9">
        <v>45.021172286713899</v>
      </c>
      <c r="K801" s="9">
        <v>0</v>
      </c>
      <c r="L801" s="9">
        <v>37.669002305986602</v>
      </c>
      <c r="M801" s="44"/>
      <c r="P801" s="9">
        <v>0.66469026895405903</v>
      </c>
      <c r="Q801" s="9">
        <v>0.87192291821371903</v>
      </c>
      <c r="R801" s="9">
        <v>1.13277520399511</v>
      </c>
      <c r="S801" s="9">
        <v>1.3858019212030599</v>
      </c>
    </row>
    <row r="802" spans="1:19" ht="15">
      <c r="A802" s="50"/>
      <c r="B802" s="9">
        <v>16.612669856579998</v>
      </c>
      <c r="C802" s="9">
        <v>39.234116020674897</v>
      </c>
      <c r="E802" s="9">
        <v>20.282967089700001</v>
      </c>
      <c r="F802" s="9">
        <v>40.007011682249399</v>
      </c>
      <c r="H802" s="9">
        <v>20.676102248580001</v>
      </c>
      <c r="I802" s="9">
        <v>40.122946031485597</v>
      </c>
      <c r="K802" s="9">
        <v>21.577252153860002</v>
      </c>
      <c r="L802" s="9">
        <v>33.205529860393902</v>
      </c>
      <c r="M802" s="44"/>
      <c r="P802" s="9">
        <v>0.66469026895405903</v>
      </c>
      <c r="Q802" s="9">
        <v>0.87192291821371903</v>
      </c>
      <c r="R802" s="9">
        <v>1.13277520399511</v>
      </c>
      <c r="S802" s="9">
        <v>1.3858019212030599</v>
      </c>
    </row>
    <row r="803" spans="1:19" ht="15">
      <c r="A803" s="50"/>
      <c r="B803" s="9">
        <v>22.5125835734917</v>
      </c>
      <c r="C803" s="9">
        <v>37.108652951345</v>
      </c>
      <c r="E803" s="9">
        <v>27.300044213866698</v>
      </c>
      <c r="F803" s="9">
        <v>38.316302422555196</v>
      </c>
      <c r="H803" s="9">
        <v>27.910095625066699</v>
      </c>
      <c r="I803" s="9">
        <v>39.089198084129698</v>
      </c>
      <c r="K803" s="9">
        <v>29.012429181131701</v>
      </c>
      <c r="L803" s="9">
        <v>33.1958686646242</v>
      </c>
      <c r="M803" s="44"/>
      <c r="P803" s="9">
        <v>0.66469026895405903</v>
      </c>
      <c r="Q803" s="9">
        <v>0.87192291821371903</v>
      </c>
      <c r="R803" s="9">
        <v>1.13277520399511</v>
      </c>
      <c r="S803" s="9">
        <v>1.3858019212030599</v>
      </c>
    </row>
    <row r="804" spans="1:19" ht="15">
      <c r="A804" s="50"/>
      <c r="B804" s="9">
        <v>36.301257129059998</v>
      </c>
      <c r="C804" s="9">
        <v>34.983189882015203</v>
      </c>
      <c r="E804" s="9">
        <v>44.150517697860003</v>
      </c>
      <c r="F804" s="9">
        <v>35.1184466227907</v>
      </c>
      <c r="H804" s="9">
        <v>45.705163709700003</v>
      </c>
      <c r="I804" s="9">
        <v>37.195603713272298</v>
      </c>
      <c r="K804" s="9">
        <v>47.288446479359997</v>
      </c>
      <c r="L804" s="9">
        <v>33.176546273084803</v>
      </c>
      <c r="M804" s="44"/>
      <c r="P804" s="9">
        <v>0.66469026895405903</v>
      </c>
      <c r="Q804" s="9">
        <v>0.87192291821371903</v>
      </c>
      <c r="R804" s="9">
        <v>1.13277520399511</v>
      </c>
      <c r="S804" s="9">
        <v>1.3858019212030599</v>
      </c>
    </row>
    <row r="805" spans="1:19" ht="15">
      <c r="A805" s="50"/>
      <c r="B805" s="9">
        <v>53.663570960046698</v>
      </c>
      <c r="C805" s="9">
        <v>32.413311807280003</v>
      </c>
      <c r="E805" s="9">
        <v>65.691972458291701</v>
      </c>
      <c r="F805" s="9">
        <v>32.741792463449201</v>
      </c>
      <c r="H805" s="9">
        <v>67.800405745380004</v>
      </c>
      <c r="I805" s="9">
        <v>36.403385660158399</v>
      </c>
      <c r="K805" s="9">
        <v>70.248784493891705</v>
      </c>
      <c r="L805" s="9">
        <v>33.089595511157697</v>
      </c>
      <c r="M805" s="44"/>
      <c r="P805" s="9">
        <v>0.66469026895405903</v>
      </c>
      <c r="Q805" s="9">
        <v>0.87192291821371903</v>
      </c>
      <c r="R805" s="9">
        <v>1.13277520399511</v>
      </c>
      <c r="S805" s="9">
        <v>1.3858019212030599</v>
      </c>
    </row>
    <row r="806" spans="1:19" ht="15">
      <c r="A806" s="50"/>
      <c r="B806" s="9">
        <v>74.859107458611703</v>
      </c>
      <c r="C806" s="9">
        <v>30.152591997174699</v>
      </c>
      <c r="E806" s="9">
        <v>91.647240970891701</v>
      </c>
      <c r="F806" s="9">
        <v>31.0220996164459</v>
      </c>
      <c r="H806" s="9">
        <v>94.277841931931704</v>
      </c>
      <c r="I806" s="9">
        <v>35.234380972026997</v>
      </c>
      <c r="K806" s="9">
        <v>97.544704137486704</v>
      </c>
      <c r="L806" s="9">
        <v>32.4326341988194</v>
      </c>
      <c r="M806" s="44"/>
      <c r="P806" s="9">
        <v>0.66469026895405903</v>
      </c>
      <c r="Q806" s="9">
        <v>0.87192291821371903</v>
      </c>
      <c r="R806" s="9">
        <v>1.13277520399511</v>
      </c>
      <c r="S806" s="9">
        <v>1.3858019212030599</v>
      </c>
    </row>
    <row r="807" spans="1:19" ht="15">
      <c r="A807" s="50"/>
      <c r="B807" s="9">
        <v>96.233749850625003</v>
      </c>
      <c r="C807" s="9">
        <v>28.085096102462899</v>
      </c>
      <c r="E807" s="9">
        <v>118.055488340625</v>
      </c>
      <c r="F807" s="9">
        <v>29.611565034072498</v>
      </c>
      <c r="H807" s="9">
        <v>123.986223041625</v>
      </c>
      <c r="I807" s="9">
        <v>34.161988241592397</v>
      </c>
      <c r="K807" s="9">
        <v>128.529810416625</v>
      </c>
      <c r="L807" s="9">
        <v>31.659738537244898</v>
      </c>
      <c r="M807" s="44"/>
      <c r="P807" s="9">
        <v>0.66469026895405903</v>
      </c>
      <c r="Q807" s="9">
        <v>0.87192291821371903</v>
      </c>
      <c r="R807" s="9">
        <v>1.13277520399511</v>
      </c>
      <c r="S807" s="9">
        <v>1.3858019212030599</v>
      </c>
    </row>
    <row r="808" spans="1:19" ht="15">
      <c r="A808" s="50"/>
      <c r="B808" s="9">
        <v>122.243214396225</v>
      </c>
      <c r="C808" s="9">
        <v>26.1818405358357</v>
      </c>
      <c r="E808" s="9">
        <v>150.82248954308699</v>
      </c>
      <c r="F808" s="9">
        <v>28.3362871924746</v>
      </c>
      <c r="H808" s="9">
        <v>158.22688525413199</v>
      </c>
      <c r="I808" s="9">
        <v>33.263497035012101</v>
      </c>
      <c r="K808" s="9">
        <v>164.13526976254499</v>
      </c>
      <c r="L808" s="9">
        <v>31.176678748760899</v>
      </c>
      <c r="M808" s="44"/>
      <c r="P808" s="9">
        <v>0.66469026895405903</v>
      </c>
      <c r="Q808" s="9">
        <v>0.87192291821371903</v>
      </c>
      <c r="R808" s="9">
        <v>1.13277520399511</v>
      </c>
      <c r="S808" s="9">
        <v>1.3858019212030599</v>
      </c>
    </row>
    <row r="809" spans="1:19" ht="15">
      <c r="A809" s="50"/>
      <c r="B809" s="9">
        <v>151.37762104775999</v>
      </c>
      <c r="C809" s="9">
        <v>24.732661170383601</v>
      </c>
      <c r="E809" s="9">
        <v>187.455419335372</v>
      </c>
      <c r="F809" s="9">
        <v>27.428134790124599</v>
      </c>
      <c r="H809" s="9">
        <v>196.11390276922501</v>
      </c>
      <c r="I809" s="9">
        <v>32.4326341988195</v>
      </c>
      <c r="K809" s="9">
        <v>204.710447632892</v>
      </c>
      <c r="L809" s="9">
        <v>30.432766674495401</v>
      </c>
      <c r="M809" s="44"/>
      <c r="P809" s="9">
        <v>0.66469026895405903</v>
      </c>
      <c r="Q809" s="9">
        <v>0.87192291821371903</v>
      </c>
      <c r="R809" s="9">
        <v>1.13277520399511</v>
      </c>
      <c r="S809" s="9">
        <v>1.3858019212030599</v>
      </c>
    </row>
    <row r="810" spans="1:19" ht="15">
      <c r="A810" s="50"/>
      <c r="B810" s="9">
        <v>165.36003041066701</v>
      </c>
      <c r="C810" s="9">
        <v>23.834169963803198</v>
      </c>
      <c r="E810" s="9">
        <v>206.06071506066701</v>
      </c>
      <c r="F810" s="9">
        <v>26.800157065095402</v>
      </c>
      <c r="H810" s="9">
        <v>214.22738350649999</v>
      </c>
      <c r="I810" s="9">
        <v>31.8239788653296</v>
      </c>
      <c r="K810" s="9">
        <v>225.56925098666699</v>
      </c>
      <c r="L810" s="9">
        <v>29.872417319853898</v>
      </c>
      <c r="M810" s="44"/>
      <c r="P810" s="9">
        <v>0.66469026895405903</v>
      </c>
      <c r="Q810" s="9">
        <v>0.87192291821371903</v>
      </c>
      <c r="R810" s="9">
        <v>1.13277520399511</v>
      </c>
      <c r="S810" s="9">
        <v>1.3858019212030599</v>
      </c>
    </row>
    <row r="811" spans="1:19" ht="15">
      <c r="A811" s="50"/>
      <c r="B811" s="9">
        <v>299.28358119874503</v>
      </c>
      <c r="C811" s="9">
        <v>20.8005544921234</v>
      </c>
      <c r="E811" s="9">
        <v>370.135918370745</v>
      </c>
      <c r="F811" s="9">
        <v>25.109447805401199</v>
      </c>
      <c r="H811" s="9">
        <v>391.04478426762</v>
      </c>
      <c r="I811" s="9">
        <v>29.969029277550799</v>
      </c>
      <c r="K811" s="9">
        <v>411.00133868424001</v>
      </c>
      <c r="L811" s="9">
        <v>27.853227403990601</v>
      </c>
      <c r="M811" s="44"/>
      <c r="P811" s="9">
        <v>0.66469026895405903</v>
      </c>
      <c r="Q811" s="9">
        <v>0.87192291821371903</v>
      </c>
      <c r="R811" s="9">
        <v>1.13277520399511</v>
      </c>
      <c r="S811" s="9">
        <v>1.3858019212030599</v>
      </c>
    </row>
    <row r="812" spans="1:19" ht="15">
      <c r="A812" s="50"/>
      <c r="B812" s="9">
        <v>962.42027806666601</v>
      </c>
      <c r="C812" s="9">
        <v>15.7960550834286</v>
      </c>
      <c r="E812" s="9">
        <v>1151.1301769624999</v>
      </c>
      <c r="F812" s="9">
        <v>21.2159859102197</v>
      </c>
      <c r="H812" s="9">
        <v>1313.6361434625001</v>
      </c>
      <c r="I812" s="9">
        <v>25.196398567328298</v>
      </c>
      <c r="K812" s="9">
        <v>1393.2840557291699</v>
      </c>
      <c r="L812" s="9">
        <v>27.5730527266698</v>
      </c>
      <c r="M812" s="44"/>
      <c r="P812" s="9">
        <v>0.66469026895405903</v>
      </c>
      <c r="Q812" s="9">
        <v>0.87192291821371903</v>
      </c>
      <c r="R812" s="9">
        <v>1.13277520399511</v>
      </c>
      <c r="S812" s="9">
        <v>1.3858019212030599</v>
      </c>
    </row>
    <row r="813" spans="1:19" ht="15">
      <c r="A813" s="50"/>
      <c r="B813" s="9">
        <v>3532.1316838500002</v>
      </c>
      <c r="C813" s="9">
        <v>12.994308310220999</v>
      </c>
      <c r="E813" s="9">
        <v>4252.37221626667</v>
      </c>
      <c r="F813" s="9">
        <v>17.1196389038749</v>
      </c>
      <c r="H813" s="9">
        <v>5069.2384505999999</v>
      </c>
      <c r="I813" s="9">
        <v>20.124270788245799</v>
      </c>
      <c r="K813" s="9">
        <v>5493.4323285166702</v>
      </c>
      <c r="L813" s="9">
        <v>17.950501740067502</v>
      </c>
      <c r="M813" s="44"/>
      <c r="P813" s="9">
        <v>0.66469026895405903</v>
      </c>
      <c r="Q813" s="9">
        <v>0.87192291821371903</v>
      </c>
      <c r="R813" s="9">
        <v>1.13277520399511</v>
      </c>
      <c r="S813" s="9">
        <v>1.3858019212030599</v>
      </c>
    </row>
    <row r="814" spans="1:19" ht="15">
      <c r="A814" s="50"/>
      <c r="B814" s="9">
        <v>6504.93774186667</v>
      </c>
      <c r="C814" s="9">
        <v>11.8542872093987</v>
      </c>
      <c r="E814" s="9">
        <v>7832.4390045626697</v>
      </c>
      <c r="F814" s="9">
        <v>15.042481813393501</v>
      </c>
      <c r="H814" s="9">
        <v>9584.9175949380005</v>
      </c>
      <c r="I814" s="9">
        <v>17.747616628904201</v>
      </c>
      <c r="K814" s="9">
        <v>10502.882976786699</v>
      </c>
      <c r="L814" s="9">
        <v>15.767071496119501</v>
      </c>
      <c r="M814" s="44"/>
      <c r="P814" s="9">
        <v>0.66469026895405903</v>
      </c>
      <c r="Q814" s="9">
        <v>0.87192291821371903</v>
      </c>
      <c r="R814" s="9">
        <v>1.13277520399511</v>
      </c>
      <c r="S814" s="9">
        <v>1.3858019212030599</v>
      </c>
    </row>
    <row r="815" spans="1:19" ht="15">
      <c r="A815" s="50"/>
      <c r="B815" s="9">
        <v>10220.538925224</v>
      </c>
      <c r="C815" s="9">
        <v>11.158681113981601</v>
      </c>
      <c r="E815" s="9">
        <v>12362.915321064</v>
      </c>
      <c r="F815" s="9">
        <v>13.7865263633349</v>
      </c>
      <c r="H815" s="9">
        <v>15467.020792703999</v>
      </c>
      <c r="I815" s="9">
        <v>16.1245357395978</v>
      </c>
      <c r="K815" s="9">
        <v>17247.902236704002</v>
      </c>
      <c r="L815" s="9">
        <v>14.4338264799035</v>
      </c>
      <c r="M815" s="44"/>
      <c r="P815" s="9">
        <v>0.66469026895405903</v>
      </c>
      <c r="Q815" s="9">
        <v>0.87192291821371903</v>
      </c>
      <c r="R815" s="9">
        <v>1.13277520399511</v>
      </c>
      <c r="S815" s="9">
        <v>1.3858019212030599</v>
      </c>
    </row>
    <row r="816" spans="1:19" ht="15">
      <c r="A816" s="50"/>
      <c r="B816" s="9">
        <v>12255.731265</v>
      </c>
      <c r="C816" s="9">
        <v>10.6756213254976</v>
      </c>
      <c r="E816" s="9">
        <v>14908.4290730667</v>
      </c>
      <c r="F816" s="9">
        <v>13.061936680608801</v>
      </c>
      <c r="H816" s="9">
        <v>18750.978086399999</v>
      </c>
      <c r="I816" s="9">
        <v>14.9555310514663</v>
      </c>
      <c r="K816" s="9">
        <v>20973.757435666699</v>
      </c>
      <c r="L816" s="9">
        <v>13.467706902935401</v>
      </c>
      <c r="M816" s="44"/>
      <c r="P816" s="9">
        <v>0.66469026895405903</v>
      </c>
      <c r="Q816" s="9">
        <v>0.87192291821371903</v>
      </c>
      <c r="R816" s="9">
        <v>1.13277520399511</v>
      </c>
      <c r="S816" s="9">
        <v>1.3858019212030599</v>
      </c>
    </row>
    <row r="817" spans="1:20" ht="15">
      <c r="A817" s="50"/>
      <c r="B817" s="9"/>
      <c r="C817" s="9"/>
      <c r="E817" s="9"/>
      <c r="F817" s="9"/>
      <c r="H817" s="9"/>
      <c r="I817" s="9"/>
      <c r="K817" s="9"/>
      <c r="L817" s="9"/>
      <c r="M817" s="44"/>
    </row>
    <row r="818" spans="1:20" ht="15">
      <c r="A818" s="50"/>
      <c r="M818" s="44"/>
    </row>
    <row r="819" spans="1:20">
      <c r="A819" s="55"/>
      <c r="M819" s="44"/>
    </row>
    <row r="820" spans="1:20">
      <c r="A820" s="54"/>
      <c r="M820" s="44"/>
    </row>
    <row r="821" spans="1:20">
      <c r="A821" s="54"/>
      <c r="B821" s="9"/>
      <c r="C821" s="9"/>
      <c r="E821" s="9"/>
      <c r="F821" s="9"/>
      <c r="H821" s="9"/>
      <c r="I821" s="9"/>
      <c r="K821" s="9"/>
      <c r="L821" s="9"/>
      <c r="M821" s="44"/>
    </row>
    <row r="822" spans="1:20">
      <c r="A822" s="54"/>
      <c r="B822" s="9"/>
      <c r="C822" s="9"/>
      <c r="E822" s="9"/>
      <c r="F822" s="9"/>
      <c r="H822" s="9"/>
      <c r="I822" s="9"/>
      <c r="K822" s="9"/>
      <c r="L822" s="9"/>
      <c r="M822" s="44"/>
    </row>
    <row r="823" spans="1:20" ht="18.75">
      <c r="A823" s="49" t="s">
        <v>201</v>
      </c>
      <c r="B823" s="9"/>
      <c r="C823" s="9"/>
      <c r="E823" s="9"/>
      <c r="F823" s="9"/>
      <c r="H823" s="9"/>
      <c r="I823" s="9"/>
      <c r="K823" s="9"/>
      <c r="L823" s="9"/>
      <c r="M823" s="44"/>
    </row>
    <row r="824" spans="1:20">
      <c r="A824" s="45"/>
      <c r="B824" s="9"/>
      <c r="C824" s="9"/>
      <c r="E824" s="9"/>
      <c r="F824" s="9"/>
      <c r="H824" s="9"/>
      <c r="I824" s="9"/>
      <c r="K824" s="9"/>
      <c r="L824" s="9"/>
      <c r="M824" s="44"/>
      <c r="P824" s="9" t="s">
        <v>239</v>
      </c>
      <c r="Q824" s="9"/>
      <c r="R824" s="9"/>
      <c r="S824" s="9"/>
      <c r="T824" s="9"/>
    </row>
    <row r="825" spans="1:20" ht="15">
      <c r="A825" s="50"/>
      <c r="B825" s="9"/>
      <c r="C825" s="9"/>
      <c r="E825" s="9"/>
      <c r="F825" s="9"/>
      <c r="H825" s="9"/>
      <c r="I825" s="9"/>
      <c r="K825" s="9"/>
      <c r="L825" s="9"/>
      <c r="M825" s="44"/>
      <c r="P825" s="9">
        <v>1</v>
      </c>
      <c r="Q825" s="9">
        <v>2</v>
      </c>
      <c r="R825" s="9">
        <v>3</v>
      </c>
      <c r="S825" s="9">
        <v>4</v>
      </c>
      <c r="T825" s="9"/>
    </row>
    <row r="826" spans="1:20" ht="15">
      <c r="A826" s="51" t="s">
        <v>10</v>
      </c>
      <c r="B826" s="9" t="s">
        <v>35</v>
      </c>
      <c r="C826" s="9" t="s">
        <v>40</v>
      </c>
      <c r="E826" s="9" t="s">
        <v>35</v>
      </c>
      <c r="F826" s="9" t="s">
        <v>40</v>
      </c>
      <c r="H826" s="9" t="s">
        <v>35</v>
      </c>
      <c r="I826" s="9" t="s">
        <v>40</v>
      </c>
      <c r="K826" s="9" t="s">
        <v>35</v>
      </c>
      <c r="L826" s="9" t="s">
        <v>40</v>
      </c>
      <c r="M826" s="44"/>
      <c r="P826" s="9" t="s">
        <v>36</v>
      </c>
      <c r="Q826" s="9" t="s">
        <v>36</v>
      </c>
      <c r="R826" s="9" t="s">
        <v>36</v>
      </c>
      <c r="S826" s="9" t="s">
        <v>36</v>
      </c>
      <c r="T826" s="9"/>
    </row>
    <row r="827" spans="1:20" ht="15">
      <c r="A827" s="51"/>
      <c r="B827" s="9">
        <v>0</v>
      </c>
      <c r="C827" s="9">
        <v>39.002247322202599</v>
      </c>
      <c r="E827" s="9">
        <v>0</v>
      </c>
      <c r="F827" s="9">
        <v>36.886445448642398</v>
      </c>
      <c r="H827" s="9">
        <v>0</v>
      </c>
      <c r="I827" s="9">
        <v>53.667942500578398</v>
      </c>
      <c r="K827" s="9">
        <v>0</v>
      </c>
      <c r="L827" s="9">
        <v>49.310743208452301</v>
      </c>
      <c r="M827" s="44"/>
      <c r="P827" s="9">
        <v>1.1926746177671299</v>
      </c>
      <c r="Q827" s="9">
        <v>1.40792605951563</v>
      </c>
      <c r="R827" s="9">
        <v>0.77936866274017402</v>
      </c>
      <c r="S827" s="9">
        <v>0.784392484540408</v>
      </c>
      <c r="T827" s="9"/>
    </row>
    <row r="828" spans="1:20" ht="15">
      <c r="A828" s="50"/>
      <c r="B828" s="9">
        <v>20.42527114536</v>
      </c>
      <c r="C828" s="9">
        <v>36.355079681309903</v>
      </c>
      <c r="E828" s="9">
        <v>21.577252153860002</v>
      </c>
      <c r="F828" s="9">
        <v>36.780172295175902</v>
      </c>
      <c r="H828" s="9">
        <v>20.69785702986</v>
      </c>
      <c r="I828" s="9">
        <v>42.663840518911698</v>
      </c>
      <c r="K828" s="9">
        <v>19.745610518159999</v>
      </c>
      <c r="L828" s="9">
        <v>40.461087883424398</v>
      </c>
      <c r="M828" s="44"/>
      <c r="P828" s="9">
        <v>1.1926746177671299</v>
      </c>
      <c r="Q828" s="9">
        <v>1.40792605951563</v>
      </c>
      <c r="R828" s="9">
        <v>0.77936866274017402</v>
      </c>
      <c r="S828" s="9">
        <v>0.784392484540408</v>
      </c>
      <c r="T828" s="9"/>
    </row>
    <row r="829" spans="1:20" ht="15">
      <c r="A829" s="50"/>
      <c r="B829" s="9">
        <v>27.610687216664999</v>
      </c>
      <c r="C829" s="9">
        <v>36.103888591298201</v>
      </c>
      <c r="E829" s="9">
        <v>29.369037653865</v>
      </c>
      <c r="F829" s="9">
        <v>36.7705110994062</v>
      </c>
      <c r="H829" s="9">
        <v>27.6140024090117</v>
      </c>
      <c r="I829" s="9">
        <v>41.0214372380659</v>
      </c>
      <c r="K829" s="9">
        <v>26.499945649006701</v>
      </c>
      <c r="L829" s="9">
        <v>39.330727978371698</v>
      </c>
      <c r="M829" s="44"/>
      <c r="P829" s="9">
        <v>1.1926746177671299</v>
      </c>
      <c r="Q829" s="9">
        <v>1.40792605951563</v>
      </c>
      <c r="R829" s="9">
        <v>0.77936866274017402</v>
      </c>
      <c r="S829" s="9">
        <v>0.784392484540408</v>
      </c>
      <c r="T829" s="9"/>
    </row>
    <row r="830" spans="1:20" ht="15">
      <c r="A830" s="50"/>
      <c r="B830" s="9">
        <v>46.033357630499999</v>
      </c>
      <c r="C830" s="9">
        <v>34.992851077784898</v>
      </c>
      <c r="E830" s="9">
        <v>48.548817346184997</v>
      </c>
      <c r="F830" s="9">
        <v>36.635254358630696</v>
      </c>
      <c r="H830" s="9">
        <v>45.99511501896</v>
      </c>
      <c r="I830" s="9">
        <v>37.8718874171499</v>
      </c>
      <c r="K830" s="9">
        <v>44.164387937385001</v>
      </c>
      <c r="L830" s="9">
        <v>36.074905003989201</v>
      </c>
      <c r="M830" s="44"/>
      <c r="P830" s="9">
        <v>1.1926746177671299</v>
      </c>
      <c r="Q830" s="9">
        <v>1.40792605951563</v>
      </c>
      <c r="R830" s="9">
        <v>0.77936866274017402</v>
      </c>
      <c r="S830" s="9">
        <v>0.784392484540408</v>
      </c>
      <c r="T830" s="9"/>
    </row>
    <row r="831" spans="1:20" ht="15">
      <c r="A831" s="50"/>
      <c r="B831" s="9">
        <v>67.480157511360005</v>
      </c>
      <c r="C831" s="9">
        <v>33.920458347350298</v>
      </c>
      <c r="E831" s="9">
        <v>72.523541961584996</v>
      </c>
      <c r="F831" s="9">
        <v>36.3454184855403</v>
      </c>
      <c r="H831" s="9">
        <v>67.763483205824997</v>
      </c>
      <c r="I831" s="9">
        <v>35.475910866268897</v>
      </c>
      <c r="K831" s="9">
        <v>63.848446848651598</v>
      </c>
      <c r="L831" s="9">
        <v>33.118579098466803</v>
      </c>
      <c r="M831" s="44"/>
      <c r="P831" s="9">
        <v>1.1926746177671299</v>
      </c>
      <c r="Q831" s="9">
        <v>1.40792605951563</v>
      </c>
      <c r="R831" s="9">
        <v>0.77936866274017402</v>
      </c>
      <c r="S831" s="9">
        <v>0.784392484540408</v>
      </c>
      <c r="T831" s="9"/>
    </row>
    <row r="832" spans="1:20" ht="15">
      <c r="A832" s="50"/>
      <c r="B832" s="9">
        <v>92.960184147306705</v>
      </c>
      <c r="C832" s="9">
        <v>33.0123059450003</v>
      </c>
      <c r="E832" s="9">
        <v>101.293211500065</v>
      </c>
      <c r="F832" s="9">
        <v>35.572522823965798</v>
      </c>
      <c r="H832" s="9">
        <v>93.386730249539994</v>
      </c>
      <c r="I832" s="9">
        <v>33.872152368501901</v>
      </c>
      <c r="K832" s="9">
        <v>87.867952344900004</v>
      </c>
      <c r="L832" s="9">
        <v>30.732263743355599</v>
      </c>
      <c r="M832" s="44"/>
      <c r="P832" s="9">
        <v>1.1926746177671299</v>
      </c>
      <c r="Q832" s="9">
        <v>1.40792605951563</v>
      </c>
      <c r="R832" s="9">
        <v>0.77936866274017402</v>
      </c>
      <c r="S832" s="9">
        <v>0.784392484540408</v>
      </c>
      <c r="T832" s="9"/>
    </row>
    <row r="833" spans="1:20" ht="15">
      <c r="A833" s="50"/>
      <c r="B833" s="9">
        <v>121.43604500249999</v>
      </c>
      <c r="C833" s="9">
        <v>32.2780550665045</v>
      </c>
      <c r="E833" s="9">
        <v>134.857825961625</v>
      </c>
      <c r="F833" s="9">
        <v>34.770643575082303</v>
      </c>
      <c r="H833" s="9">
        <v>122.54784085049999</v>
      </c>
      <c r="I833" s="9">
        <v>32.6741640930614</v>
      </c>
      <c r="K833" s="9">
        <v>114.76012623562499</v>
      </c>
      <c r="L833" s="9">
        <v>28.906297742885801</v>
      </c>
      <c r="M833" s="44"/>
      <c r="P833" s="9">
        <v>1.1926746177671299</v>
      </c>
      <c r="Q833" s="9">
        <v>1.40792605951563</v>
      </c>
      <c r="R833" s="9">
        <v>0.77936866274017402</v>
      </c>
      <c r="S833" s="9">
        <v>0.784392484540408</v>
      </c>
      <c r="T833" s="9"/>
    </row>
    <row r="834" spans="1:20" ht="15">
      <c r="A834" s="50"/>
      <c r="B834" s="9">
        <v>155.729455582892</v>
      </c>
      <c r="C834" s="9">
        <v>31.737028103402402</v>
      </c>
      <c r="E834" s="9">
        <v>173.21738534626499</v>
      </c>
      <c r="F834" s="9">
        <v>34.2972449823679</v>
      </c>
      <c r="H834" s="9">
        <v>156.07717318920001</v>
      </c>
      <c r="I834" s="9">
        <v>31.630754949935799</v>
      </c>
      <c r="K834" s="9">
        <v>145.34300356704</v>
      </c>
      <c r="L834" s="9">
        <v>27.273555657809698</v>
      </c>
      <c r="M834" s="44"/>
      <c r="P834" s="9">
        <v>1.1926746177671299</v>
      </c>
      <c r="Q834" s="9">
        <v>1.40792605951563</v>
      </c>
      <c r="R834" s="9">
        <v>0.77936866274017402</v>
      </c>
      <c r="S834" s="9">
        <v>0.784392484540408</v>
      </c>
      <c r="T834" s="9"/>
    </row>
    <row r="835" spans="1:20" ht="15">
      <c r="A835" s="50"/>
      <c r="B835" s="9">
        <v>194.16695836402701</v>
      </c>
      <c r="C835" s="9">
        <v>30.7226025475859</v>
      </c>
      <c r="E835" s="9">
        <v>213.96009853937201</v>
      </c>
      <c r="F835" s="9">
        <v>33.485704537714703</v>
      </c>
      <c r="H835" s="9">
        <v>197.60969840724701</v>
      </c>
      <c r="I835" s="9">
        <v>30.8578592883614</v>
      </c>
      <c r="K835" s="9">
        <v>183.189563492985</v>
      </c>
      <c r="L835" s="9">
        <v>26.230146514684101</v>
      </c>
      <c r="M835" s="44"/>
      <c r="P835" s="9">
        <v>1.1926746177671299</v>
      </c>
      <c r="Q835" s="9">
        <v>1.40792605951563</v>
      </c>
      <c r="R835" s="9">
        <v>0.77936866274017402</v>
      </c>
      <c r="S835" s="9">
        <v>0.784392484540408</v>
      </c>
      <c r="T835" s="9"/>
    </row>
    <row r="836" spans="1:20" ht="15">
      <c r="A836" s="50"/>
      <c r="B836" s="9">
        <v>214.909393962</v>
      </c>
      <c r="C836" s="9">
        <v>30.3361547167986</v>
      </c>
      <c r="E836" s="9">
        <v>236.013042762</v>
      </c>
      <c r="F836" s="9">
        <v>32.848065616915697</v>
      </c>
      <c r="H836" s="9">
        <v>214.43413372649999</v>
      </c>
      <c r="I836" s="9">
        <v>30.3651383041076</v>
      </c>
      <c r="K836" s="9">
        <v>201.72961553066699</v>
      </c>
      <c r="L836" s="9">
        <v>25.621491181194202</v>
      </c>
      <c r="M836" s="44"/>
      <c r="P836" s="9">
        <v>1.1926746177671299</v>
      </c>
      <c r="Q836" s="9">
        <v>1.40792605951563</v>
      </c>
      <c r="R836" s="9">
        <v>0.77936866274017402</v>
      </c>
      <c r="S836" s="9">
        <v>0.784392484540408</v>
      </c>
      <c r="T836" s="9"/>
    </row>
    <row r="837" spans="1:20" ht="15">
      <c r="A837" s="50"/>
      <c r="B837" s="9">
        <v>386.54092937722498</v>
      </c>
      <c r="C837" s="9">
        <v>29.060876875200702</v>
      </c>
      <c r="E837" s="9">
        <v>426.61691663561999</v>
      </c>
      <c r="F837" s="9">
        <v>30.3071711294896</v>
      </c>
      <c r="H837" s="9">
        <v>381.46190527962</v>
      </c>
      <c r="I837" s="9">
        <v>28.9449425259645</v>
      </c>
      <c r="K837" s="9">
        <v>359.00772597503999</v>
      </c>
      <c r="L837" s="9">
        <v>23.602301265330901</v>
      </c>
      <c r="M837" s="44"/>
      <c r="P837" s="9">
        <v>1.1926746177671299</v>
      </c>
      <c r="Q837" s="9">
        <v>1.40792605951563</v>
      </c>
      <c r="R837" s="9">
        <v>0.77936866274017402</v>
      </c>
      <c r="S837" s="9">
        <v>0.784392484540408</v>
      </c>
      <c r="T837" s="9"/>
    </row>
    <row r="838" spans="1:20" ht="15">
      <c r="A838" s="50"/>
      <c r="B838" s="9">
        <v>1237.0054773166701</v>
      </c>
      <c r="C838" s="9">
        <v>26.065906186599602</v>
      </c>
      <c r="E838" s="9">
        <v>1435.6725341291699</v>
      </c>
      <c r="F838" s="9">
        <v>24.066038662275599</v>
      </c>
      <c r="H838" s="9">
        <v>1193.8898321291699</v>
      </c>
      <c r="I838" s="9">
        <v>25.9209882500544</v>
      </c>
      <c r="K838" s="9">
        <v>1113.3090431999999</v>
      </c>
      <c r="L838" s="9">
        <v>19.989014047470199</v>
      </c>
      <c r="M838" s="44"/>
      <c r="P838" s="9">
        <v>1.1926746177671299</v>
      </c>
      <c r="Q838" s="9">
        <v>1.40792605951563</v>
      </c>
      <c r="R838" s="9">
        <v>0.77936866274017402</v>
      </c>
      <c r="S838" s="9">
        <v>0.784392484540408</v>
      </c>
      <c r="T838" s="9"/>
    </row>
    <row r="839" spans="1:20" ht="15">
      <c r="A839" s="50"/>
      <c r="B839" s="9">
        <v>4725.4365238500004</v>
      </c>
      <c r="C839" s="9">
        <v>22.075832333721301</v>
      </c>
      <c r="E839" s="9">
        <v>5625.697392</v>
      </c>
      <c r="F839" s="9">
        <v>19.3803587139803</v>
      </c>
      <c r="H839" s="9">
        <v>4336.2266794666702</v>
      </c>
      <c r="I839" s="9">
        <v>22.674826471441499</v>
      </c>
      <c r="K839" s="9">
        <v>3907.6556596666701</v>
      </c>
      <c r="L839" s="9">
        <v>16.849125422323802</v>
      </c>
      <c r="M839" s="44"/>
      <c r="P839" s="9">
        <v>1.1926746177671299</v>
      </c>
      <c r="Q839" s="9">
        <v>1.40792605951563</v>
      </c>
      <c r="R839" s="9">
        <v>0.77936866274017402</v>
      </c>
      <c r="S839" s="9">
        <v>0.784392484540408</v>
      </c>
      <c r="T839" s="9"/>
    </row>
    <row r="840" spans="1:20" ht="15">
      <c r="A840" s="50"/>
      <c r="B840" s="9">
        <v>9038.3079333866699</v>
      </c>
      <c r="C840" s="9">
        <v>19.873079698234001</v>
      </c>
      <c r="E840" s="9">
        <v>10869.3652973547</v>
      </c>
      <c r="F840" s="9">
        <v>17.177606078493</v>
      </c>
      <c r="H840" s="9">
        <v>8109.9153369360001</v>
      </c>
      <c r="I840" s="9">
        <v>21.235308301759002</v>
      </c>
      <c r="K840" s="9">
        <v>7348.9975185060002</v>
      </c>
      <c r="L840" s="9">
        <v>15.419268448411</v>
      </c>
      <c r="M840" s="44"/>
      <c r="P840" s="9">
        <v>1.1926746177671299</v>
      </c>
      <c r="Q840" s="9">
        <v>1.40792605951563</v>
      </c>
      <c r="R840" s="9">
        <v>0.77936866274017402</v>
      </c>
      <c r="S840" s="9">
        <v>0.784392484540408</v>
      </c>
      <c r="T840" s="9"/>
    </row>
    <row r="841" spans="1:20" ht="15">
      <c r="A841" s="50"/>
      <c r="B841" s="9">
        <v>13771.713242394</v>
      </c>
      <c r="C841" s="9">
        <v>18.230676417388199</v>
      </c>
      <c r="E841" s="9">
        <v>17569.128547871998</v>
      </c>
      <c r="F841" s="9">
        <v>15.7960550834286</v>
      </c>
      <c r="H841" s="9">
        <v>12317.612810922001</v>
      </c>
      <c r="I841" s="9">
        <v>20.423767857105801</v>
      </c>
      <c r="K841" s="9">
        <v>11239.969745034001</v>
      </c>
      <c r="L841" s="9">
        <v>14.327553326437</v>
      </c>
      <c r="M841" s="44"/>
      <c r="P841" s="9">
        <v>1.1926746177671299</v>
      </c>
      <c r="Q841" s="9">
        <v>1.40792605951563</v>
      </c>
      <c r="R841" s="9">
        <v>0.77936866274017402</v>
      </c>
      <c r="S841" s="9">
        <v>0.784392484540408</v>
      </c>
      <c r="T841" s="9"/>
    </row>
    <row r="842" spans="1:20" ht="15">
      <c r="A842" s="50"/>
      <c r="B842" s="9">
        <v>17563.232672999999</v>
      </c>
      <c r="C842" s="9">
        <v>17.1003165123355</v>
      </c>
      <c r="E842" s="9">
        <v>21629.860970666701</v>
      </c>
      <c r="F842" s="9">
        <v>14.897563876848301</v>
      </c>
      <c r="H842" s="9">
        <v>14662.058414666701</v>
      </c>
      <c r="I842" s="9">
        <v>18.9359437085749</v>
      </c>
      <c r="K842" s="9">
        <v>13555.6677162</v>
      </c>
      <c r="L842" s="9">
        <v>13.9700890829588</v>
      </c>
      <c r="M842" s="44"/>
      <c r="P842" s="9">
        <v>1.1926746177671299</v>
      </c>
      <c r="Q842" s="9">
        <v>1.40792605951563</v>
      </c>
      <c r="R842" s="9">
        <v>0.77936866274017402</v>
      </c>
      <c r="S842" s="9">
        <v>0.784392484540408</v>
      </c>
      <c r="T842" s="9"/>
    </row>
    <row r="843" spans="1:20" ht="15">
      <c r="A843" s="50"/>
      <c r="M843" s="44"/>
    </row>
    <row r="844" spans="1:20" ht="15">
      <c r="A844" s="50"/>
      <c r="M844" s="44"/>
    </row>
    <row r="845" spans="1:20">
      <c r="A845" s="54"/>
      <c r="M845" s="44"/>
    </row>
    <row r="846" spans="1:20">
      <c r="A846" s="54"/>
      <c r="M846" s="44"/>
    </row>
    <row r="847" spans="1:20">
      <c r="A847" s="54"/>
      <c r="M847" s="44"/>
    </row>
    <row r="848" spans="1:20">
      <c r="A848" s="54"/>
      <c r="M848" s="44"/>
    </row>
    <row r="849" spans="1:19" ht="18.75">
      <c r="A849" s="47" t="s">
        <v>205</v>
      </c>
      <c r="M849" s="44"/>
    </row>
    <row r="850" spans="1:19">
      <c r="A850" s="35"/>
      <c r="M850" s="44"/>
      <c r="P850" t="s">
        <v>239</v>
      </c>
    </row>
    <row r="851" spans="1:19" ht="15">
      <c r="A851" s="36"/>
      <c r="B851" s="40">
        <v>1</v>
      </c>
      <c r="C851" s="40">
        <v>1</v>
      </c>
      <c r="E851">
        <v>2</v>
      </c>
      <c r="F851">
        <v>2</v>
      </c>
      <c r="H851" s="40">
        <v>3</v>
      </c>
      <c r="I851" s="40">
        <v>3</v>
      </c>
      <c r="K851">
        <v>4</v>
      </c>
      <c r="L851">
        <v>4</v>
      </c>
      <c r="M851" s="44"/>
      <c r="P851">
        <v>1</v>
      </c>
      <c r="Q851">
        <v>2</v>
      </c>
      <c r="R851">
        <v>3</v>
      </c>
      <c r="S851">
        <v>4</v>
      </c>
    </row>
    <row r="852" spans="1:19" ht="15">
      <c r="A852" s="37" t="s">
        <v>10</v>
      </c>
      <c r="B852" s="40" t="s">
        <v>35</v>
      </c>
      <c r="C852" s="40" t="s">
        <v>40</v>
      </c>
      <c r="E852" t="s">
        <v>35</v>
      </c>
      <c r="F852" t="s">
        <v>40</v>
      </c>
      <c r="H852" s="40" t="s">
        <v>35</v>
      </c>
      <c r="I852" s="40" t="s">
        <v>40</v>
      </c>
      <c r="K852" t="s">
        <v>35</v>
      </c>
      <c r="L852" t="s">
        <v>40</v>
      </c>
      <c r="M852" s="44"/>
      <c r="P852" t="s">
        <v>36</v>
      </c>
      <c r="Q852" t="s">
        <v>36</v>
      </c>
      <c r="R852" t="s">
        <v>36</v>
      </c>
      <c r="S852" t="s">
        <v>36</v>
      </c>
    </row>
    <row r="853" spans="1:19" ht="15">
      <c r="A853" s="37"/>
      <c r="B853" s="40">
        <v>0</v>
      </c>
      <c r="C853" s="40">
        <v>54.208969463680603</v>
      </c>
      <c r="E853">
        <v>0</v>
      </c>
      <c r="F853">
        <v>51.938588457805501</v>
      </c>
      <c r="H853" s="40">
        <v>0</v>
      </c>
      <c r="I853" s="40">
        <v>51.523157039709197</v>
      </c>
      <c r="K853">
        <v>0</v>
      </c>
      <c r="L853" s="25">
        <v>49.223792446525103</v>
      </c>
      <c r="M853" s="44"/>
      <c r="P853">
        <v>0.79154176940997201</v>
      </c>
      <c r="Q853">
        <v>0.81617781862265903</v>
      </c>
      <c r="R853">
        <v>0.81221672835708902</v>
      </c>
      <c r="S853">
        <v>0.91752376224661303</v>
      </c>
    </row>
    <row r="854" spans="1:19" ht="15">
      <c r="A854" s="38"/>
      <c r="B854" s="40">
        <v>21.35106078666</v>
      </c>
      <c r="C854" s="40">
        <v>46.306111324081499</v>
      </c>
      <c r="E854">
        <v>20.709939105059998</v>
      </c>
      <c r="F854">
        <v>43.446397376255902</v>
      </c>
      <c r="H854" s="40">
        <v>20.83542694026</v>
      </c>
      <c r="I854" s="40">
        <v>42.972998783541499</v>
      </c>
      <c r="K854" s="40">
        <v>20.57082643176</v>
      </c>
      <c r="L854" s="40">
        <v>43.378769005868101</v>
      </c>
      <c r="M854" s="44"/>
      <c r="P854">
        <v>0.79154176940997201</v>
      </c>
      <c r="Q854">
        <v>0.81617781862265903</v>
      </c>
      <c r="R854">
        <v>0.81221672835708902</v>
      </c>
      <c r="S854">
        <v>0.91752376224661303</v>
      </c>
    </row>
    <row r="855" spans="1:19" ht="15">
      <c r="A855" s="38"/>
      <c r="B855" s="40">
        <v>28.424914927931699</v>
      </c>
      <c r="C855" s="40">
        <v>43.262834656631902</v>
      </c>
      <c r="E855">
        <v>28.066744761824999</v>
      </c>
      <c r="F855">
        <v>42.132474751579302</v>
      </c>
      <c r="H855" s="40">
        <v>28.063450424531698</v>
      </c>
      <c r="I855" s="40">
        <v>41.4175462646228</v>
      </c>
      <c r="K855" s="40">
        <v>27.873770003939999</v>
      </c>
      <c r="L855" s="40">
        <v>41.369240285774403</v>
      </c>
      <c r="M855" s="44"/>
      <c r="P855">
        <v>0.79154176940997201</v>
      </c>
      <c r="Q855">
        <v>0.81617781862265903</v>
      </c>
      <c r="R855">
        <v>0.81221672835708902</v>
      </c>
      <c r="S855">
        <v>0.91752376224661303</v>
      </c>
    </row>
    <row r="856" spans="1:19" ht="15">
      <c r="A856" s="38"/>
      <c r="B856" s="40">
        <v>46.363369241385001</v>
      </c>
      <c r="C856" s="40">
        <v>41.137371587302098</v>
      </c>
      <c r="E856">
        <v>45.699686135999997</v>
      </c>
      <c r="F856">
        <v>39.021569713741897</v>
      </c>
      <c r="H856" s="40">
        <v>45.007498478160002</v>
      </c>
      <c r="I856" s="40">
        <v>38.828345798348302</v>
      </c>
      <c r="K856" s="40">
        <v>45.754450549200001</v>
      </c>
      <c r="L856" s="40">
        <v>38.4225755760217</v>
      </c>
      <c r="M856" s="44"/>
      <c r="P856">
        <v>0.79154176940997201</v>
      </c>
      <c r="Q856">
        <v>0.81617781862265903</v>
      </c>
      <c r="R856">
        <v>0.81221672835708902</v>
      </c>
      <c r="S856">
        <v>0.91752376224661303</v>
      </c>
    </row>
    <row r="857" spans="1:19" ht="15">
      <c r="A857" s="38"/>
      <c r="B857" s="40">
        <v>69.002356222800003</v>
      </c>
      <c r="C857" s="40">
        <v>38.644783078724402</v>
      </c>
      <c r="E857">
        <v>68.107797548505005</v>
      </c>
      <c r="F857">
        <v>36.1908393532254</v>
      </c>
      <c r="H857" s="40">
        <v>67.8332193901267</v>
      </c>
      <c r="I857" s="40">
        <v>36.751188707866902</v>
      </c>
      <c r="K857" s="40">
        <v>67.8332193901267</v>
      </c>
      <c r="L857" s="40">
        <v>36.471014030546101</v>
      </c>
      <c r="M857" s="44"/>
      <c r="P857">
        <v>0.79154176940997201</v>
      </c>
      <c r="Q857">
        <v>0.81617781862265903</v>
      </c>
      <c r="R857">
        <v>0.81221672835708902</v>
      </c>
      <c r="S857">
        <v>0.91752376224661303</v>
      </c>
    </row>
    <row r="858" spans="1:19" ht="15">
      <c r="A858" s="38"/>
      <c r="B858" s="40">
        <v>95.565779925806694</v>
      </c>
      <c r="C858" s="40">
        <v>36.818817078254703</v>
      </c>
      <c r="E858">
        <v>93.092836269225003</v>
      </c>
      <c r="F858">
        <v>34.316567373907297</v>
      </c>
      <c r="H858" s="40">
        <v>93.334891413465002</v>
      </c>
      <c r="I858" s="40">
        <v>35.002512273554601</v>
      </c>
      <c r="K858" s="40">
        <v>94.002221832891706</v>
      </c>
      <c r="L858" s="40">
        <v>35.079801839711998</v>
      </c>
      <c r="M858" s="44"/>
      <c r="P858">
        <v>0.79154176940997201</v>
      </c>
      <c r="Q858">
        <v>0.81617781862265903</v>
      </c>
      <c r="R858">
        <v>0.81221672835708902</v>
      </c>
      <c r="S858">
        <v>0.91752376224661303</v>
      </c>
    </row>
    <row r="859" spans="1:19" ht="15">
      <c r="A859" s="38"/>
      <c r="B859" s="40">
        <v>125.7087971385</v>
      </c>
      <c r="C859" s="40">
        <v>35.408282495881203</v>
      </c>
      <c r="E859">
        <v>123.924813095625</v>
      </c>
      <c r="F859">
        <v>32.6451805057524</v>
      </c>
      <c r="H859" s="40">
        <v>123.8403561585</v>
      </c>
      <c r="I859" s="40">
        <v>33.601638886950902</v>
      </c>
      <c r="K859" s="40">
        <v>124.40044764562499</v>
      </c>
      <c r="L859" s="40">
        <v>33.901135955810901</v>
      </c>
      <c r="M859" s="44"/>
      <c r="P859">
        <v>0.79154176940997201</v>
      </c>
      <c r="Q859">
        <v>0.81617781862265903</v>
      </c>
      <c r="R859">
        <v>0.81221672835708902</v>
      </c>
      <c r="S859">
        <v>0.91752376224661303</v>
      </c>
    </row>
    <row r="860" spans="1:19" ht="15">
      <c r="A860" s="38"/>
      <c r="B860" s="40">
        <v>160.5233342937</v>
      </c>
      <c r="C860" s="40">
        <v>34.171649437361999</v>
      </c>
      <c r="E860">
        <v>154.77430447921199</v>
      </c>
      <c r="F860">
        <v>31.1960011403003</v>
      </c>
      <c r="H860" s="40">
        <v>155.83876788744001</v>
      </c>
      <c r="I860" s="40">
        <v>32.4326341988194</v>
      </c>
      <c r="K860" s="40">
        <v>157.33658237493199</v>
      </c>
      <c r="L860" s="40">
        <v>32.935016378842803</v>
      </c>
      <c r="M860" s="44"/>
      <c r="P860">
        <v>0.79154176940997201</v>
      </c>
      <c r="Q860">
        <v>0.81617781862265903</v>
      </c>
      <c r="R860">
        <v>0.81221672835708902</v>
      </c>
      <c r="S860">
        <v>0.91752376224661303</v>
      </c>
    </row>
    <row r="861" spans="1:19" ht="15">
      <c r="A861" s="38"/>
      <c r="B861" s="40">
        <v>199.93789283549199</v>
      </c>
      <c r="C861" s="40">
        <v>33.060611923848697</v>
      </c>
      <c r="E861">
        <v>194.564348550267</v>
      </c>
      <c r="F861">
        <v>29.708176991769399</v>
      </c>
      <c r="H861" s="40">
        <v>195.02347305229199</v>
      </c>
      <c r="I861" s="40">
        <v>31.321596685306101</v>
      </c>
      <c r="K861" s="40">
        <v>196.29955487999999</v>
      </c>
      <c r="L861" s="40">
        <v>32.017202780723103</v>
      </c>
      <c r="M861" s="44"/>
      <c r="P861">
        <v>0.79154176940997201</v>
      </c>
      <c r="Q861">
        <v>0.81617781862265903</v>
      </c>
      <c r="R861">
        <v>0.81221672835708902</v>
      </c>
      <c r="S861">
        <v>0.91752376224661303</v>
      </c>
    </row>
    <row r="862" spans="1:19" ht="15">
      <c r="A862" s="38"/>
      <c r="B862" s="40">
        <v>221.496970186667</v>
      </c>
      <c r="C862" s="40">
        <v>32.538907352285896</v>
      </c>
      <c r="E862">
        <v>214.60637218066699</v>
      </c>
      <c r="F862">
        <v>29.128505245588499</v>
      </c>
      <c r="H862" s="40">
        <v>214.5168142425</v>
      </c>
      <c r="I862" s="40">
        <v>30.761247330664599</v>
      </c>
      <c r="K862" s="40">
        <v>216.916546676667</v>
      </c>
      <c r="L862" s="40">
        <v>31.553465383778398</v>
      </c>
      <c r="M862" s="44"/>
      <c r="P862">
        <v>0.79154176940997201</v>
      </c>
      <c r="Q862">
        <v>0.81617781862265903</v>
      </c>
      <c r="R862">
        <v>0.81221672835708902</v>
      </c>
      <c r="S862">
        <v>0.91752376224661303</v>
      </c>
    </row>
    <row r="863" spans="1:19" ht="15">
      <c r="A863" s="38"/>
      <c r="B863" s="40">
        <v>393.97884058066501</v>
      </c>
      <c r="C863" s="40">
        <v>30.799892113743301</v>
      </c>
      <c r="E863">
        <v>388.58123382624001</v>
      </c>
      <c r="F863">
        <v>26.877446631252798</v>
      </c>
      <c r="H863" s="40">
        <v>381.61384916039998</v>
      </c>
      <c r="I863" s="40">
        <v>29.109182854049099</v>
      </c>
      <c r="K863" s="40">
        <v>389.53713353562</v>
      </c>
      <c r="L863" s="40">
        <v>30.1236084098656</v>
      </c>
      <c r="M863" s="44"/>
      <c r="P863">
        <v>0.79154176940997201</v>
      </c>
      <c r="Q863">
        <v>0.81617781862265903</v>
      </c>
      <c r="R863">
        <v>0.81221672835708902</v>
      </c>
      <c r="S863">
        <v>0.91752376224661303</v>
      </c>
    </row>
    <row r="864" spans="1:19" ht="15">
      <c r="A864" s="38"/>
      <c r="B864" s="40">
        <v>1247.60278331667</v>
      </c>
      <c r="C864" s="40">
        <v>27.379828811276202</v>
      </c>
      <c r="E864">
        <v>1211.6358353999999</v>
      </c>
      <c r="F864">
        <v>22.211089074496801</v>
      </c>
      <c r="H864" s="40">
        <v>1203.0845489999999</v>
      </c>
      <c r="I864" s="40">
        <v>25.911327054284701</v>
      </c>
      <c r="K864" s="40">
        <v>1271.5198294500001</v>
      </c>
      <c r="L864" s="40">
        <v>27.138298917034199</v>
      </c>
      <c r="M864" s="44"/>
      <c r="P864">
        <v>0.79154176940997201</v>
      </c>
      <c r="Q864">
        <v>0.81617781862265903</v>
      </c>
      <c r="R864">
        <v>0.81221672835708902</v>
      </c>
      <c r="S864">
        <v>0.91752376224661303</v>
      </c>
    </row>
    <row r="865" spans="1:19" ht="15">
      <c r="A865" s="38"/>
      <c r="B865" s="40">
        <v>4301.3363857166696</v>
      </c>
      <c r="C865" s="40">
        <v>23.2931430007011</v>
      </c>
      <c r="E865">
        <v>4194.0257076666703</v>
      </c>
      <c r="F865">
        <v>17.766939020443498</v>
      </c>
      <c r="H865" s="40">
        <v>4162.1859936000001</v>
      </c>
      <c r="I865" s="40">
        <v>22.153121899878801</v>
      </c>
      <c r="K865" s="40">
        <v>4571.9836558500001</v>
      </c>
      <c r="L865" s="40">
        <v>23.418738545706901</v>
      </c>
      <c r="M865" s="44"/>
      <c r="P865">
        <v>0.79154176940997201</v>
      </c>
      <c r="Q865">
        <v>0.81617781862265903</v>
      </c>
      <c r="R865">
        <v>0.81221672835708902</v>
      </c>
      <c r="S865">
        <v>0.91752376224661303</v>
      </c>
    </row>
    <row r="866" spans="1:19" ht="15">
      <c r="A866" s="38"/>
      <c r="B866" s="40">
        <v>8045.1245850126697</v>
      </c>
      <c r="C866" s="40">
        <v>21.254630693298399</v>
      </c>
      <c r="E866">
        <v>8033.4640223460001</v>
      </c>
      <c r="F866">
        <v>15.8346998665073</v>
      </c>
      <c r="H866" s="40">
        <v>8005.0250745359999</v>
      </c>
      <c r="I866" s="40">
        <v>20.269188724791</v>
      </c>
      <c r="K866" s="40">
        <v>8680.4541475726692</v>
      </c>
      <c r="L866" s="40">
        <v>21.525144174849402</v>
      </c>
      <c r="M866" s="44"/>
      <c r="P866">
        <v>0.79154176940997201</v>
      </c>
      <c r="Q866">
        <v>0.81617781862265903</v>
      </c>
      <c r="R866">
        <v>0.81221672835708902</v>
      </c>
      <c r="S866">
        <v>0.91752376224661303</v>
      </c>
    </row>
    <row r="867" spans="1:19" ht="15">
      <c r="A867" s="38"/>
      <c r="B867" s="40">
        <v>12696.109567722</v>
      </c>
      <c r="C867" s="40">
        <v>19.602566216683002</v>
      </c>
      <c r="E867">
        <v>12483.960741450001</v>
      </c>
      <c r="F867">
        <v>14.501454850291299</v>
      </c>
      <c r="H867" s="40">
        <v>12532.79802609</v>
      </c>
      <c r="I867" s="40">
        <v>18.820009359338801</v>
      </c>
      <c r="K867" s="40">
        <v>13682.046675744001</v>
      </c>
      <c r="L867" s="40">
        <v>19.998675243239799</v>
      </c>
      <c r="M867" s="44"/>
      <c r="P867">
        <v>0.79154176940997201</v>
      </c>
      <c r="Q867">
        <v>0.81617781862265903</v>
      </c>
      <c r="R867">
        <v>0.81221672835708902</v>
      </c>
      <c r="S867">
        <v>0.91752376224661303</v>
      </c>
    </row>
    <row r="868" spans="1:19" ht="15">
      <c r="A868" s="38"/>
      <c r="B868" s="40">
        <v>15120.685238399999</v>
      </c>
      <c r="C868" s="40">
        <v>18.4915287031696</v>
      </c>
      <c r="E868">
        <v>15132.7957706667</v>
      </c>
      <c r="F868">
        <v>13.7575427760259</v>
      </c>
      <c r="H868" s="40">
        <v>15070.708276199999</v>
      </c>
      <c r="I868" s="40">
        <v>17.9118569569888</v>
      </c>
      <c r="K868" s="40">
        <v>16623.541187666699</v>
      </c>
      <c r="L868" s="40">
        <v>19.032555666271701</v>
      </c>
      <c r="M868" s="44"/>
      <c r="P868">
        <v>0.79154176940997201</v>
      </c>
      <c r="Q868">
        <v>0.81617781862265903</v>
      </c>
      <c r="R868">
        <v>0.81221672835708902</v>
      </c>
      <c r="S868">
        <v>0.91752376224661303</v>
      </c>
    </row>
    <row r="869" spans="1:19" ht="15">
      <c r="A869" s="38"/>
      <c r="M869" s="44"/>
    </row>
    <row r="870" spans="1:19" ht="15">
      <c r="A870" s="38"/>
      <c r="M870" s="44"/>
    </row>
    <row r="871" spans="1:19">
      <c r="A871" s="54"/>
      <c r="M871" s="44"/>
    </row>
    <row r="872" spans="1:19">
      <c r="A872" s="54"/>
      <c r="M872" s="44"/>
    </row>
    <row r="873" spans="1:19">
      <c r="A873" s="54"/>
      <c r="M873" s="44"/>
    </row>
    <row r="874" spans="1:19">
      <c r="A874" s="54"/>
      <c r="M874" s="44"/>
    </row>
    <row r="875" spans="1:19" ht="18.75">
      <c r="A875" s="47" t="s">
        <v>210</v>
      </c>
      <c r="M875" s="44"/>
    </row>
    <row r="876" spans="1:19">
      <c r="A876" s="35"/>
      <c r="M876" s="44"/>
      <c r="P876" t="s">
        <v>239</v>
      </c>
    </row>
    <row r="877" spans="1:19" ht="15">
      <c r="A877" s="36"/>
      <c r="B877" s="40">
        <v>1</v>
      </c>
      <c r="C877" s="40"/>
      <c r="E877" s="40">
        <v>2</v>
      </c>
      <c r="F877" s="40"/>
      <c r="H877">
        <v>3</v>
      </c>
      <c r="K877">
        <v>4</v>
      </c>
      <c r="M877" s="44"/>
      <c r="P877">
        <v>1</v>
      </c>
      <c r="Q877">
        <v>2</v>
      </c>
      <c r="R877">
        <v>3</v>
      </c>
      <c r="S877">
        <v>4</v>
      </c>
    </row>
    <row r="878" spans="1:19" ht="15">
      <c r="A878" s="37" t="s">
        <v>10</v>
      </c>
      <c r="B878" s="40" t="s">
        <v>35</v>
      </c>
      <c r="C878" s="40" t="s">
        <v>40</v>
      </c>
      <c r="E878" s="40" t="s">
        <v>35</v>
      </c>
      <c r="F878" s="40" t="s">
        <v>40</v>
      </c>
      <c r="H878" t="s">
        <v>35</v>
      </c>
      <c r="I878" t="s">
        <v>40</v>
      </c>
      <c r="K878" t="s">
        <v>35</v>
      </c>
      <c r="L878" t="s">
        <v>40</v>
      </c>
      <c r="M878" s="44"/>
      <c r="P878" t="s">
        <v>36</v>
      </c>
      <c r="Q878" t="s">
        <v>36</v>
      </c>
      <c r="R878" t="s">
        <v>36</v>
      </c>
      <c r="S878" t="s">
        <v>36</v>
      </c>
    </row>
    <row r="879" spans="1:19" ht="15">
      <c r="A879" s="37"/>
      <c r="B879" s="40">
        <v>0</v>
      </c>
      <c r="C879" s="40">
        <v>54.643723273316198</v>
      </c>
      <c r="E879" s="40">
        <v>0</v>
      </c>
      <c r="F879" s="40">
        <v>49.590917885773102</v>
      </c>
      <c r="H879">
        <v>0</v>
      </c>
      <c r="I879">
        <v>48.238350478017701</v>
      </c>
      <c r="K879">
        <v>0</v>
      </c>
      <c r="L879">
        <v>54.392532183304503</v>
      </c>
      <c r="M879" s="44"/>
      <c r="P879">
        <v>0.67734643541234096</v>
      </c>
      <c r="Q879">
        <v>1.01655101888584</v>
      </c>
      <c r="R879">
        <v>0.64498142958391003</v>
      </c>
      <c r="S879">
        <v>0.76139883860856705</v>
      </c>
    </row>
    <row r="880" spans="1:19" ht="15">
      <c r="A880" s="38"/>
      <c r="B880" s="40">
        <v>17.612617652099999</v>
      </c>
      <c r="C880" s="40">
        <v>40.267863968030703</v>
      </c>
      <c r="E880" s="40">
        <v>21.357026122560001</v>
      </c>
      <c r="F880" s="40">
        <v>45.4559260963496</v>
      </c>
      <c r="H880">
        <v>18.38936087946</v>
      </c>
      <c r="I880">
        <v>38.152062094470601</v>
      </c>
      <c r="K880">
        <v>19.339366746660001</v>
      </c>
      <c r="L880">
        <v>41.320934306925999</v>
      </c>
      <c r="M880" s="44"/>
      <c r="P880">
        <v>0.67734643541234096</v>
      </c>
      <c r="Q880">
        <v>1.01655101888584</v>
      </c>
      <c r="R880">
        <v>0.64498142958391003</v>
      </c>
      <c r="S880">
        <v>0.76139883860856705</v>
      </c>
    </row>
    <row r="881" spans="1:19" ht="15">
      <c r="A881" s="38"/>
      <c r="B881" s="40">
        <v>23.791652004131699</v>
      </c>
      <c r="C881" s="40">
        <v>38.403253184482303</v>
      </c>
      <c r="E881" s="40">
        <v>28.709495983291699</v>
      </c>
      <c r="F881" s="40">
        <v>43.716910857807001</v>
      </c>
      <c r="H881">
        <v>24.837548303691701</v>
      </c>
      <c r="I881">
        <v>37.388827628665901</v>
      </c>
      <c r="K881">
        <v>25.805042237531701</v>
      </c>
      <c r="L881">
        <v>39.031230909511599</v>
      </c>
      <c r="M881" s="44"/>
      <c r="P881">
        <v>0.67734643541234096</v>
      </c>
      <c r="Q881">
        <v>1.01655101888584</v>
      </c>
      <c r="R881">
        <v>0.64498142958391003</v>
      </c>
      <c r="S881">
        <v>0.76139883860856705</v>
      </c>
    </row>
    <row r="882" spans="1:19" ht="15">
      <c r="A882" s="38"/>
      <c r="B882" s="40">
        <v>39.003050005200002</v>
      </c>
      <c r="C882" s="40">
        <v>35.437266083190202</v>
      </c>
      <c r="E882" s="40">
        <v>47.012503968899999</v>
      </c>
      <c r="F882" s="40">
        <v>39.253438412214301</v>
      </c>
      <c r="H882">
        <v>39.820868429759997</v>
      </c>
      <c r="I882">
        <v>34.963867490475899</v>
      </c>
      <c r="K882">
        <v>41.990084622179999</v>
      </c>
      <c r="L882">
        <v>35.2730257551056</v>
      </c>
      <c r="M882" s="44"/>
      <c r="P882">
        <v>0.67734643541234096</v>
      </c>
      <c r="Q882">
        <v>1.01655101888584</v>
      </c>
      <c r="R882">
        <v>0.64498142958391003</v>
      </c>
      <c r="S882">
        <v>0.76139883860856705</v>
      </c>
    </row>
    <row r="883" spans="1:19" ht="15">
      <c r="A883" s="38"/>
      <c r="B883" s="40">
        <v>56.982448852559997</v>
      </c>
      <c r="C883" s="40">
        <v>33.176546273084803</v>
      </c>
      <c r="E883" s="40">
        <v>69.559674272091698</v>
      </c>
      <c r="F883" s="40">
        <v>36.335757289770598</v>
      </c>
      <c r="H883">
        <v>58.492380178851697</v>
      </c>
      <c r="I883">
        <v>31.9882191934141</v>
      </c>
      <c r="K883">
        <v>61.1763102206667</v>
      </c>
      <c r="L883">
        <v>32.606535722673698</v>
      </c>
      <c r="M883" s="44"/>
      <c r="P883">
        <v>0.67734643541234096</v>
      </c>
      <c r="Q883">
        <v>1.01655101888584</v>
      </c>
      <c r="R883">
        <v>0.64498142958391003</v>
      </c>
      <c r="S883">
        <v>0.76139883860856705</v>
      </c>
    </row>
    <row r="884" spans="1:19" ht="15">
      <c r="A884" s="38"/>
      <c r="B884" s="40">
        <v>78.718329097611701</v>
      </c>
      <c r="C884" s="40">
        <v>30.819214505282702</v>
      </c>
      <c r="E884" s="40">
        <v>95.571489262664997</v>
      </c>
      <c r="F884" s="40">
        <v>34.113682262744</v>
      </c>
      <c r="H884">
        <v>80.289787004266699</v>
      </c>
      <c r="I884">
        <v>30.635651785658801</v>
      </c>
      <c r="K884">
        <v>83.501990193006705</v>
      </c>
      <c r="L884">
        <v>30.693618960276801</v>
      </c>
      <c r="M884" s="44"/>
      <c r="P884">
        <v>0.67734643541234096</v>
      </c>
      <c r="Q884">
        <v>1.01655101888584</v>
      </c>
      <c r="R884">
        <v>0.64498142958391003</v>
      </c>
      <c r="S884">
        <v>0.76139883860856705</v>
      </c>
    </row>
    <row r="885" spans="1:19" ht="15">
      <c r="A885" s="38"/>
      <c r="B885" s="40">
        <v>107.273091800625</v>
      </c>
      <c r="C885" s="40">
        <v>29.708176991769299</v>
      </c>
      <c r="E885" s="40">
        <v>128.302589981625</v>
      </c>
      <c r="F885" s="40">
        <v>32.635519309982797</v>
      </c>
      <c r="H885">
        <v>110.254507841625</v>
      </c>
      <c r="I885">
        <v>29.080199266740099</v>
      </c>
      <c r="K885">
        <v>114.76800894599999</v>
      </c>
      <c r="L885">
        <v>29.012570896352301</v>
      </c>
      <c r="M885" s="44"/>
      <c r="P885">
        <v>0.67734643541234096</v>
      </c>
      <c r="Q885">
        <v>1.01655101888584</v>
      </c>
      <c r="R885">
        <v>0.64498142958391003</v>
      </c>
      <c r="S885">
        <v>0.76139883860856705</v>
      </c>
    </row>
    <row r="886" spans="1:19" ht="15">
      <c r="A886" s="38"/>
      <c r="B886" s="40">
        <v>136.08820348133199</v>
      </c>
      <c r="C886" s="40">
        <v>28.645445457104401</v>
      </c>
      <c r="E886" s="40">
        <v>163.686668872892</v>
      </c>
      <c r="F886" s="40">
        <v>31.495498209160399</v>
      </c>
      <c r="H886">
        <v>140.51748690346699</v>
      </c>
      <c r="I886">
        <v>27.717970663214999</v>
      </c>
      <c r="K886">
        <v>147.86851983766499</v>
      </c>
      <c r="L886">
        <v>27.804921425142201</v>
      </c>
      <c r="M886" s="44"/>
      <c r="P886">
        <v>0.67734643541234096</v>
      </c>
      <c r="Q886">
        <v>1.01655101888584</v>
      </c>
      <c r="R886">
        <v>0.64498142958391003</v>
      </c>
      <c r="S886">
        <v>0.76139883860856705</v>
      </c>
    </row>
    <row r="887" spans="1:19" ht="15">
      <c r="A887" s="38"/>
      <c r="B887" s="40">
        <v>166.97895061537201</v>
      </c>
      <c r="C887" s="40">
        <v>27.795260229372499</v>
      </c>
      <c r="E887" s="40">
        <v>202.34173807537201</v>
      </c>
      <c r="F887" s="40">
        <v>30.587345806810401</v>
      </c>
      <c r="H887">
        <v>174.02148313089199</v>
      </c>
      <c r="I887">
        <v>26.529643583544299</v>
      </c>
      <c r="K887">
        <v>181.375135754767</v>
      </c>
      <c r="L887">
        <v>26.848463043943799</v>
      </c>
      <c r="M887" s="44"/>
      <c r="P887">
        <v>0.67734643541234096</v>
      </c>
      <c r="Q887">
        <v>1.01655101888584</v>
      </c>
      <c r="R887">
        <v>0.64498142958391003</v>
      </c>
      <c r="S887">
        <v>0.76139883860856705</v>
      </c>
    </row>
    <row r="888" spans="1:19" ht="15">
      <c r="A888" s="38"/>
      <c r="B888" s="40">
        <v>180.22523903999999</v>
      </c>
      <c r="C888" s="40">
        <v>27.2059272874219</v>
      </c>
      <c r="E888" s="40">
        <v>221.10183434066701</v>
      </c>
      <c r="F888" s="40">
        <v>29.9883516690901</v>
      </c>
      <c r="H888">
        <v>184.7223698265</v>
      </c>
      <c r="I888">
        <v>25.766409117739499</v>
      </c>
      <c r="K888">
        <v>195.95125017000001</v>
      </c>
      <c r="L888">
        <v>26.2108241231448</v>
      </c>
      <c r="M888" s="44"/>
      <c r="P888">
        <v>0.67734643541234096</v>
      </c>
      <c r="Q888">
        <v>1.01655101888584</v>
      </c>
      <c r="R888">
        <v>0.64498142958391003</v>
      </c>
      <c r="S888">
        <v>0.76139883860856705</v>
      </c>
    </row>
    <row r="889" spans="1:19" ht="15">
      <c r="A889" s="38"/>
      <c r="B889" s="40">
        <v>321.87502902239999</v>
      </c>
      <c r="C889" s="40">
        <v>25.331655308103802</v>
      </c>
      <c r="E889" s="40">
        <v>395.10526001544002</v>
      </c>
      <c r="F889" s="40">
        <v>28.394254367092799</v>
      </c>
      <c r="H889">
        <v>331.07964977686498</v>
      </c>
      <c r="I889">
        <v>22.858389191065498</v>
      </c>
      <c r="K889">
        <v>351.36536554426499</v>
      </c>
      <c r="L889">
        <v>24.2689237734389</v>
      </c>
      <c r="M889" s="44"/>
      <c r="P889">
        <v>0.67734643541234096</v>
      </c>
      <c r="Q889">
        <v>1.01655101888584</v>
      </c>
      <c r="R889">
        <v>0.64498142958391003</v>
      </c>
      <c r="S889">
        <v>0.76139883860856705</v>
      </c>
    </row>
    <row r="890" spans="1:19" ht="15">
      <c r="A890" s="38"/>
      <c r="B890" s="40">
        <v>1025.6061646291701</v>
      </c>
      <c r="C890" s="40">
        <v>21.814980047939901</v>
      </c>
      <c r="E890" s="40">
        <v>1236.1211063999999</v>
      </c>
      <c r="F890" s="40">
        <v>25.225382154637298</v>
      </c>
      <c r="H890">
        <v>1056.63660465</v>
      </c>
      <c r="I890">
        <v>18.365933158163699</v>
      </c>
      <c r="K890">
        <v>1056.5443007291699</v>
      </c>
      <c r="L890">
        <v>20.703942534426599</v>
      </c>
      <c r="M890" s="44"/>
      <c r="P890">
        <v>0.67734643541234096</v>
      </c>
      <c r="Q890">
        <v>1.01655101888584</v>
      </c>
      <c r="R890">
        <v>0.64498142958391003</v>
      </c>
      <c r="S890">
        <v>0.76139883860856705</v>
      </c>
    </row>
    <row r="891" spans="1:19" ht="15">
      <c r="A891" s="38"/>
      <c r="B891" s="40">
        <v>3824.4009190500001</v>
      </c>
      <c r="C891" s="40">
        <v>18.588140660866401</v>
      </c>
      <c r="E891" s="40">
        <v>4699.5998062500003</v>
      </c>
      <c r="F891" s="40">
        <v>21.959897984485099</v>
      </c>
      <c r="H891">
        <v>3822.8905509166698</v>
      </c>
      <c r="I891">
        <v>14.945869855696699</v>
      </c>
      <c r="K891">
        <v>3929.0670665166699</v>
      </c>
      <c r="L891">
        <v>17.718633041595101</v>
      </c>
      <c r="M891" s="44"/>
      <c r="P891">
        <v>0.67734643541234096</v>
      </c>
      <c r="Q891">
        <v>1.01655101888584</v>
      </c>
      <c r="R891">
        <v>0.64498142958391003</v>
      </c>
      <c r="S891">
        <v>0.76139883860856705</v>
      </c>
    </row>
    <row r="892" spans="1:19" ht="15">
      <c r="A892" s="38"/>
      <c r="B892" s="40">
        <v>6802.5046985326699</v>
      </c>
      <c r="C892" s="40">
        <v>18.085758480843001</v>
      </c>
      <c r="E892" s="40">
        <v>8674.0161241066708</v>
      </c>
      <c r="F892" s="40">
        <v>20.269188724791</v>
      </c>
      <c r="H892">
        <v>6805.5212830500004</v>
      </c>
      <c r="I892">
        <v>13.7382203844865</v>
      </c>
      <c r="K892">
        <v>7166.4899613626703</v>
      </c>
      <c r="L892">
        <v>16.868447813863199</v>
      </c>
      <c r="M892" s="44"/>
      <c r="P892">
        <v>0.67734643541234096</v>
      </c>
      <c r="Q892">
        <v>1.01655101888584</v>
      </c>
      <c r="R892">
        <v>0.64498142958391003</v>
      </c>
      <c r="S892">
        <v>0.76139883860856705</v>
      </c>
    </row>
    <row r="893" spans="1:19" ht="15">
      <c r="A893" s="38"/>
      <c r="B893" s="40">
        <v>11046.413352744001</v>
      </c>
      <c r="C893" s="40">
        <v>17.815244999291899</v>
      </c>
      <c r="E893" s="40">
        <v>13898.200591674</v>
      </c>
      <c r="F893" s="40">
        <v>18.964927295883999</v>
      </c>
      <c r="H893">
        <v>10751.803746714</v>
      </c>
      <c r="I893">
        <v>12.849390373675901</v>
      </c>
      <c r="K893">
        <v>11478.891658122</v>
      </c>
      <c r="L893">
        <v>15.6801207341924</v>
      </c>
      <c r="M893" s="44"/>
      <c r="P893">
        <v>0.67734643541234096</v>
      </c>
      <c r="Q893">
        <v>1.01655101888584</v>
      </c>
      <c r="R893">
        <v>0.64498142958391003</v>
      </c>
      <c r="S893">
        <v>0.76139883860856705</v>
      </c>
    </row>
    <row r="894" spans="1:19" ht="15">
      <c r="A894" s="38"/>
      <c r="B894" s="40">
        <v>12788.290355666701</v>
      </c>
      <c r="C894" s="40">
        <v>16.8877702054025</v>
      </c>
      <c r="E894" s="40">
        <v>16333.8082506667</v>
      </c>
      <c r="F894" s="40">
        <v>18.307965983545699</v>
      </c>
      <c r="H894">
        <v>12467.618436000001</v>
      </c>
      <c r="I894">
        <v>12.298702214804001</v>
      </c>
      <c r="K894">
        <v>13475.248170066699</v>
      </c>
      <c r="L894">
        <v>14.8395967022302</v>
      </c>
      <c r="M894" s="44"/>
      <c r="P894">
        <v>0.67734643541234096</v>
      </c>
      <c r="Q894">
        <v>1.01655101888584</v>
      </c>
      <c r="R894">
        <v>0.64498142958391003</v>
      </c>
      <c r="S894">
        <v>0.76139883860856705</v>
      </c>
    </row>
    <row r="895" spans="1:19" ht="15">
      <c r="A895" s="38"/>
      <c r="M895" s="44"/>
    </row>
    <row r="896" spans="1:19" ht="15">
      <c r="A896" s="56"/>
      <c r="B896" s="57"/>
      <c r="C896" s="57"/>
      <c r="D896" s="58"/>
      <c r="E896" s="57"/>
      <c r="F896" s="57"/>
      <c r="G896" s="58"/>
      <c r="H896" s="57"/>
      <c r="J896" s="58"/>
      <c r="K896" s="57"/>
      <c r="M896" s="59"/>
    </row>
    <row r="897" spans="1:19">
      <c r="A897" s="60"/>
    </row>
    <row r="898" spans="1:19">
      <c r="A898" s="60"/>
    </row>
    <row r="899" spans="1:19">
      <c r="A899" s="60"/>
    </row>
    <row r="900" spans="1:19">
      <c r="A900" s="60"/>
    </row>
    <row r="901" spans="1:19" ht="18.75">
      <c r="A901" s="61" t="s">
        <v>212</v>
      </c>
    </row>
    <row r="902" spans="1:1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t="s">
        <v>239</v>
      </c>
    </row>
    <row r="903" spans="1:19" ht="15">
      <c r="A903" s="62"/>
      <c r="B903" s="9">
        <v>1</v>
      </c>
      <c r="C903" s="9"/>
      <c r="D903" s="9"/>
      <c r="E903" s="9">
        <v>2</v>
      </c>
      <c r="F903" s="9"/>
      <c r="G903" s="9"/>
      <c r="H903" s="9">
        <v>3</v>
      </c>
      <c r="I903" s="9"/>
      <c r="J903" s="9"/>
      <c r="K903" s="9">
        <v>4</v>
      </c>
      <c r="L903" s="9"/>
      <c r="M903" s="9"/>
      <c r="N903" s="9"/>
      <c r="O903" s="9"/>
      <c r="P903">
        <v>1</v>
      </c>
      <c r="Q903">
        <v>2</v>
      </c>
      <c r="R903">
        <v>3</v>
      </c>
      <c r="S903">
        <v>4</v>
      </c>
    </row>
    <row r="904" spans="1:19" ht="15">
      <c r="A904" s="63" t="s">
        <v>10</v>
      </c>
      <c r="B904" s="9" t="s">
        <v>35</v>
      </c>
      <c r="C904" s="9" t="s">
        <v>40</v>
      </c>
      <c r="D904" s="9"/>
      <c r="E904" s="9" t="s">
        <v>35</v>
      </c>
      <c r="F904" s="9" t="s">
        <v>40</v>
      </c>
      <c r="G904" s="9"/>
      <c r="H904" s="9" t="s">
        <v>35</v>
      </c>
      <c r="I904" s="9" t="s">
        <v>40</v>
      </c>
      <c r="J904" s="9"/>
      <c r="K904" s="9" t="s">
        <v>35</v>
      </c>
      <c r="L904" s="9"/>
      <c r="M904" s="9"/>
      <c r="N904" s="9"/>
      <c r="O904" s="9"/>
      <c r="P904" s="9">
        <v>0.48750393853810797</v>
      </c>
      <c r="Q904" s="9">
        <v>0.57735305919614199</v>
      </c>
      <c r="R904" s="9">
        <v>0.85945997567082999</v>
      </c>
      <c r="S904" s="9">
        <v>0.80197586084122796</v>
      </c>
    </row>
    <row r="905" spans="1:19" ht="15">
      <c r="A905" s="63"/>
      <c r="B905" s="9">
        <v>0</v>
      </c>
      <c r="C905" s="9">
        <v>51.726042150872601</v>
      </c>
      <c r="D905" s="9"/>
      <c r="E905" s="9">
        <v>0</v>
      </c>
      <c r="F905" s="9">
        <v>52.7308065109194</v>
      </c>
      <c r="G905" s="9"/>
      <c r="H905" s="9">
        <v>0</v>
      </c>
      <c r="I905" s="9">
        <v>51.175353992000801</v>
      </c>
      <c r="J905" s="9"/>
      <c r="K905" s="9">
        <v>0</v>
      </c>
      <c r="L905" s="9">
        <v>51.2623047539279</v>
      </c>
      <c r="M905" s="9"/>
      <c r="N905" s="9"/>
      <c r="O905" s="9"/>
      <c r="P905" s="9">
        <v>0.48750393853810797</v>
      </c>
      <c r="Q905" s="9">
        <v>0.57735305919614199</v>
      </c>
      <c r="R905" s="9">
        <v>0.85945997567082999</v>
      </c>
      <c r="S905" s="9">
        <v>0.80197586084122796</v>
      </c>
    </row>
    <row r="906" spans="1:19" ht="15">
      <c r="A906" s="62"/>
      <c r="B906" s="9">
        <v>17.086392557700002</v>
      </c>
      <c r="C906" s="9">
        <v>43.784539228194703</v>
      </c>
      <c r="D906" s="9"/>
      <c r="E906" s="9">
        <v>19.064780324160001</v>
      </c>
      <c r="F906" s="9">
        <v>42.345021058512302</v>
      </c>
      <c r="G906" s="9"/>
      <c r="H906" s="9">
        <v>20.43134398746</v>
      </c>
      <c r="I906" s="9">
        <v>44.7216752178538</v>
      </c>
      <c r="J906" s="9"/>
      <c r="K906" s="9">
        <v>19.532370264899999</v>
      </c>
      <c r="L906" s="9">
        <v>43.600976508570803</v>
      </c>
      <c r="M906" s="9"/>
      <c r="N906" s="9"/>
      <c r="O906" s="9"/>
      <c r="P906" s="9">
        <v>0.48750393853810797</v>
      </c>
      <c r="Q906" s="9">
        <v>0.57735305919614199</v>
      </c>
      <c r="R906" s="9">
        <v>0.85945997567082999</v>
      </c>
      <c r="S906" s="9">
        <v>0.80197586084122796</v>
      </c>
    </row>
    <row r="907" spans="1:19" ht="15">
      <c r="A907" s="62"/>
      <c r="B907" s="9">
        <v>22.719508421166701</v>
      </c>
      <c r="C907" s="9">
        <v>37.929854591767999</v>
      </c>
      <c r="D907" s="9"/>
      <c r="E907" s="9">
        <v>25.454326611291702</v>
      </c>
      <c r="F907" s="9">
        <v>40.663972994587702</v>
      </c>
      <c r="G907" s="9"/>
      <c r="H907" s="9">
        <v>27.349969613166699</v>
      </c>
      <c r="I907" s="9">
        <v>42.383665841590997</v>
      </c>
      <c r="J907" s="9"/>
      <c r="K907" s="9">
        <v>26.2369436370067</v>
      </c>
      <c r="L907" s="9">
        <v>42.354682254281897</v>
      </c>
      <c r="M907" s="9"/>
      <c r="N907" s="9"/>
      <c r="O907" s="9"/>
      <c r="P907" s="9">
        <v>0.48750393853810797</v>
      </c>
      <c r="Q907" s="9">
        <v>0.57735305919614199</v>
      </c>
      <c r="R907" s="9">
        <v>0.85945997567082999</v>
      </c>
      <c r="S907" s="9">
        <v>0.80197586084122796</v>
      </c>
    </row>
    <row r="908" spans="1:19" ht="15">
      <c r="A908" s="62"/>
      <c r="B908" s="9">
        <v>37.287840939299997</v>
      </c>
      <c r="C908" s="9">
        <v>33.485704537714597</v>
      </c>
      <c r="D908" s="9"/>
      <c r="E908" s="9">
        <v>42.747134094224997</v>
      </c>
      <c r="F908" s="9">
        <v>37.862226221380197</v>
      </c>
      <c r="G908" s="9"/>
      <c r="H908" s="9">
        <v>45.367824782385</v>
      </c>
      <c r="I908" s="9">
        <v>38.441897967561097</v>
      </c>
      <c r="J908" s="9"/>
      <c r="K908" s="9">
        <v>42.78360481416</v>
      </c>
      <c r="L908" s="9">
        <v>39.437001131838201</v>
      </c>
      <c r="M908" s="9"/>
      <c r="N908" s="9"/>
      <c r="O908" s="9"/>
      <c r="P908" s="9">
        <v>0.48750393853810797</v>
      </c>
      <c r="Q908" s="9">
        <v>0.57735305919614199</v>
      </c>
      <c r="R908" s="9">
        <v>0.85945997567082999</v>
      </c>
      <c r="S908" s="9">
        <v>0.80197586084122796</v>
      </c>
    </row>
    <row r="909" spans="1:19" ht="15">
      <c r="A909" s="62"/>
      <c r="B909" s="9">
        <v>53.495767915626701</v>
      </c>
      <c r="C909" s="9">
        <v>30.8868428756704</v>
      </c>
      <c r="D909" s="9"/>
      <c r="E909" s="9">
        <v>60.946612264046699</v>
      </c>
      <c r="F909" s="9">
        <v>35.901003480135003</v>
      </c>
      <c r="G909" s="9"/>
      <c r="H909" s="9">
        <v>66.821448741226703</v>
      </c>
      <c r="I909" s="9">
        <v>35.968631850522698</v>
      </c>
      <c r="J909" s="9"/>
      <c r="K909" s="9">
        <v>62.679539131091701</v>
      </c>
      <c r="L909" s="9">
        <v>37.041024580957298</v>
      </c>
      <c r="M909" s="9"/>
      <c r="N909" s="9"/>
      <c r="O909" s="9"/>
      <c r="P909" s="9">
        <v>0.48750393853810797</v>
      </c>
      <c r="Q909" s="9">
        <v>0.57735305919614199</v>
      </c>
      <c r="R909" s="9">
        <v>0.85945997567082999</v>
      </c>
      <c r="S909" s="9">
        <v>0.80197586084122796</v>
      </c>
    </row>
    <row r="910" spans="1:19" ht="15">
      <c r="A910" s="62"/>
      <c r="B910" s="9">
        <v>75.370524187140006</v>
      </c>
      <c r="C910" s="9">
        <v>28.7323962190316</v>
      </c>
      <c r="D910" s="9"/>
      <c r="E910" s="9">
        <v>83.250701142266706</v>
      </c>
      <c r="F910" s="9">
        <v>34.287583786598198</v>
      </c>
      <c r="G910" s="9"/>
      <c r="H910" s="9">
        <v>92.827462590611702</v>
      </c>
      <c r="I910" s="9">
        <v>34.075037479665198</v>
      </c>
      <c r="J910" s="9"/>
      <c r="K910" s="9">
        <v>86.523054536100005</v>
      </c>
      <c r="L910" s="9">
        <v>34.606403246997701</v>
      </c>
      <c r="M910" s="9"/>
      <c r="N910" s="9"/>
      <c r="O910" s="9"/>
      <c r="P910" s="9">
        <v>0.48750393853810797</v>
      </c>
      <c r="Q910" s="9">
        <v>0.57735305919614199</v>
      </c>
      <c r="R910" s="9">
        <v>0.85945997567082999</v>
      </c>
      <c r="S910" s="9">
        <v>0.80197586084122796</v>
      </c>
    </row>
    <row r="911" spans="1:19" ht="15">
      <c r="A911" s="62"/>
      <c r="B911" s="9">
        <v>96.573219288000004</v>
      </c>
      <c r="C911" s="9">
        <v>27.321861636658099</v>
      </c>
      <c r="D911" s="9"/>
      <c r="E911" s="9">
        <v>104.46213250162501</v>
      </c>
      <c r="F911" s="9">
        <v>32.915693987303499</v>
      </c>
      <c r="G911" s="9"/>
      <c r="H911" s="9">
        <v>122.10818828662499</v>
      </c>
      <c r="I911" s="9">
        <v>32.712808876140201</v>
      </c>
      <c r="J911" s="9"/>
      <c r="K911" s="9">
        <v>112.82359610250001</v>
      </c>
      <c r="L911" s="9">
        <v>32.780437246528003</v>
      </c>
      <c r="M911" s="9"/>
      <c r="N911" s="9"/>
      <c r="O911" s="9"/>
      <c r="P911" s="9">
        <v>0.48750393853810797</v>
      </c>
      <c r="Q911" s="9">
        <v>0.57735305919614199</v>
      </c>
      <c r="R911" s="9">
        <v>0.85945997567082999</v>
      </c>
      <c r="S911" s="9">
        <v>0.80197586084122796</v>
      </c>
    </row>
    <row r="912" spans="1:19" ht="15">
      <c r="A912" s="62"/>
      <c r="B912" s="9">
        <v>119.95507979273199</v>
      </c>
      <c r="C912" s="9">
        <v>26.297774885071899</v>
      </c>
      <c r="D912" s="9"/>
      <c r="E912" s="9">
        <v>137.57956180949199</v>
      </c>
      <c r="F912" s="9">
        <v>31.7466892991721</v>
      </c>
      <c r="G912" s="9"/>
      <c r="H912" s="9">
        <v>155.73939418740699</v>
      </c>
      <c r="I912" s="9">
        <v>31.630754949936001</v>
      </c>
      <c r="J912" s="9"/>
      <c r="K912" s="9">
        <v>141.63629463754501</v>
      </c>
      <c r="L912" s="9">
        <v>31.205662336069899</v>
      </c>
      <c r="M912" s="9"/>
      <c r="N912" s="9"/>
      <c r="O912" s="9"/>
      <c r="P912" s="9">
        <v>0.48750393853810797</v>
      </c>
      <c r="Q912" s="9">
        <v>0.57735305919614199</v>
      </c>
      <c r="R912" s="9">
        <v>0.85945997567082999</v>
      </c>
      <c r="S912" s="9">
        <v>0.80197586084122796</v>
      </c>
    </row>
    <row r="913" spans="1:19" ht="15">
      <c r="A913" s="62"/>
      <c r="B913" s="9">
        <v>145.94634580498499</v>
      </c>
      <c r="C913" s="9">
        <v>25.457250853109599</v>
      </c>
      <c r="D913" s="9"/>
      <c r="E913" s="9">
        <v>167.47358776618501</v>
      </c>
      <c r="F913" s="9">
        <v>30.790230917973599</v>
      </c>
      <c r="G913" s="9"/>
      <c r="H913" s="9">
        <v>192.325294135467</v>
      </c>
      <c r="I913" s="9">
        <v>30.761247330664599</v>
      </c>
      <c r="J913" s="9"/>
      <c r="K913" s="9">
        <v>175.84613522482499</v>
      </c>
      <c r="L913" s="9">
        <v>29.9400456902417</v>
      </c>
      <c r="M913" s="9"/>
      <c r="N913" s="9"/>
      <c r="O913" s="9"/>
      <c r="P913" s="9">
        <v>0.48750393853810797</v>
      </c>
      <c r="Q913" s="9">
        <v>0.57735305919614199</v>
      </c>
      <c r="R913" s="9">
        <v>0.85945997567082999</v>
      </c>
      <c r="S913" s="9">
        <v>0.80197586084122796</v>
      </c>
    </row>
    <row r="914" spans="1:19" ht="15">
      <c r="A914" s="62"/>
      <c r="B914" s="9">
        <v>154.69576688999999</v>
      </c>
      <c r="C914" s="9">
        <v>25.012835847704299</v>
      </c>
      <c r="D914" s="9"/>
      <c r="E914" s="9">
        <v>181.85084586666699</v>
      </c>
      <c r="F914" s="9">
        <v>30.239542759101798</v>
      </c>
      <c r="G914" s="9"/>
      <c r="H914" s="9">
        <v>213.85505696249999</v>
      </c>
      <c r="I914" s="9">
        <v>32.142798325728997</v>
      </c>
      <c r="J914" s="9"/>
      <c r="K914" s="9">
        <v>196.773838340667</v>
      </c>
      <c r="L914" s="9">
        <v>29.225117203285301</v>
      </c>
      <c r="M914" s="9"/>
      <c r="N914" s="9"/>
      <c r="O914" s="9"/>
      <c r="P914" s="9">
        <v>0.48750393853810797</v>
      </c>
      <c r="Q914" s="9">
        <v>0.57735305919614199</v>
      </c>
      <c r="R914" s="9">
        <v>0.85945997567082999</v>
      </c>
      <c r="S914" s="9">
        <v>0.80197586084122796</v>
      </c>
    </row>
    <row r="915" spans="1:19" ht="15">
      <c r="A915" s="62"/>
      <c r="B915" s="9">
        <v>317.76813928313999</v>
      </c>
      <c r="C915" s="9">
        <v>23.438060937246298</v>
      </c>
      <c r="D915" s="9"/>
      <c r="E915" s="9">
        <v>340.97657397502502</v>
      </c>
      <c r="F915" s="9">
        <v>28.268658822086898</v>
      </c>
      <c r="G915" s="9"/>
      <c r="H915" s="9">
        <v>389.10959525686502</v>
      </c>
      <c r="I915" s="9">
        <v>28.587478282486401</v>
      </c>
      <c r="J915" s="9"/>
      <c r="K915" s="9">
        <v>359.78215499513999</v>
      </c>
      <c r="L915" s="9">
        <v>26.6552391285502</v>
      </c>
      <c r="M915" s="9"/>
      <c r="N915" s="9"/>
      <c r="O915" s="9"/>
      <c r="P915" s="9">
        <v>0.48750393853810797</v>
      </c>
      <c r="Q915" s="9">
        <v>0.57735305919614199</v>
      </c>
      <c r="R915" s="9">
        <v>0.85945997567082999</v>
      </c>
      <c r="S915" s="9">
        <v>0.80197586084122796</v>
      </c>
    </row>
    <row r="916" spans="1:19" ht="15">
      <c r="A916" s="62"/>
      <c r="B916" s="9">
        <v>951.28360425000005</v>
      </c>
      <c r="C916" s="9">
        <v>20.703942534426599</v>
      </c>
      <c r="D916" s="9"/>
      <c r="E916" s="9">
        <v>1079.74348162917</v>
      </c>
      <c r="F916" s="9">
        <v>24.800289540771399</v>
      </c>
      <c r="G916" s="9"/>
      <c r="H916" s="9">
        <v>1257.3803982291699</v>
      </c>
      <c r="I916" s="9">
        <v>25.148092588479901</v>
      </c>
      <c r="J916" s="9"/>
      <c r="K916" s="9">
        <v>1165.0123247291699</v>
      </c>
      <c r="L916" s="9">
        <v>22.413974185660098</v>
      </c>
      <c r="M916" s="9"/>
      <c r="N916" s="9"/>
      <c r="O916" s="9"/>
      <c r="P916" s="9">
        <v>0.48750393853810797</v>
      </c>
      <c r="Q916" s="9">
        <v>0.57735305919614199</v>
      </c>
      <c r="R916" s="9">
        <v>0.85945997567082999</v>
      </c>
      <c r="S916" s="9">
        <v>0.80197586084122796</v>
      </c>
    </row>
    <row r="917" spans="1:19" ht="15">
      <c r="A917" s="62"/>
      <c r="B917" s="9">
        <v>3162.6989998499998</v>
      </c>
      <c r="C917" s="9">
        <v>18.182370438539799</v>
      </c>
      <c r="D917" s="9"/>
      <c r="E917" s="9">
        <v>3761.2373412666698</v>
      </c>
      <c r="F917" s="9">
        <v>21.1966635186803</v>
      </c>
      <c r="G917" s="9"/>
      <c r="H917" s="9">
        <v>4435.3706609166702</v>
      </c>
      <c r="I917" s="9">
        <v>21.312597867916502</v>
      </c>
      <c r="J917" s="9"/>
      <c r="K917" s="9">
        <v>4150.3239946666699</v>
      </c>
      <c r="L917" s="9">
        <v>18.713736205872301</v>
      </c>
      <c r="M917" s="9"/>
      <c r="N917" s="9"/>
      <c r="O917" s="9"/>
      <c r="P917" s="9">
        <v>0.48750393853810797</v>
      </c>
      <c r="Q917" s="9">
        <v>0.57735305919614199</v>
      </c>
      <c r="R917" s="9">
        <v>0.85945997567082999</v>
      </c>
      <c r="S917" s="9">
        <v>0.80197586084122796</v>
      </c>
    </row>
    <row r="918" spans="1:19" ht="15">
      <c r="A918" s="62"/>
      <c r="B918" s="9">
        <v>5796.0523757546698</v>
      </c>
      <c r="C918" s="9">
        <v>17.023026946178099</v>
      </c>
      <c r="D918" s="9"/>
      <c r="E918" s="9">
        <v>6914.7080289466703</v>
      </c>
      <c r="F918" s="9">
        <v>19.264424364744102</v>
      </c>
      <c r="G918" s="9"/>
      <c r="H918" s="9">
        <v>8161.5158765326696</v>
      </c>
      <c r="I918" s="9">
        <v>19.235440777435102</v>
      </c>
      <c r="J918" s="9"/>
      <c r="K918" s="9">
        <v>7615.5141397859998</v>
      </c>
      <c r="L918" s="9">
        <v>16.849125422323802</v>
      </c>
      <c r="M918" s="9"/>
      <c r="N918" s="9"/>
      <c r="O918" s="9"/>
      <c r="P918" s="9">
        <v>0.48750393853810797</v>
      </c>
      <c r="Q918" s="9">
        <v>0.57735305919614199</v>
      </c>
      <c r="R918" s="9">
        <v>0.85945997567082999</v>
      </c>
      <c r="S918" s="9">
        <v>0.80197586084122796</v>
      </c>
    </row>
    <row r="919" spans="1:19" ht="15">
      <c r="A919" s="62"/>
      <c r="B919" s="9">
        <v>9084.0465614339992</v>
      </c>
      <c r="C919" s="9">
        <v>16.433694004227501</v>
      </c>
      <c r="D919" s="9"/>
      <c r="E919" s="9">
        <v>10693.972848474001</v>
      </c>
      <c r="F919" s="9">
        <v>17.863550978140299</v>
      </c>
      <c r="G919" s="9"/>
      <c r="H919" s="9">
        <v>12835.904709672001</v>
      </c>
      <c r="I919" s="9">
        <v>17.6993106500558</v>
      </c>
      <c r="J919" s="9"/>
      <c r="K919" s="9">
        <v>11834.300457503999</v>
      </c>
      <c r="L919" s="9">
        <v>15.564186384956299</v>
      </c>
      <c r="M919" s="9"/>
      <c r="N919" s="9"/>
      <c r="O919" s="9"/>
      <c r="P919" s="9">
        <v>0.48750393853810797</v>
      </c>
      <c r="Q919" s="9">
        <v>0.57735305919614199</v>
      </c>
      <c r="R919" s="9">
        <v>0.85945997567082999</v>
      </c>
      <c r="S919" s="9">
        <v>0.80197586084122796</v>
      </c>
    </row>
    <row r="920" spans="1:19" ht="15">
      <c r="A920" s="62"/>
      <c r="B920" s="9">
        <v>11022.0039850667</v>
      </c>
      <c r="C920" s="9">
        <v>15.989278998822201</v>
      </c>
      <c r="D920" s="9"/>
      <c r="E920" s="9">
        <v>13034.551473</v>
      </c>
      <c r="F920" s="9">
        <v>16.936076184251</v>
      </c>
      <c r="G920" s="9"/>
      <c r="H920" s="9">
        <v>15599.043542866701</v>
      </c>
      <c r="I920" s="9">
        <v>16.7042074857786</v>
      </c>
      <c r="J920" s="9"/>
      <c r="K920" s="9">
        <v>14994.9211428667</v>
      </c>
      <c r="L920" s="9">
        <v>14.6850175699152</v>
      </c>
      <c r="M920" s="9"/>
      <c r="N920" s="9"/>
      <c r="O920" s="9"/>
      <c r="P920" s="9"/>
      <c r="Q920" s="9"/>
      <c r="R920" s="9"/>
      <c r="S920" s="9"/>
    </row>
    <row r="921" spans="1:19" ht="15">
      <c r="A921" s="64"/>
    </row>
    <row r="922" spans="1:19" ht="15">
      <c r="A922" s="64"/>
    </row>
  </sheetData>
  <phoneticPr fontId="29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363-7C42-464B-948D-1AB398444006}">
  <dimension ref="A1:AK144"/>
  <sheetViews>
    <sheetView topLeftCell="A130" workbookViewId="0">
      <selection activeCell="E9" sqref="E9:R9"/>
    </sheetView>
  </sheetViews>
  <sheetFormatPr defaultRowHeight="14.25"/>
  <cols>
    <col min="5" max="5" width="11.75" style="315" customWidth="1"/>
  </cols>
  <sheetData>
    <row r="1" spans="1:37" s="4" customFormat="1" ht="18.75">
      <c r="A1" s="1"/>
      <c r="B1" s="345" t="s">
        <v>220</v>
      </c>
      <c r="C1" s="347" t="s">
        <v>221</v>
      </c>
      <c r="D1" s="5" t="s">
        <v>222</v>
      </c>
      <c r="E1" s="349" t="s">
        <v>223</v>
      </c>
      <c r="F1" s="351" t="s">
        <v>224</v>
      </c>
      <c r="G1" s="343" t="s">
        <v>225</v>
      </c>
      <c r="H1" s="343" t="s">
        <v>226</v>
      </c>
      <c r="I1" s="345" t="s">
        <v>227</v>
      </c>
      <c r="J1" s="345" t="s">
        <v>228</v>
      </c>
      <c r="K1" s="345" t="s">
        <v>229</v>
      </c>
      <c r="L1" s="345" t="s">
        <v>230</v>
      </c>
      <c r="M1" s="5" t="s">
        <v>231</v>
      </c>
      <c r="N1" s="5" t="s">
        <v>232</v>
      </c>
      <c r="O1" s="5" t="s">
        <v>233</v>
      </c>
      <c r="P1" s="352" t="s">
        <v>234</v>
      </c>
      <c r="Q1" s="355" t="s">
        <v>248</v>
      </c>
      <c r="R1" s="353" t="s">
        <v>249</v>
      </c>
      <c r="U1" s="345" t="s">
        <v>220</v>
      </c>
      <c r="V1" s="347" t="s">
        <v>221</v>
      </c>
      <c r="W1" s="5" t="s">
        <v>222</v>
      </c>
      <c r="X1" s="354" t="s">
        <v>223</v>
      </c>
      <c r="Y1" s="351" t="s">
        <v>224</v>
      </c>
      <c r="Z1" s="343" t="s">
        <v>225</v>
      </c>
      <c r="AA1" s="343" t="s">
        <v>226</v>
      </c>
      <c r="AB1" s="345" t="s">
        <v>227</v>
      </c>
      <c r="AC1" s="345" t="s">
        <v>228</v>
      </c>
      <c r="AD1" s="345" t="s">
        <v>229</v>
      </c>
      <c r="AE1" s="345" t="s">
        <v>230</v>
      </c>
      <c r="AF1" s="307" t="s">
        <v>231</v>
      </c>
      <c r="AG1" s="307" t="s">
        <v>232</v>
      </c>
      <c r="AH1" s="307" t="s">
        <v>233</v>
      </c>
      <c r="AI1" s="352" t="s">
        <v>234</v>
      </c>
      <c r="AJ1" s="355" t="s">
        <v>248</v>
      </c>
      <c r="AK1" s="353" t="s">
        <v>249</v>
      </c>
    </row>
    <row r="2" spans="1:37" s="4" customFormat="1" ht="46.5" customHeight="1" thickBot="1">
      <c r="A2" s="1"/>
      <c r="B2" s="346"/>
      <c r="C2" s="348"/>
      <c r="D2" s="6" t="s">
        <v>235</v>
      </c>
      <c r="E2" s="350"/>
      <c r="F2" s="344"/>
      <c r="G2" s="344"/>
      <c r="H2" s="344"/>
      <c r="I2" s="346"/>
      <c r="J2" s="346"/>
      <c r="K2" s="346"/>
      <c r="L2" s="346"/>
      <c r="M2" s="16" t="s">
        <v>236</v>
      </c>
      <c r="N2" s="16" t="s">
        <v>237</v>
      </c>
      <c r="O2" s="16" t="s">
        <v>238</v>
      </c>
      <c r="P2" s="352"/>
      <c r="Q2" s="355"/>
      <c r="R2" s="353"/>
      <c r="U2" s="346"/>
      <c r="V2" s="348"/>
      <c r="W2" s="6" t="s">
        <v>235</v>
      </c>
      <c r="X2" s="344"/>
      <c r="Y2" s="344"/>
      <c r="Z2" s="344"/>
      <c r="AA2" s="344"/>
      <c r="AB2" s="346"/>
      <c r="AC2" s="346"/>
      <c r="AD2" s="346"/>
      <c r="AE2" s="346"/>
      <c r="AF2" s="308" t="s">
        <v>236</v>
      </c>
      <c r="AG2" s="308" t="s">
        <v>237</v>
      </c>
      <c r="AH2" s="308" t="s">
        <v>238</v>
      </c>
      <c r="AI2" s="352"/>
      <c r="AJ2" s="355"/>
      <c r="AK2" s="353"/>
    </row>
    <row r="3" spans="1:37" ht="15">
      <c r="A3" s="7" t="s">
        <v>250</v>
      </c>
      <c r="B3" s="2" t="s">
        <v>18</v>
      </c>
      <c r="C3" s="8" t="s">
        <v>19</v>
      </c>
      <c r="D3" s="2">
        <v>1.1481365052689001</v>
      </c>
      <c r="E3" s="315">
        <v>5.64672750235591</v>
      </c>
      <c r="F3">
        <v>39.493402815795903</v>
      </c>
      <c r="G3">
        <v>1.0829863282453001E-2</v>
      </c>
      <c r="H3">
        <v>1.35895849599064</v>
      </c>
      <c r="I3" s="17">
        <f t="shared" ref="I3:I11" si="0">1-1/H3</f>
        <v>0.26414235390534868</v>
      </c>
      <c r="J3" s="17">
        <f t="shared" ref="J3:J11" si="1">F3-E3</f>
        <v>33.846675313439995</v>
      </c>
      <c r="K3" s="17">
        <f t="shared" ref="K3:K11" si="2">(1+(G3*336)^H3)^I3</f>
        <v>1.6582586713565477</v>
      </c>
      <c r="L3" s="17">
        <f t="shared" ref="L3:L11" si="3">(1+(G3*15310)^H3)^I3</f>
        <v>6.2640331151453035</v>
      </c>
      <c r="M3" s="17">
        <f t="shared" ref="M3:M11" si="4">E3+J3/K3</f>
        <v>26.057701916710421</v>
      </c>
      <c r="N3" s="17">
        <f t="shared" ref="N3:N11" si="5">E3+J3/L3</f>
        <v>11.050063450820939</v>
      </c>
      <c r="O3" s="17">
        <f t="shared" ref="O3:O68" si="6">M3-N3</f>
        <v>15.007638465889482</v>
      </c>
      <c r="P3" s="18">
        <f t="shared" ref="P3:P11" si="7">(2.65-D3)/2.65</f>
        <v>0.56674094140796216</v>
      </c>
      <c r="Q3" s="21">
        <v>2.3806120000000002</v>
      </c>
      <c r="R3" s="293">
        <v>0.99842980000000003</v>
      </c>
    </row>
    <row r="4" spans="1:37" ht="15">
      <c r="A4" s="7" t="s">
        <v>251</v>
      </c>
      <c r="B4" s="2" t="s">
        <v>18</v>
      </c>
      <c r="C4" s="8" t="s">
        <v>20</v>
      </c>
      <c r="D4" s="2">
        <v>1.2437823433887401</v>
      </c>
      <c r="E4" s="315">
        <v>3.62152775746143</v>
      </c>
      <c r="F4">
        <v>36.313785895347699</v>
      </c>
      <c r="G4">
        <v>1.1863808811442399E-2</v>
      </c>
      <c r="H4">
        <v>1.27798103716977</v>
      </c>
      <c r="I4" s="17">
        <f t="shared" si="0"/>
        <v>0.21751577612246087</v>
      </c>
      <c r="J4" s="17">
        <f t="shared" si="1"/>
        <v>32.69225813788627</v>
      </c>
      <c r="K4" s="17">
        <f t="shared" si="2"/>
        <v>1.5199924206858606</v>
      </c>
      <c r="L4" s="17">
        <f t="shared" si="3"/>
        <v>4.2475350615284606</v>
      </c>
      <c r="M4" s="17">
        <f t="shared" si="4"/>
        <v>25.12969957001209</v>
      </c>
      <c r="N4" s="17">
        <f t="shared" si="5"/>
        <v>11.318287799301338</v>
      </c>
      <c r="O4" s="17">
        <f t="shared" si="6"/>
        <v>13.811411770710752</v>
      </c>
      <c r="P4" s="18">
        <f t="shared" si="7"/>
        <v>0.53064817230613581</v>
      </c>
      <c r="Q4" s="21">
        <v>1.132924</v>
      </c>
      <c r="R4" s="293">
        <v>0.99901680000000004</v>
      </c>
    </row>
    <row r="5" spans="1:37" ht="15">
      <c r="A5" s="7" t="s">
        <v>252</v>
      </c>
      <c r="B5" s="2" t="s">
        <v>21</v>
      </c>
      <c r="C5" s="8" t="s">
        <v>20</v>
      </c>
      <c r="D5" s="2">
        <v>1.33662643473538</v>
      </c>
      <c r="E5" s="315">
        <v>3.6400000000000001E-14</v>
      </c>
      <c r="F5">
        <v>34.182533402207497</v>
      </c>
      <c r="G5">
        <v>1.33831910627796E-2</v>
      </c>
      <c r="H5">
        <v>1.2085165445346999</v>
      </c>
      <c r="I5" s="17">
        <f t="shared" si="0"/>
        <v>0.17253925523624702</v>
      </c>
      <c r="J5" s="17">
        <f t="shared" si="1"/>
        <v>34.182533402207461</v>
      </c>
      <c r="K5" s="17">
        <f t="shared" si="2"/>
        <v>1.4041893625163091</v>
      </c>
      <c r="L5" s="17">
        <f t="shared" si="3"/>
        <v>3.0346856437169887</v>
      </c>
      <c r="M5" s="17">
        <f t="shared" si="4"/>
        <v>24.343250500738996</v>
      </c>
      <c r="N5" s="17">
        <f t="shared" si="5"/>
        <v>11.263945401718647</v>
      </c>
      <c r="O5" s="17">
        <f t="shared" si="6"/>
        <v>13.079305099020349</v>
      </c>
      <c r="P5" s="18">
        <f t="shared" si="7"/>
        <v>0.49561266613759242</v>
      </c>
      <c r="Q5" s="21">
        <v>3.2003240000000002</v>
      </c>
      <c r="R5" s="293">
        <v>0.99669140000000001</v>
      </c>
    </row>
    <row r="6" spans="1:37" ht="15">
      <c r="A6" s="7" t="s">
        <v>253</v>
      </c>
      <c r="B6" s="2" t="s">
        <v>21</v>
      </c>
      <c r="C6" s="8" t="s">
        <v>19</v>
      </c>
      <c r="D6" s="2">
        <v>1.1880372437976801</v>
      </c>
      <c r="E6" s="315">
        <v>2.4578169999999998E-10</v>
      </c>
      <c r="F6">
        <v>40.100670390993102</v>
      </c>
      <c r="G6">
        <v>4.66063422281668E-2</v>
      </c>
      <c r="H6">
        <v>1.1912602830505299</v>
      </c>
      <c r="I6" s="17">
        <f t="shared" si="0"/>
        <v>0.16055289156519048</v>
      </c>
      <c r="J6" s="17">
        <f t="shared" si="1"/>
        <v>40.100670390747318</v>
      </c>
      <c r="K6" s="17">
        <f t="shared" si="2"/>
        <v>1.7025397395259865</v>
      </c>
      <c r="L6" s="17">
        <f t="shared" si="3"/>
        <v>3.5137735054514261</v>
      </c>
      <c r="M6" s="17">
        <f t="shared" si="4"/>
        <v>23.553441637920546</v>
      </c>
      <c r="N6" s="17">
        <f t="shared" si="5"/>
        <v>11.412423233710699</v>
      </c>
      <c r="O6" s="17">
        <f t="shared" si="6"/>
        <v>12.141018404209847</v>
      </c>
      <c r="P6" s="18">
        <f t="shared" si="7"/>
        <v>0.55168405894427164</v>
      </c>
      <c r="Q6" s="315">
        <v>2.853173</v>
      </c>
      <c r="R6" s="317">
        <v>0.99755119999999997</v>
      </c>
    </row>
    <row r="7" spans="1:37" ht="15">
      <c r="A7" s="7" t="s">
        <v>254</v>
      </c>
      <c r="B7" s="2" t="s">
        <v>53</v>
      </c>
      <c r="C7" s="8" t="s">
        <v>19</v>
      </c>
      <c r="D7" s="2">
        <v>1.08659468821603</v>
      </c>
      <c r="E7" s="315">
        <v>6.7560667522770501</v>
      </c>
      <c r="F7">
        <v>45.268784426649603</v>
      </c>
      <c r="G7">
        <v>4.2302383761528298E-2</v>
      </c>
      <c r="H7" s="315">
        <v>1.2699097347064301</v>
      </c>
      <c r="I7" s="17">
        <f t="shared" si="0"/>
        <v>0.21254245662493965</v>
      </c>
      <c r="J7" s="17">
        <f t="shared" si="1"/>
        <v>38.512717674372553</v>
      </c>
      <c r="K7" s="17">
        <f t="shared" si="2"/>
        <v>2.0617938953202728</v>
      </c>
      <c r="L7" s="17">
        <f t="shared" si="3"/>
        <v>5.7389557314258637</v>
      </c>
      <c r="M7" s="17">
        <f t="shared" si="4"/>
        <v>25.43529446838691</v>
      </c>
      <c r="N7" s="17">
        <f t="shared" si="5"/>
        <v>13.466820324304331</v>
      </c>
      <c r="O7" s="17">
        <f t="shared" si="6"/>
        <v>11.968474144082579</v>
      </c>
      <c r="P7" s="18">
        <f t="shared" si="7"/>
        <v>0.58996426859772455</v>
      </c>
      <c r="Q7" s="315">
        <v>3.6258729999999999</v>
      </c>
      <c r="R7" s="317">
        <v>0.99737310000000001</v>
      </c>
    </row>
    <row r="8" spans="1:37" ht="15">
      <c r="A8" s="7" t="s">
        <v>255</v>
      </c>
      <c r="B8" s="2" t="s">
        <v>53</v>
      </c>
      <c r="C8" s="8" t="s">
        <v>20</v>
      </c>
      <c r="D8" s="2">
        <v>0.91375589589643802</v>
      </c>
      <c r="E8" s="315">
        <v>6.7444040427666998</v>
      </c>
      <c r="F8">
        <v>51.141763039165298</v>
      </c>
      <c r="G8" s="315">
        <v>7.1347842385178994E-2</v>
      </c>
      <c r="H8" s="315">
        <v>1.3159159302409</v>
      </c>
      <c r="I8" s="17">
        <f t="shared" si="0"/>
        <v>0.24007303428803872</v>
      </c>
      <c r="J8" s="17">
        <f t="shared" si="1"/>
        <v>44.397358996398594</v>
      </c>
      <c r="K8" s="17">
        <f t="shared" si="2"/>
        <v>2.7381526849205944</v>
      </c>
      <c r="L8" s="17">
        <f t="shared" si="3"/>
        <v>9.1174951651974414</v>
      </c>
      <c r="M8" s="17">
        <f t="shared" si="4"/>
        <v>22.958751489825193</v>
      </c>
      <c r="N8" s="17">
        <f t="shared" si="5"/>
        <v>11.613872925609497</v>
      </c>
      <c r="O8" s="17">
        <f t="shared" si="6"/>
        <v>11.344878564215696</v>
      </c>
      <c r="P8" s="18">
        <f t="shared" si="7"/>
        <v>0.6551864543787026</v>
      </c>
      <c r="Q8" s="315">
        <v>2.3343020000000001</v>
      </c>
      <c r="R8" s="317">
        <v>0.99871169999999998</v>
      </c>
    </row>
    <row r="9" spans="1:37" ht="15">
      <c r="A9" s="7" t="s">
        <v>256</v>
      </c>
      <c r="B9" s="2" t="s">
        <v>55</v>
      </c>
      <c r="C9" s="8" t="s">
        <v>19</v>
      </c>
      <c r="D9" s="9">
        <v>1.3449350630973</v>
      </c>
      <c r="E9" s="315">
        <v>5.4725972725795202</v>
      </c>
      <c r="F9" s="315">
        <v>31.795443651965101</v>
      </c>
      <c r="G9" s="315">
        <v>8.5185905972070992E-3</v>
      </c>
      <c r="H9" s="315">
        <v>1.4755737091960199</v>
      </c>
      <c r="I9" s="17">
        <f t="shared" si="0"/>
        <v>0.32229749434553201</v>
      </c>
      <c r="J9" s="17">
        <f t="shared" si="1"/>
        <v>26.322846379385581</v>
      </c>
      <c r="K9" s="17">
        <f t="shared" si="2"/>
        <v>1.7542721546162379</v>
      </c>
      <c r="L9" s="17">
        <f t="shared" si="3"/>
        <v>10.141619172704855</v>
      </c>
      <c r="M9" s="17">
        <f t="shared" si="4"/>
        <v>20.47759311094984</v>
      </c>
      <c r="N9" s="17">
        <f t="shared" si="5"/>
        <v>8.0681242718806629</v>
      </c>
      <c r="O9" s="17">
        <f t="shared" si="6"/>
        <v>12.409468839069177</v>
      </c>
      <c r="P9" s="18">
        <f t="shared" si="7"/>
        <v>0.49247733468026411</v>
      </c>
      <c r="Q9" s="315">
        <v>2.1426090000000002</v>
      </c>
      <c r="R9" s="317">
        <v>0.99810370000000004</v>
      </c>
    </row>
    <row r="10" spans="1:37" ht="15">
      <c r="A10" s="7" t="s">
        <v>257</v>
      </c>
      <c r="B10" s="2" t="s">
        <v>54</v>
      </c>
      <c r="C10" s="8" t="s">
        <v>20</v>
      </c>
      <c r="D10" s="2">
        <v>1.3965258485073999</v>
      </c>
      <c r="E10" s="315">
        <v>5.8583999842419603</v>
      </c>
      <c r="F10" s="315">
        <v>31.5174481840202</v>
      </c>
      <c r="G10" s="315">
        <v>5.6195582529358998E-3</v>
      </c>
      <c r="H10" s="315">
        <v>1.45685712315694</v>
      </c>
      <c r="I10" s="17">
        <f t="shared" si="0"/>
        <v>0.31359089089460768</v>
      </c>
      <c r="J10" s="17">
        <f t="shared" si="1"/>
        <v>25.65904819977824</v>
      </c>
      <c r="K10" s="17">
        <f t="shared" si="2"/>
        <v>1.4844301352513096</v>
      </c>
      <c r="L10" s="17">
        <f t="shared" si="3"/>
        <v>7.6573377430382656</v>
      </c>
      <c r="M10" s="17">
        <f t="shared" si="4"/>
        <v>23.143853567029968</v>
      </c>
      <c r="N10" s="17">
        <f t="shared" si="5"/>
        <v>9.2093097992238562</v>
      </c>
      <c r="O10" s="17">
        <f t="shared" si="6"/>
        <v>13.934543767806112</v>
      </c>
      <c r="P10" s="18">
        <f t="shared" si="7"/>
        <v>0.47300911377079247</v>
      </c>
      <c r="Q10" s="315">
        <v>1.6548069999999999</v>
      </c>
      <c r="R10" s="317">
        <v>0.99846889999999999</v>
      </c>
    </row>
    <row r="11" spans="1:37" ht="15">
      <c r="A11" s="7" t="s">
        <v>258</v>
      </c>
      <c r="B11" s="2" t="s">
        <v>61</v>
      </c>
      <c r="C11" s="1" t="s">
        <v>19</v>
      </c>
      <c r="D11" s="2">
        <v>0.90766934256153797</v>
      </c>
      <c r="E11" s="315">
        <v>2.9299999999999999E-14</v>
      </c>
      <c r="F11" s="315">
        <v>48.586252681636303</v>
      </c>
      <c r="G11" s="315">
        <v>9.6304814060288194E-2</v>
      </c>
      <c r="H11" s="315">
        <v>1.15222490326121</v>
      </c>
      <c r="I11" s="17">
        <f t="shared" si="0"/>
        <v>0.13211388057171725</v>
      </c>
      <c r="J11" s="17">
        <f t="shared" si="1"/>
        <v>48.586252681636275</v>
      </c>
      <c r="K11" s="17">
        <f t="shared" si="2"/>
        <v>1.701738109127704</v>
      </c>
      <c r="L11" s="17">
        <f t="shared" si="3"/>
        <v>3.0363803568913057</v>
      </c>
      <c r="M11" s="17">
        <f t="shared" si="4"/>
        <v>28.550957647966882</v>
      </c>
      <c r="N11" s="17">
        <f t="shared" si="5"/>
        <v>16.001372348285027</v>
      </c>
      <c r="O11" s="17">
        <f t="shared" si="6"/>
        <v>12.549585299681855</v>
      </c>
      <c r="P11" s="18">
        <f t="shared" si="7"/>
        <v>0.65748326695791015</v>
      </c>
      <c r="Q11" s="315">
        <v>14.134320000000001</v>
      </c>
      <c r="R11" s="317">
        <v>0.99010620000000005</v>
      </c>
    </row>
    <row r="12" spans="1:37" ht="15">
      <c r="A12" s="7" t="s">
        <v>17</v>
      </c>
      <c r="B12" s="2"/>
      <c r="C12" s="1"/>
      <c r="D12" s="2"/>
      <c r="E12" s="316"/>
      <c r="F12" s="3"/>
      <c r="G12" s="3"/>
      <c r="H12" s="3"/>
      <c r="I12" s="17"/>
      <c r="J12" s="17"/>
      <c r="K12" s="17"/>
      <c r="L12" s="17"/>
      <c r="M12" s="17"/>
      <c r="N12" s="17"/>
      <c r="O12" s="17"/>
      <c r="P12" s="18"/>
      <c r="Q12" s="21"/>
      <c r="R12" s="293"/>
    </row>
    <row r="13" spans="1:37" ht="15">
      <c r="A13" s="7" t="s">
        <v>259</v>
      </c>
      <c r="B13" s="2" t="s">
        <v>61</v>
      </c>
      <c r="C13" s="1" t="s">
        <v>20</v>
      </c>
      <c r="D13" s="2">
        <v>1.3174006551537101</v>
      </c>
      <c r="E13" s="315">
        <v>2.3299999999999999E-14</v>
      </c>
      <c r="F13" s="315">
        <v>38.307828271522602</v>
      </c>
      <c r="G13" s="315">
        <v>5.6174210456438004E-3</v>
      </c>
      <c r="H13" s="315">
        <v>1.1404233376150399</v>
      </c>
      <c r="I13" s="17">
        <f t="shared" ref="I13:I35" si="8">1-1/H13</f>
        <v>0.12313264117227407</v>
      </c>
      <c r="J13" s="17">
        <f t="shared" ref="J13:J35" si="9">F13-E13</f>
        <v>38.307828271522581</v>
      </c>
      <c r="K13" s="17">
        <f t="shared" ref="K13:K35" si="10">(1+(G13*336)^H13)^I13</f>
        <v>1.147810583882513</v>
      </c>
      <c r="L13" s="17">
        <f t="shared" ref="L13:L35" si="11">(1+(G13*15310)^H13)^I13</f>
        <v>1.8706058161236085</v>
      </c>
      <c r="M13" s="17">
        <f t="shared" ref="M13:M35" si="12">E13+J13/K13</f>
        <v>33.374695101647276</v>
      </c>
      <c r="N13" s="17">
        <f t="shared" ref="N13:N35" si="13">E13+J13/L13</f>
        <v>20.478835220830547</v>
      </c>
      <c r="O13" s="17">
        <f t="shared" si="6"/>
        <v>12.89585988081673</v>
      </c>
      <c r="P13" s="18">
        <f t="shared" ref="P13:P35" si="14">(2.65-D13)/2.65</f>
        <v>0.50286767730048676</v>
      </c>
      <c r="Q13" s="315">
        <v>4.7827640000000002</v>
      </c>
      <c r="R13" s="317">
        <v>0.99309809999999998</v>
      </c>
      <c r="U13" s="315"/>
    </row>
    <row r="14" spans="1:37" ht="15">
      <c r="A14" s="7" t="s">
        <v>260</v>
      </c>
      <c r="B14" s="2" t="s">
        <v>62</v>
      </c>
      <c r="C14" s="1" t="s">
        <v>19</v>
      </c>
      <c r="D14" s="2">
        <v>0.94273948320548095</v>
      </c>
      <c r="E14" s="315">
        <v>5.0000000000000002E-14</v>
      </c>
      <c r="F14" s="315">
        <v>49.8864698125968</v>
      </c>
      <c r="G14" s="315">
        <v>0.10322486180781799</v>
      </c>
      <c r="H14" s="315">
        <v>1.1144677701549399</v>
      </c>
      <c r="I14" s="17">
        <f t="shared" si="8"/>
        <v>0.10271070480488276</v>
      </c>
      <c r="J14" s="17">
        <f t="shared" si="9"/>
        <v>49.886469812596751</v>
      </c>
      <c r="K14" s="17">
        <f t="shared" si="10"/>
        <v>1.5036383244659561</v>
      </c>
      <c r="L14" s="17">
        <f t="shared" si="11"/>
        <v>2.3236302043271548</v>
      </c>
      <c r="M14" s="17">
        <f t="shared" si="12"/>
        <v>33.177173659972318</v>
      </c>
      <c r="N14" s="17">
        <f t="shared" si="13"/>
        <v>21.469194934588273</v>
      </c>
      <c r="O14" s="17">
        <f t="shared" si="6"/>
        <v>11.707978725384045</v>
      </c>
      <c r="P14" s="18">
        <f t="shared" si="14"/>
        <v>0.64424925162057323</v>
      </c>
      <c r="Q14" s="315">
        <v>12.22691</v>
      </c>
      <c r="R14" s="317">
        <v>0.98910200000000004</v>
      </c>
      <c r="U14" s="315"/>
    </row>
    <row r="15" spans="1:37" ht="15">
      <c r="A15" s="7" t="s">
        <v>261</v>
      </c>
      <c r="B15" s="2" t="s">
        <v>62</v>
      </c>
      <c r="C15" s="1" t="s">
        <v>20</v>
      </c>
      <c r="D15" s="2">
        <v>1.1880372437976801</v>
      </c>
      <c r="E15" s="315">
        <v>2.2199999999999999E-14</v>
      </c>
      <c r="F15" s="315">
        <v>47.8312048912751</v>
      </c>
      <c r="G15" s="315">
        <v>2.0238337196514002E-2</v>
      </c>
      <c r="H15" s="315">
        <v>1.0963932445671301</v>
      </c>
      <c r="I15" s="17">
        <f t="shared" si="8"/>
        <v>8.7918495525925344E-2</v>
      </c>
      <c r="J15" s="17">
        <f t="shared" si="9"/>
        <v>47.831204891275078</v>
      </c>
      <c r="K15" s="17">
        <f t="shared" si="10"/>
        <v>1.215213056695615</v>
      </c>
      <c r="L15" s="17">
        <f t="shared" si="11"/>
        <v>1.7386047313529864</v>
      </c>
      <c r="M15" s="17">
        <f t="shared" si="12"/>
        <v>39.360344778829841</v>
      </c>
      <c r="N15" s="17">
        <f t="shared" si="13"/>
        <v>27.511258901298834</v>
      </c>
      <c r="O15" s="17">
        <f t="shared" si="6"/>
        <v>11.849085877531007</v>
      </c>
      <c r="P15" s="18">
        <f t="shared" si="14"/>
        <v>0.55168405894427164</v>
      </c>
      <c r="Q15" s="315">
        <v>25.400500000000001</v>
      </c>
      <c r="R15" s="317">
        <v>0.96776209999999996</v>
      </c>
      <c r="U15" s="315"/>
    </row>
    <row r="16" spans="1:37" ht="15">
      <c r="A16" s="7" t="s">
        <v>262</v>
      </c>
      <c r="B16" s="2" t="s">
        <v>66</v>
      </c>
      <c r="C16" s="1" t="s">
        <v>19</v>
      </c>
      <c r="D16" s="2">
        <v>1.06437393794577</v>
      </c>
      <c r="E16" s="315">
        <v>1.6394806E-9</v>
      </c>
      <c r="F16" s="315">
        <v>43.534356159785098</v>
      </c>
      <c r="G16" s="315">
        <v>5.7221123420972499E-2</v>
      </c>
      <c r="H16" s="315">
        <v>1.1760690893963901</v>
      </c>
      <c r="I16" s="17">
        <f t="shared" si="8"/>
        <v>0.14970981805733574</v>
      </c>
      <c r="J16" s="17">
        <f t="shared" si="9"/>
        <v>43.53435615814562</v>
      </c>
      <c r="K16" s="17">
        <f t="shared" si="10"/>
        <v>1.6905709258089185</v>
      </c>
      <c r="L16" s="17">
        <f t="shared" si="11"/>
        <v>3.2969424191517067</v>
      </c>
      <c r="M16" s="17">
        <f t="shared" si="12"/>
        <v>25.751274611614768</v>
      </c>
      <c r="N16" s="17">
        <f t="shared" si="13"/>
        <v>13.204463599565125</v>
      </c>
      <c r="O16" s="17">
        <f t="shared" si="6"/>
        <v>12.546811012049643</v>
      </c>
      <c r="P16" s="18">
        <f t="shared" si="14"/>
        <v>0.59834945737895473</v>
      </c>
      <c r="Q16" s="315">
        <v>1.6906030000000001</v>
      </c>
      <c r="R16" s="317">
        <v>0.99876580000000004</v>
      </c>
      <c r="U16" s="315"/>
    </row>
    <row r="17" spans="1:22" ht="15">
      <c r="A17" s="7" t="s">
        <v>263</v>
      </c>
      <c r="B17" s="2" t="s">
        <v>66</v>
      </c>
      <c r="C17" s="1" t="s">
        <v>20</v>
      </c>
      <c r="D17" s="2">
        <v>1.33227889663902</v>
      </c>
      <c r="E17" s="315">
        <v>2.05283E-11</v>
      </c>
      <c r="F17" s="315">
        <v>37.035601673611403</v>
      </c>
      <c r="G17" s="315">
        <v>2.0692530586844098E-2</v>
      </c>
      <c r="H17" s="315">
        <v>1.18943004082559</v>
      </c>
      <c r="I17" s="17">
        <f t="shared" si="8"/>
        <v>0.1592611875635036</v>
      </c>
      <c r="J17" s="17">
        <f t="shared" si="9"/>
        <v>37.035601673590875</v>
      </c>
      <c r="K17" s="17">
        <f t="shared" si="10"/>
        <v>1.465875190086501</v>
      </c>
      <c r="L17" s="17">
        <f t="shared" si="11"/>
        <v>2.9771302239112183</v>
      </c>
      <c r="M17" s="17">
        <f t="shared" si="12"/>
        <v>25.265180776704121</v>
      </c>
      <c r="N17" s="17">
        <f t="shared" si="13"/>
        <v>12.440034156448924</v>
      </c>
      <c r="O17" s="17">
        <f t="shared" si="6"/>
        <v>12.825146620255197</v>
      </c>
      <c r="P17" s="18">
        <f t="shared" si="14"/>
        <v>0.4972532465513132</v>
      </c>
      <c r="Q17" s="315">
        <v>1.3138129999999999</v>
      </c>
      <c r="R17" s="317">
        <v>0.9988262</v>
      </c>
      <c r="U17" s="315"/>
    </row>
    <row r="18" spans="1:22" ht="15">
      <c r="A18" s="7" t="s">
        <v>264</v>
      </c>
      <c r="B18" s="2" t="s">
        <v>67</v>
      </c>
      <c r="C18" s="1" t="s">
        <v>19</v>
      </c>
      <c r="D18" s="2">
        <v>0.89810475874955398</v>
      </c>
      <c r="E18" s="315">
        <v>2.5946720546318298</v>
      </c>
      <c r="F18" s="315">
        <v>45.869640919265102</v>
      </c>
      <c r="G18" s="315">
        <v>7.0390374400524397E-2</v>
      </c>
      <c r="H18" s="315">
        <v>1.2418025435692599</v>
      </c>
      <c r="I18" s="17">
        <f t="shared" si="8"/>
        <v>0.19471899523917646</v>
      </c>
      <c r="J18" s="17">
        <f t="shared" si="9"/>
        <v>43.274968864633273</v>
      </c>
      <c r="K18" s="17">
        <f t="shared" si="10"/>
        <v>2.1569934600446103</v>
      </c>
      <c r="L18" s="17">
        <f t="shared" si="11"/>
        <v>5.4110048796564056</v>
      </c>
      <c r="M18" s="17">
        <f t="shared" si="12"/>
        <v>22.657305375614765</v>
      </c>
      <c r="N18" s="17">
        <f t="shared" si="13"/>
        <v>10.592256574899569</v>
      </c>
      <c r="O18" s="17">
        <f t="shared" si="6"/>
        <v>12.065048800715196</v>
      </c>
      <c r="P18" s="18">
        <f t="shared" si="14"/>
        <v>0.66109254386809291</v>
      </c>
      <c r="Q18" s="315">
        <v>6.5753560000000002</v>
      </c>
      <c r="R18" s="317">
        <v>0.99607509999999999</v>
      </c>
      <c r="U18" s="315"/>
    </row>
    <row r="19" spans="1:22" ht="15">
      <c r="A19" s="7" t="s">
        <v>265</v>
      </c>
      <c r="B19" s="2" t="s">
        <v>67</v>
      </c>
      <c r="C19" s="1" t="s">
        <v>20</v>
      </c>
      <c r="D19" s="2">
        <v>1.2185666224298799</v>
      </c>
      <c r="E19" s="315">
        <v>3.5449001729123002</v>
      </c>
      <c r="F19" s="315">
        <v>36.544247524255397</v>
      </c>
      <c r="G19" s="315">
        <v>2.7124824862420498E-2</v>
      </c>
      <c r="H19" s="315">
        <v>1.24255569029655</v>
      </c>
      <c r="I19" s="17">
        <f t="shared" si="8"/>
        <v>0.1952070979117736</v>
      </c>
      <c r="J19" s="17">
        <f t="shared" si="9"/>
        <v>32.999347351343097</v>
      </c>
      <c r="K19" s="17">
        <f t="shared" si="10"/>
        <v>1.7300436454706436</v>
      </c>
      <c r="L19" s="17">
        <f t="shared" si="11"/>
        <v>4.3165926663514265</v>
      </c>
      <c r="M19" s="17">
        <f t="shared" si="12"/>
        <v>22.619186210572295</v>
      </c>
      <c r="N19" s="17">
        <f t="shared" si="13"/>
        <v>11.189667678676422</v>
      </c>
      <c r="O19" s="17">
        <f t="shared" si="6"/>
        <v>11.429518531895873</v>
      </c>
      <c r="P19" s="18">
        <f t="shared" si="14"/>
        <v>0.54016353870570566</v>
      </c>
      <c r="Q19" s="315">
        <v>2.4701270000000002</v>
      </c>
      <c r="R19" s="317">
        <v>0.9977625</v>
      </c>
    </row>
    <row r="20" spans="1:22" ht="15">
      <c r="A20" s="7" t="s">
        <v>266</v>
      </c>
      <c r="B20" s="2" t="s">
        <v>71</v>
      </c>
      <c r="C20" s="1" t="s">
        <v>19</v>
      </c>
      <c r="D20" s="2">
        <v>0.61831652925959002</v>
      </c>
      <c r="E20" s="315">
        <v>5.2770749862656103</v>
      </c>
      <c r="F20" s="315">
        <v>54.789507320226399</v>
      </c>
      <c r="G20" s="315">
        <v>0.25950064587117799</v>
      </c>
      <c r="H20" s="315">
        <v>1.2271840854073399</v>
      </c>
      <c r="I20" s="17">
        <f t="shared" si="8"/>
        <v>0.18512632954487063</v>
      </c>
      <c r="J20" s="17">
        <f t="shared" si="9"/>
        <v>49.512432333960788</v>
      </c>
      <c r="K20" s="17">
        <f t="shared" si="10"/>
        <v>2.7617165610462284</v>
      </c>
      <c r="L20" s="17">
        <f t="shared" si="11"/>
        <v>6.5714985830927732</v>
      </c>
      <c r="M20" s="17">
        <f t="shared" si="12"/>
        <v>23.205211795208765</v>
      </c>
      <c r="N20" s="17">
        <f t="shared" si="13"/>
        <v>12.811495287495978</v>
      </c>
      <c r="O20" s="17">
        <f t="shared" si="6"/>
        <v>10.393716507712787</v>
      </c>
      <c r="P20" s="18">
        <f t="shared" si="14"/>
        <v>0.76667300782656977</v>
      </c>
      <c r="Q20" s="315">
        <v>4.4603719999999996</v>
      </c>
      <c r="R20" s="317">
        <v>0.99755669999999996</v>
      </c>
    </row>
    <row r="21" spans="1:22" ht="15">
      <c r="A21" s="7" t="s">
        <v>267</v>
      </c>
      <c r="B21" s="2" t="s">
        <v>71</v>
      </c>
      <c r="C21" s="1" t="s">
        <v>20</v>
      </c>
      <c r="D21" s="2">
        <v>1.1501653563805301</v>
      </c>
      <c r="E21" s="315">
        <v>4.43018961090565</v>
      </c>
      <c r="F21">
        <v>42.118563307950303</v>
      </c>
      <c r="G21">
        <v>3.0804098828984699E-2</v>
      </c>
      <c r="H21">
        <v>1.20809439031455</v>
      </c>
      <c r="I21" s="17">
        <f t="shared" si="8"/>
        <v>0.17225010891770531</v>
      </c>
      <c r="J21" s="17">
        <f t="shared" si="9"/>
        <v>37.688373697044653</v>
      </c>
      <c r="K21" s="17">
        <f t="shared" si="10"/>
        <v>1.642563282441013</v>
      </c>
      <c r="L21" s="17">
        <f t="shared" si="11"/>
        <v>3.6008233195671715</v>
      </c>
      <c r="M21" s="17">
        <f t="shared" si="12"/>
        <v>27.375042999467926</v>
      </c>
      <c r="N21" s="17">
        <f t="shared" si="13"/>
        <v>14.896788594599995</v>
      </c>
      <c r="O21" s="17">
        <f t="shared" si="6"/>
        <v>12.478254404867931</v>
      </c>
      <c r="P21" s="18">
        <f t="shared" si="14"/>
        <v>0.56597533721489435</v>
      </c>
      <c r="Q21" s="315">
        <v>3.0153880000000002</v>
      </c>
      <c r="R21" s="317">
        <v>0.99758179999999996</v>
      </c>
      <c r="U21" s="315"/>
    </row>
    <row r="22" spans="1:22" ht="15">
      <c r="A22" s="7" t="s">
        <v>268</v>
      </c>
      <c r="B22" s="2" t="s">
        <v>72</v>
      </c>
      <c r="C22" s="1" t="s">
        <v>19</v>
      </c>
      <c r="D22" s="2">
        <v>0.81617781862265804</v>
      </c>
      <c r="E22" s="315">
        <v>4.43018961090565</v>
      </c>
      <c r="F22">
        <v>42.118563307950303</v>
      </c>
      <c r="G22">
        <v>3.0804098828984699E-2</v>
      </c>
      <c r="H22">
        <v>1.20809439031455</v>
      </c>
      <c r="I22" s="17">
        <f t="shared" si="8"/>
        <v>0.17225010891770531</v>
      </c>
      <c r="J22" s="17">
        <f t="shared" si="9"/>
        <v>37.688373697044653</v>
      </c>
      <c r="K22" s="17">
        <f t="shared" si="10"/>
        <v>1.642563282441013</v>
      </c>
      <c r="L22" s="17">
        <f t="shared" si="11"/>
        <v>3.6008233195671715</v>
      </c>
      <c r="M22" s="17">
        <f t="shared" si="12"/>
        <v>27.375042999467926</v>
      </c>
      <c r="N22" s="17">
        <f t="shared" si="13"/>
        <v>14.896788594599995</v>
      </c>
      <c r="O22" s="17">
        <f t="shared" si="6"/>
        <v>12.478254404867931</v>
      </c>
      <c r="P22" s="18">
        <f t="shared" si="14"/>
        <v>0.69200837033107243</v>
      </c>
      <c r="Q22" s="315">
        <v>3.0153880000000002</v>
      </c>
      <c r="R22" s="317">
        <v>0.99758199999999997</v>
      </c>
      <c r="V22" s="315"/>
    </row>
    <row r="23" spans="1:22" ht="15">
      <c r="A23" s="7" t="s">
        <v>269</v>
      </c>
      <c r="B23" s="2" t="s">
        <v>72</v>
      </c>
      <c r="C23" s="1" t="s">
        <v>20</v>
      </c>
      <c r="D23" s="2">
        <v>1.2636844066742901</v>
      </c>
      <c r="E23" s="315">
        <v>3.8015274903679899</v>
      </c>
      <c r="F23">
        <v>50.382177291593102</v>
      </c>
      <c r="G23">
        <v>0.168665118925617</v>
      </c>
      <c r="H23">
        <v>1.2276690560526899</v>
      </c>
      <c r="I23" s="17">
        <f t="shared" si="8"/>
        <v>0.18544823210313011</v>
      </c>
      <c r="J23" s="17">
        <f t="shared" si="9"/>
        <v>46.580649801225114</v>
      </c>
      <c r="K23" s="17">
        <f t="shared" si="10"/>
        <v>2.5104507235386642</v>
      </c>
      <c r="L23" s="17">
        <f t="shared" si="11"/>
        <v>5.981527997732683</v>
      </c>
      <c r="M23" s="17">
        <f t="shared" si="12"/>
        <v>22.356223411890113</v>
      </c>
      <c r="N23" s="17">
        <f t="shared" si="13"/>
        <v>11.588943986434156</v>
      </c>
      <c r="O23" s="17">
        <f t="shared" si="6"/>
        <v>10.767279425455957</v>
      </c>
      <c r="P23" s="18">
        <f t="shared" si="14"/>
        <v>0.52313795974555088</v>
      </c>
      <c r="Q23">
        <v>3.5474640000000002</v>
      </c>
      <c r="R23" s="317">
        <v>0.99793900000000002</v>
      </c>
      <c r="U23" s="315"/>
    </row>
    <row r="24" spans="1:22" ht="15">
      <c r="A24" s="7" t="s">
        <v>270</v>
      </c>
      <c r="B24" s="2" t="s">
        <v>75</v>
      </c>
      <c r="C24" s="1" t="s">
        <v>19</v>
      </c>
      <c r="D24" s="2">
        <v>1.0208019450245001</v>
      </c>
      <c r="E24" s="315">
        <v>7.65863841949266</v>
      </c>
      <c r="F24">
        <v>38.829424116899197</v>
      </c>
      <c r="G24">
        <v>2.44093684237787E-2</v>
      </c>
      <c r="H24">
        <v>1.4434804910697201</v>
      </c>
      <c r="I24" s="17">
        <f t="shared" si="8"/>
        <v>0.30722998600491647</v>
      </c>
      <c r="J24" s="17">
        <f t="shared" si="9"/>
        <v>31.170785697406536</v>
      </c>
      <c r="K24" s="17">
        <f t="shared" si="10"/>
        <v>2.5795531887417473</v>
      </c>
      <c r="L24" s="17">
        <f t="shared" si="11"/>
        <v>13.832269676172679</v>
      </c>
      <c r="M24" s="17">
        <f t="shared" si="12"/>
        <v>19.742431005530012</v>
      </c>
      <c r="N24" s="17">
        <f t="shared" si="13"/>
        <v>9.9121215012388895</v>
      </c>
      <c r="O24" s="17">
        <f t="shared" si="6"/>
        <v>9.8303095042911224</v>
      </c>
      <c r="P24" s="18">
        <f t="shared" si="14"/>
        <v>0.61479171885867923</v>
      </c>
      <c r="Q24">
        <v>5.2066730000000003</v>
      </c>
      <c r="R24" s="317">
        <v>0.99638199999999999</v>
      </c>
      <c r="U24" s="315"/>
    </row>
    <row r="25" spans="1:22" ht="15">
      <c r="A25" s="7" t="s">
        <v>271</v>
      </c>
      <c r="B25" s="2" t="s">
        <v>75</v>
      </c>
      <c r="C25" s="1" t="s">
        <v>20</v>
      </c>
      <c r="D25" s="2">
        <v>1.2603029881548999</v>
      </c>
      <c r="E25" s="315">
        <v>1.37678678728937</v>
      </c>
      <c r="F25">
        <v>48.068433105367902</v>
      </c>
      <c r="G25">
        <v>0.11915710783806201</v>
      </c>
      <c r="H25">
        <v>1.2134735574451201</v>
      </c>
      <c r="I25" s="17">
        <f t="shared" si="8"/>
        <v>0.17591941425948587</v>
      </c>
      <c r="J25" s="17">
        <f t="shared" si="9"/>
        <v>46.691646318078533</v>
      </c>
      <c r="K25" s="17">
        <f t="shared" si="10"/>
        <v>2.2026518135428583</v>
      </c>
      <c r="L25" s="17">
        <f t="shared" si="11"/>
        <v>4.9678218292147012</v>
      </c>
      <c r="M25" s="17">
        <f t="shared" si="12"/>
        <v>22.574711048853565</v>
      </c>
      <c r="N25" s="17">
        <f t="shared" si="13"/>
        <v>10.775603396108735</v>
      </c>
      <c r="O25" s="17">
        <f t="shared" si="6"/>
        <v>11.79910765274483</v>
      </c>
      <c r="P25" s="18">
        <f t="shared" si="14"/>
        <v>0.52441396673399998</v>
      </c>
      <c r="Q25">
        <v>2.4019780000000002</v>
      </c>
      <c r="R25" s="317">
        <v>0.99860199999999999</v>
      </c>
      <c r="U25" s="315"/>
    </row>
    <row r="26" spans="1:22" ht="15">
      <c r="A26" s="7" t="s">
        <v>272</v>
      </c>
      <c r="B26" s="2" t="s">
        <v>76</v>
      </c>
      <c r="C26" s="1" t="s">
        <v>19</v>
      </c>
      <c r="D26" s="2">
        <v>1.14910262484587</v>
      </c>
      <c r="E26" s="315">
        <v>0.86093380473011605</v>
      </c>
      <c r="F26">
        <v>42.544671818617402</v>
      </c>
      <c r="G26">
        <v>7.5308812610469303E-2</v>
      </c>
      <c r="H26">
        <v>1.2098513326376701</v>
      </c>
      <c r="I26" s="17">
        <f t="shared" si="8"/>
        <v>0.17345216472189229</v>
      </c>
      <c r="J26" s="17">
        <f t="shared" si="9"/>
        <v>41.683738013887286</v>
      </c>
      <c r="K26" s="17">
        <f t="shared" si="10"/>
        <v>1.9767715811068147</v>
      </c>
      <c r="L26" s="17">
        <f t="shared" si="11"/>
        <v>4.3907842146624247</v>
      </c>
      <c r="M26" s="17">
        <f t="shared" si="12"/>
        <v>21.947709035760166</v>
      </c>
      <c r="N26" s="17">
        <f t="shared" si="13"/>
        <v>10.354394648169002</v>
      </c>
      <c r="O26" s="17">
        <f t="shared" si="6"/>
        <v>11.593314387591164</v>
      </c>
      <c r="P26" s="18">
        <f t="shared" si="14"/>
        <v>0.56637636798269053</v>
      </c>
      <c r="Q26">
        <v>2.2637350000000001</v>
      </c>
      <c r="R26" s="317">
        <v>0.99843999999999999</v>
      </c>
      <c r="V26" s="315"/>
    </row>
    <row r="27" spans="1:22" ht="15">
      <c r="A27" s="7" t="s">
        <v>273</v>
      </c>
      <c r="B27" s="2" t="s">
        <v>76</v>
      </c>
      <c r="C27" s="1" t="s">
        <v>20</v>
      </c>
      <c r="D27" s="2">
        <v>1.46850175699153</v>
      </c>
      <c r="E27" s="315">
        <v>6.5673317523156696</v>
      </c>
      <c r="F27">
        <v>33.2049778384145</v>
      </c>
      <c r="G27">
        <v>5.0713085114136996E-3</v>
      </c>
      <c r="H27">
        <v>1.43762602146733</v>
      </c>
      <c r="I27" s="17">
        <f t="shared" si="8"/>
        <v>0.30440880655503288</v>
      </c>
      <c r="J27" s="17">
        <f t="shared" si="9"/>
        <v>26.63764608609883</v>
      </c>
      <c r="K27" s="17">
        <f t="shared" si="10"/>
        <v>1.4182580506821372</v>
      </c>
      <c r="L27" s="17">
        <f t="shared" si="11"/>
        <v>6.7206010801271487</v>
      </c>
      <c r="M27" s="17">
        <f t="shared" si="12"/>
        <v>25.349277727018205</v>
      </c>
      <c r="N27" s="17">
        <f t="shared" si="13"/>
        <v>10.530912653563696</v>
      </c>
      <c r="O27" s="17">
        <f t="shared" si="6"/>
        <v>14.818365073454508</v>
      </c>
      <c r="P27" s="18">
        <f t="shared" si="14"/>
        <v>0.44584839358810191</v>
      </c>
      <c r="Q27">
        <v>1.350746</v>
      </c>
      <c r="R27" s="317">
        <v>0.99887899999999996</v>
      </c>
    </row>
    <row r="28" spans="1:22" ht="15">
      <c r="A28" s="7" t="s">
        <v>274</v>
      </c>
      <c r="B28" s="2" t="s">
        <v>78</v>
      </c>
      <c r="C28" s="1" t="s">
        <v>19</v>
      </c>
      <c r="D28" s="2">
        <v>1.3041648169492499</v>
      </c>
      <c r="E28" s="315">
        <v>7.5602035291321101</v>
      </c>
      <c r="F28">
        <v>37.662385814685898</v>
      </c>
      <c r="G28">
        <v>7.0240121528669002E-3</v>
      </c>
      <c r="H28">
        <v>1.4280110880419199</v>
      </c>
      <c r="I28" s="17">
        <f t="shared" si="8"/>
        <v>0.2997253254026242</v>
      </c>
      <c r="J28" s="17">
        <f t="shared" si="9"/>
        <v>30.102182285553788</v>
      </c>
      <c r="K28" s="17">
        <f t="shared" si="10"/>
        <v>1.5599294924093743</v>
      </c>
      <c r="L28" s="17">
        <f t="shared" si="11"/>
        <v>7.4078768848463028</v>
      </c>
      <c r="M28" s="17">
        <f t="shared" si="12"/>
        <v>26.857346401313947</v>
      </c>
      <c r="N28" s="17">
        <f t="shared" si="13"/>
        <v>11.623740592920441</v>
      </c>
      <c r="O28" s="17">
        <f t="shared" si="6"/>
        <v>15.233605808393506</v>
      </c>
      <c r="P28" s="18">
        <f t="shared" si="14"/>
        <v>0.50786233322669816</v>
      </c>
      <c r="Q28">
        <v>1.930749</v>
      </c>
      <c r="R28" s="317">
        <v>0.99872099999999997</v>
      </c>
    </row>
    <row r="29" spans="1:22" ht="15">
      <c r="A29" s="7" t="s">
        <v>275</v>
      </c>
      <c r="B29" s="2" t="s">
        <v>78</v>
      </c>
      <c r="C29" s="1" t="s">
        <v>20</v>
      </c>
      <c r="D29" s="2">
        <v>1.3690880525215099</v>
      </c>
      <c r="E29" s="315">
        <v>2.7763601737808199</v>
      </c>
      <c r="F29">
        <v>34.8144241034258</v>
      </c>
      <c r="G29">
        <v>7.1679161341962998E-3</v>
      </c>
      <c r="H29">
        <v>1.2602991204591101</v>
      </c>
      <c r="I29" s="17">
        <f t="shared" si="8"/>
        <v>0.20653757209977786</v>
      </c>
      <c r="J29" s="17">
        <f t="shared" si="9"/>
        <v>32.038063929644977</v>
      </c>
      <c r="K29" s="17">
        <f t="shared" si="10"/>
        <v>1.3334125206128657</v>
      </c>
      <c r="L29" s="17">
        <f t="shared" si="11"/>
        <v>3.398961996819104</v>
      </c>
      <c r="M29" s="17">
        <f t="shared" si="12"/>
        <v>26.803481139256363</v>
      </c>
      <c r="N29" s="17">
        <f t="shared" si="13"/>
        <v>12.202197814692246</v>
      </c>
      <c r="O29" s="17">
        <f t="shared" si="6"/>
        <v>14.601283324564116</v>
      </c>
      <c r="P29" s="18">
        <f t="shared" si="14"/>
        <v>0.48336299904848684</v>
      </c>
      <c r="Q29">
        <v>0.99714499999999995</v>
      </c>
      <c r="R29" s="317">
        <v>0.99910399999999999</v>
      </c>
    </row>
    <row r="30" spans="1:22" ht="15">
      <c r="A30" s="7" t="s">
        <v>276</v>
      </c>
      <c r="B30" s="2" t="s">
        <v>79</v>
      </c>
      <c r="C30" s="1" t="s">
        <v>19</v>
      </c>
      <c r="D30" s="2">
        <v>1.0382887093676301</v>
      </c>
      <c r="E30" s="315">
        <v>2.3599999999999999E-14</v>
      </c>
      <c r="F30">
        <v>46.973319287870403</v>
      </c>
      <c r="G30">
        <v>2.1966217286826999E-2</v>
      </c>
      <c r="H30">
        <v>1.17206082922094</v>
      </c>
      <c r="I30" s="17">
        <f t="shared" si="8"/>
        <v>0.14680196192147088</v>
      </c>
      <c r="J30" s="17">
        <f t="shared" si="9"/>
        <v>46.973319287870382</v>
      </c>
      <c r="K30" s="17">
        <f t="shared" si="10"/>
        <v>1.4295942668438895</v>
      </c>
      <c r="L30" s="17">
        <f t="shared" si="11"/>
        <v>2.7215791510339553</v>
      </c>
      <c r="M30" s="17">
        <f t="shared" si="12"/>
        <v>32.857797752346372</v>
      </c>
      <c r="N30" s="17">
        <f t="shared" si="13"/>
        <v>17.259582279657312</v>
      </c>
      <c r="O30" s="17">
        <f t="shared" si="6"/>
        <v>15.598215472689059</v>
      </c>
      <c r="P30" s="18">
        <f t="shared" si="14"/>
        <v>0.60819293986127165</v>
      </c>
      <c r="Q30">
        <v>3.5800540000000001</v>
      </c>
      <c r="R30" s="317">
        <v>0.997753</v>
      </c>
    </row>
    <row r="31" spans="1:22" ht="15">
      <c r="A31" s="7" t="s">
        <v>277</v>
      </c>
      <c r="B31" s="2" t="s">
        <v>79</v>
      </c>
      <c r="C31" s="1" t="s">
        <v>20</v>
      </c>
      <c r="D31" s="2">
        <v>1.2694811241360999</v>
      </c>
      <c r="E31" s="315">
        <v>6.6269851276907801</v>
      </c>
      <c r="F31">
        <v>41.021429612348101</v>
      </c>
      <c r="G31">
        <v>9.0136567879523007E-3</v>
      </c>
      <c r="H31">
        <v>1.2486683283332101</v>
      </c>
      <c r="I31" s="17">
        <f t="shared" si="8"/>
        <v>0.19914682121003735</v>
      </c>
      <c r="J31" s="17">
        <f t="shared" si="9"/>
        <v>34.394444484657321</v>
      </c>
      <c r="K31" s="17">
        <f t="shared" si="10"/>
        <v>1.377255172225119</v>
      </c>
      <c r="L31" s="17">
        <f t="shared" si="11"/>
        <v>3.4064600894969157</v>
      </c>
      <c r="M31" s="17">
        <f t="shared" si="12"/>
        <v>31.600167424105045</v>
      </c>
      <c r="N31" s="17">
        <f t="shared" si="13"/>
        <v>16.723813970836531</v>
      </c>
      <c r="O31" s="17">
        <f t="shared" si="6"/>
        <v>14.876353453268514</v>
      </c>
      <c r="P31" s="18">
        <f t="shared" si="14"/>
        <v>0.52095051919392454</v>
      </c>
      <c r="Q31">
        <v>2.5027170000000001</v>
      </c>
      <c r="R31" s="317">
        <v>0.99797899999999995</v>
      </c>
    </row>
    <row r="32" spans="1:22" ht="15">
      <c r="A32" s="7" t="s">
        <v>278</v>
      </c>
      <c r="B32" s="2" t="s">
        <v>81</v>
      </c>
      <c r="C32" s="1" t="s">
        <v>19</v>
      </c>
      <c r="D32" s="2">
        <v>1.26455391429356</v>
      </c>
      <c r="E32" s="315">
        <v>4.7890000000000001E-13</v>
      </c>
      <c r="F32">
        <v>41.442425618307901</v>
      </c>
      <c r="G32">
        <v>8.9967029155194993E-3</v>
      </c>
      <c r="H32">
        <v>1.1595373980952599</v>
      </c>
      <c r="I32" s="17">
        <f t="shared" si="8"/>
        <v>0.1375871087533076</v>
      </c>
      <c r="J32" s="17">
        <f t="shared" si="9"/>
        <v>41.442425618307425</v>
      </c>
      <c r="K32" s="17">
        <f t="shared" si="10"/>
        <v>1.2338699296701143</v>
      </c>
      <c r="L32" s="17">
        <f t="shared" si="11"/>
        <v>2.1951147557713209</v>
      </c>
      <c r="M32" s="17">
        <f t="shared" si="12"/>
        <v>33.587353595194593</v>
      </c>
      <c r="N32" s="17">
        <f t="shared" si="13"/>
        <v>18.879389111366258</v>
      </c>
      <c r="O32" s="17">
        <f t="shared" si="6"/>
        <v>14.707964483828334</v>
      </c>
      <c r="P32" s="18">
        <f t="shared" si="14"/>
        <v>0.52280984366280747</v>
      </c>
      <c r="Q32">
        <v>7.9088079999999996</v>
      </c>
      <c r="R32" s="317">
        <v>0.992537</v>
      </c>
    </row>
    <row r="33" spans="1:18" ht="15">
      <c r="A33" s="7" t="s">
        <v>279</v>
      </c>
      <c r="B33" s="2" t="s">
        <v>81</v>
      </c>
      <c r="C33" s="1" t="s">
        <v>20</v>
      </c>
      <c r="D33" s="2">
        <v>1.3427129880702799</v>
      </c>
      <c r="E33" s="315">
        <v>3.9699999999999997E-14</v>
      </c>
      <c r="F33">
        <v>39.290885021074097</v>
      </c>
      <c r="G33">
        <v>6.6313376497002001E-3</v>
      </c>
      <c r="H33">
        <v>1.1537545437221499</v>
      </c>
      <c r="I33" s="17">
        <f t="shared" si="8"/>
        <v>0.1332645184877187</v>
      </c>
      <c r="J33" s="17">
        <f t="shared" si="9"/>
        <v>39.290885021074054</v>
      </c>
      <c r="K33" s="17">
        <f t="shared" si="10"/>
        <v>1.1826011674734369</v>
      </c>
      <c r="L33" s="17">
        <f t="shared" si="11"/>
        <v>2.0361028417144906</v>
      </c>
      <c r="M33" s="17">
        <f t="shared" si="12"/>
        <v>33.224121624213296</v>
      </c>
      <c r="N33" s="17">
        <f t="shared" si="13"/>
        <v>19.297102393899433</v>
      </c>
      <c r="O33" s="17">
        <f t="shared" si="6"/>
        <v>13.927019230313864</v>
      </c>
      <c r="P33" s="18">
        <f t="shared" si="14"/>
        <v>0.49331585355838492</v>
      </c>
      <c r="Q33">
        <v>6.0840930000000002</v>
      </c>
      <c r="R33" s="317">
        <v>0.99293399999999998</v>
      </c>
    </row>
    <row r="34" spans="1:18" ht="15">
      <c r="A34" s="7" t="s">
        <v>280</v>
      </c>
      <c r="B34" s="2" t="s">
        <v>82</v>
      </c>
      <c r="C34" s="1" t="s">
        <v>19</v>
      </c>
      <c r="D34" s="2">
        <v>1.20397821681766</v>
      </c>
      <c r="E34" s="315">
        <v>2.3699999999999999E-14</v>
      </c>
      <c r="F34">
        <v>41.3508608744852</v>
      </c>
      <c r="G34">
        <v>2.1809522016961999E-2</v>
      </c>
      <c r="H34">
        <v>1.1315913355568501</v>
      </c>
      <c r="I34" s="17">
        <f t="shared" si="8"/>
        <v>0.1162887443743944</v>
      </c>
      <c r="J34" s="17">
        <f t="shared" si="9"/>
        <v>41.350860874485178</v>
      </c>
      <c r="K34" s="17">
        <f t="shared" si="10"/>
        <v>1.3148225375764813</v>
      </c>
      <c r="L34" s="17">
        <f t="shared" si="11"/>
        <v>2.1486073646654713</v>
      </c>
      <c r="M34" s="17">
        <f t="shared" si="12"/>
        <v>31.449765799348334</v>
      </c>
      <c r="N34" s="17">
        <f t="shared" si="13"/>
        <v>19.245424526841543</v>
      </c>
      <c r="O34" s="17">
        <f t="shared" si="6"/>
        <v>12.204341272506792</v>
      </c>
      <c r="P34" s="18">
        <f t="shared" si="14"/>
        <v>0.54566859742729812</v>
      </c>
      <c r="Q34">
        <v>8.3704520000000002</v>
      </c>
      <c r="R34" s="317">
        <v>0.990595</v>
      </c>
    </row>
    <row r="35" spans="1:18" ht="15">
      <c r="A35" s="7" t="s">
        <v>281</v>
      </c>
      <c r="B35" s="2" t="s">
        <v>82</v>
      </c>
      <c r="C35" s="1" t="s">
        <v>20</v>
      </c>
      <c r="D35" s="2">
        <v>1.36300149918661</v>
      </c>
      <c r="E35" s="315">
        <v>2.3299999999999999E-14</v>
      </c>
      <c r="F35">
        <v>37.094612930741803</v>
      </c>
      <c r="G35">
        <v>1.1744142596320201E-2</v>
      </c>
      <c r="H35">
        <v>1.1121544589815899</v>
      </c>
      <c r="I35" s="17">
        <f t="shared" si="8"/>
        <v>0.10084431894854862</v>
      </c>
      <c r="J35" s="17">
        <f t="shared" si="9"/>
        <v>37.094612930741782</v>
      </c>
      <c r="K35" s="17">
        <f t="shared" si="10"/>
        <v>1.1897958528359482</v>
      </c>
      <c r="L35" s="17">
        <f t="shared" si="11"/>
        <v>1.790693835975433</v>
      </c>
      <c r="M35" s="17">
        <f t="shared" si="12"/>
        <v>31.177292173547777</v>
      </c>
      <c r="N35" s="17">
        <f t="shared" si="13"/>
        <v>20.7152178588561</v>
      </c>
      <c r="O35" s="17">
        <f t="shared" si="6"/>
        <v>10.462074314691677</v>
      </c>
      <c r="P35" s="18">
        <f t="shared" si="14"/>
        <v>0.48565981162769434</v>
      </c>
      <c r="Q35">
        <v>7.5710810000000004</v>
      </c>
      <c r="R35" s="317">
        <v>0.98611599999999999</v>
      </c>
    </row>
    <row r="36" spans="1:18" ht="15">
      <c r="A36" s="7" t="s">
        <v>282</v>
      </c>
      <c r="B36" s="2"/>
      <c r="C36" s="1"/>
      <c r="D36" s="2"/>
      <c r="E36" s="316"/>
      <c r="F36" s="3"/>
      <c r="G36" s="3"/>
      <c r="H36" s="3"/>
      <c r="I36" s="17"/>
      <c r="J36" s="17"/>
      <c r="K36" s="17"/>
      <c r="L36" s="17"/>
      <c r="M36" s="17"/>
      <c r="N36" s="17"/>
      <c r="O36" s="17"/>
      <c r="P36" s="18"/>
      <c r="Q36" s="21"/>
      <c r="R36" s="293"/>
    </row>
    <row r="37" spans="1:18" ht="15">
      <c r="A37" s="7" t="s">
        <v>283</v>
      </c>
      <c r="B37" s="2" t="s">
        <v>87</v>
      </c>
      <c r="C37" s="1" t="s">
        <v>19</v>
      </c>
      <c r="D37" s="2">
        <v>0.87520772477540998</v>
      </c>
      <c r="E37" s="315">
        <v>11.349387966110401</v>
      </c>
      <c r="F37">
        <v>52.513455283350503</v>
      </c>
      <c r="G37">
        <v>3.66244146635459E-2</v>
      </c>
      <c r="H37">
        <v>1.37406290717049</v>
      </c>
      <c r="I37" s="17">
        <f t="shared" ref="I37:I68" si="15">1-1/H37</f>
        <v>0.27223128229316018</v>
      </c>
      <c r="J37" s="17">
        <f t="shared" ref="J37:J68" si="16">F37-E37</f>
        <v>41.164067317240104</v>
      </c>
      <c r="K37" s="17">
        <f t="shared" ref="K37:K68" si="17">(1+(G37*336)^H37)^I37</f>
        <v>2.5791004551237617</v>
      </c>
      <c r="L37" s="17">
        <f t="shared" ref="L37:L68" si="18">(1+(G37*15310)^H37)^I37</f>
        <v>10.67145491306953</v>
      </c>
      <c r="M37" s="17">
        <f t="shared" ref="M37:M68" si="19">E37+J37/K37</f>
        <v>27.310017663748443</v>
      </c>
      <c r="N37" s="17">
        <f t="shared" ref="N37:N68" si="20">E37+J37/L37</f>
        <v>15.206787697690178</v>
      </c>
      <c r="O37" s="17">
        <f t="shared" si="6"/>
        <v>12.103229966058265</v>
      </c>
      <c r="P37" s="18">
        <f t="shared" ref="P37:P68" si="21">(2.65-D37)/2.65</f>
        <v>0.66973293404701506</v>
      </c>
      <c r="Q37">
        <v>3.7369129999999999</v>
      </c>
      <c r="R37" s="317">
        <v>0.99827200000000005</v>
      </c>
    </row>
    <row r="38" spans="1:18" ht="15">
      <c r="A38" s="7" t="s">
        <v>284</v>
      </c>
      <c r="B38" s="2" t="s">
        <v>87</v>
      </c>
      <c r="C38" s="1" t="s">
        <v>20</v>
      </c>
      <c r="D38" s="2">
        <v>1.0378056495791399</v>
      </c>
      <c r="E38" s="315">
        <v>2.42E-14</v>
      </c>
      <c r="F38">
        <v>45.4677660993746</v>
      </c>
      <c r="G38">
        <v>3.5969552506800402E-2</v>
      </c>
      <c r="H38">
        <v>1.14231236888235</v>
      </c>
      <c r="I38" s="17">
        <f t="shared" si="15"/>
        <v>0.12458270851219955</v>
      </c>
      <c r="J38" s="17">
        <f t="shared" si="16"/>
        <v>45.467766099374579</v>
      </c>
      <c r="K38" s="17">
        <f t="shared" si="17"/>
        <v>1.4357320725439948</v>
      </c>
      <c r="L38" s="17">
        <f t="shared" si="18"/>
        <v>2.455304904394461</v>
      </c>
      <c r="M38" s="17">
        <f t="shared" si="19"/>
        <v>31.668698477153615</v>
      </c>
      <c r="N38" s="17">
        <f t="shared" si="20"/>
        <v>18.51817508204266</v>
      </c>
      <c r="O38" s="17">
        <f t="shared" si="6"/>
        <v>13.150523395110955</v>
      </c>
      <c r="P38" s="18">
        <f t="shared" si="21"/>
        <v>0.60837522657390941</v>
      </c>
      <c r="Q38">
        <v>9.0396710000000002</v>
      </c>
      <c r="R38" s="317">
        <v>0.99253800000000003</v>
      </c>
    </row>
    <row r="39" spans="1:18" ht="15">
      <c r="A39" s="7" t="s">
        <v>285</v>
      </c>
      <c r="B39" s="2" t="s">
        <v>88</v>
      </c>
      <c r="C39" s="1" t="s">
        <v>19</v>
      </c>
      <c r="D39" s="2">
        <v>0.54672706860625297</v>
      </c>
      <c r="E39" s="315">
        <v>8.7430498524940194</v>
      </c>
      <c r="F39">
        <v>51.779525417435998</v>
      </c>
      <c r="G39">
        <v>0.114227235547391</v>
      </c>
      <c r="H39">
        <v>1.2846290256822901</v>
      </c>
      <c r="I39" s="17">
        <f t="shared" si="15"/>
        <v>0.22156515226730022</v>
      </c>
      <c r="J39" s="17">
        <f t="shared" si="16"/>
        <v>43.036475564941981</v>
      </c>
      <c r="K39" s="17">
        <f t="shared" si="17"/>
        <v>2.8298738157418621</v>
      </c>
      <c r="L39" s="17">
        <f t="shared" si="18"/>
        <v>8.3750205034209682</v>
      </c>
      <c r="M39" s="17">
        <f t="shared" si="19"/>
        <v>23.950963126061595</v>
      </c>
      <c r="N39" s="17">
        <f t="shared" si="20"/>
        <v>13.881720921700687</v>
      </c>
      <c r="O39" s="17">
        <f t="shared" si="6"/>
        <v>10.069242204360908</v>
      </c>
      <c r="P39" s="18">
        <f t="shared" si="21"/>
        <v>0.7936878986391499</v>
      </c>
      <c r="Q39">
        <v>4.3049590000000002</v>
      </c>
      <c r="R39" s="317">
        <v>0.99749100000000002</v>
      </c>
    </row>
    <row r="40" spans="1:18" ht="15">
      <c r="A40" s="7" t="s">
        <v>286</v>
      </c>
      <c r="B40" s="2" t="s">
        <v>88</v>
      </c>
      <c r="C40" s="1" t="s">
        <v>20</v>
      </c>
      <c r="D40" s="2">
        <v>0.90689644689996396</v>
      </c>
      <c r="E40" s="315">
        <v>2.8901480999999998E-9</v>
      </c>
      <c r="F40">
        <v>50.361310538111702</v>
      </c>
      <c r="G40">
        <v>5.60708183159737E-2</v>
      </c>
      <c r="H40">
        <v>1.14159064825368</v>
      </c>
      <c r="I40" s="17">
        <f t="shared" si="15"/>
        <v>0.12402926431665739</v>
      </c>
      <c r="J40" s="17">
        <f t="shared" si="16"/>
        <v>50.361310535221556</v>
      </c>
      <c r="K40" s="17">
        <f t="shared" si="17"/>
        <v>1.5219249333366938</v>
      </c>
      <c r="L40" s="17">
        <f t="shared" si="18"/>
        <v>2.602617233841344</v>
      </c>
      <c r="M40" s="17">
        <f t="shared" si="19"/>
        <v>33.090535174561573</v>
      </c>
      <c r="N40" s="17">
        <f t="shared" si="20"/>
        <v>19.350256306576632</v>
      </c>
      <c r="O40" s="17">
        <f t="shared" si="6"/>
        <v>13.740278867984941</v>
      </c>
      <c r="P40" s="18">
        <f t="shared" si="21"/>
        <v>0.65777492569812679</v>
      </c>
      <c r="Q40">
        <v>7.2618020000000003</v>
      </c>
      <c r="R40" s="317">
        <v>0.99501799999999996</v>
      </c>
    </row>
    <row r="41" spans="1:18" ht="15">
      <c r="A41" s="10" t="s">
        <v>287</v>
      </c>
      <c r="B41" s="11" t="s">
        <v>96</v>
      </c>
      <c r="C41" s="12" t="s">
        <v>19</v>
      </c>
      <c r="D41">
        <v>0.51127048013152299</v>
      </c>
      <c r="E41" s="315">
        <v>16.767175240062102</v>
      </c>
      <c r="F41">
        <v>52.423405920710202</v>
      </c>
      <c r="G41">
        <v>7.2939592380969004E-2</v>
      </c>
      <c r="H41">
        <v>1.3809010885070401</v>
      </c>
      <c r="I41" s="19">
        <f t="shared" si="15"/>
        <v>0.27583517145232384</v>
      </c>
      <c r="J41" s="19">
        <f t="shared" si="16"/>
        <v>35.6562306806481</v>
      </c>
      <c r="K41" s="19">
        <f t="shared" si="17"/>
        <v>3.3933095740707797</v>
      </c>
      <c r="L41" s="19">
        <f t="shared" si="18"/>
        <v>14.486734668316206</v>
      </c>
      <c r="M41" s="19">
        <f t="shared" si="19"/>
        <v>27.274978876107355</v>
      </c>
      <c r="N41" s="19">
        <f t="shared" si="20"/>
        <v>19.228477355205516</v>
      </c>
      <c r="O41" s="19">
        <f t="shared" si="6"/>
        <v>8.0465015209018382</v>
      </c>
      <c r="P41" s="20">
        <f t="shared" si="21"/>
        <v>0.80706774334659503</v>
      </c>
      <c r="Q41">
        <v>55.463568000000002</v>
      </c>
      <c r="R41" s="317">
        <v>0.96292999999999995</v>
      </c>
    </row>
    <row r="42" spans="1:18" ht="15">
      <c r="A42" s="7" t="s">
        <v>288</v>
      </c>
      <c r="B42" s="2" t="s">
        <v>96</v>
      </c>
      <c r="C42" s="1" t="s">
        <v>20</v>
      </c>
      <c r="D42" s="2">
        <v>0.95703805294460897</v>
      </c>
      <c r="E42" s="315">
        <v>9.548999999999999E-13</v>
      </c>
      <c r="F42">
        <v>48.234643770908498</v>
      </c>
      <c r="G42">
        <v>4.8010914308740001E-2</v>
      </c>
      <c r="H42">
        <v>1.12911647988548</v>
      </c>
      <c r="I42" s="17">
        <f t="shared" si="15"/>
        <v>0.11435178051654649</v>
      </c>
      <c r="J42" s="17">
        <f t="shared" si="16"/>
        <v>48.234643770907546</v>
      </c>
      <c r="K42" s="17">
        <f t="shared" si="17"/>
        <v>1.4389176925547638</v>
      </c>
      <c r="L42" s="17">
        <f t="shared" si="18"/>
        <v>2.3448622318991124</v>
      </c>
      <c r="M42" s="17">
        <f t="shared" si="19"/>
        <v>33.521475217438926</v>
      </c>
      <c r="N42" s="17">
        <f t="shared" si="20"/>
        <v>20.570352967749571</v>
      </c>
      <c r="O42" s="17">
        <f t="shared" si="6"/>
        <v>12.951122249689355</v>
      </c>
      <c r="P42" s="18">
        <f t="shared" si="21"/>
        <v>0.63885356492656264</v>
      </c>
      <c r="Q42">
        <v>6.9556909999999998</v>
      </c>
      <c r="R42" s="317">
        <v>0.99416499999999997</v>
      </c>
    </row>
    <row r="43" spans="1:18" ht="15">
      <c r="A43" s="7" t="s">
        <v>289</v>
      </c>
      <c r="B43" s="2" t="s">
        <v>97</v>
      </c>
      <c r="C43" s="1" t="s">
        <v>19</v>
      </c>
      <c r="D43" s="2">
        <v>0.84361561460855305</v>
      </c>
      <c r="E43" s="315">
        <v>7.2480729210380597</v>
      </c>
      <c r="F43">
        <v>49.678178216369901</v>
      </c>
      <c r="G43">
        <v>0.15724880025299701</v>
      </c>
      <c r="H43">
        <v>1.2093331519386199</v>
      </c>
      <c r="I43" s="17">
        <f t="shared" si="15"/>
        <v>0.17309800165739997</v>
      </c>
      <c r="J43" s="17">
        <f t="shared" si="16"/>
        <v>42.430105295331842</v>
      </c>
      <c r="K43" s="17">
        <f t="shared" si="17"/>
        <v>2.2976466888366223</v>
      </c>
      <c r="L43" s="17">
        <f t="shared" si="18"/>
        <v>5.1036309369068569</v>
      </c>
      <c r="M43" s="17">
        <f t="shared" si="19"/>
        <v>25.714839592120839</v>
      </c>
      <c r="N43" s="17">
        <f t="shared" si="20"/>
        <v>15.56178247799269</v>
      </c>
      <c r="O43" s="17">
        <f t="shared" si="6"/>
        <v>10.153057114128149</v>
      </c>
      <c r="P43" s="18">
        <f t="shared" si="21"/>
        <v>0.68165448505337611</v>
      </c>
      <c r="Q43">
        <v>2.8911669999999998</v>
      </c>
      <c r="R43" s="317">
        <v>0.99786699999999995</v>
      </c>
    </row>
    <row r="44" spans="1:18" ht="15">
      <c r="A44" s="7" t="s">
        <v>290</v>
      </c>
      <c r="B44" s="2" t="s">
        <v>97</v>
      </c>
      <c r="C44" s="1" t="s">
        <v>20</v>
      </c>
      <c r="D44" s="2">
        <v>0.90650999906917695</v>
      </c>
      <c r="E44" s="315">
        <v>2.42E-14</v>
      </c>
      <c r="F44">
        <v>46.511606364051701</v>
      </c>
      <c r="G44">
        <v>5.2453203125314103E-2</v>
      </c>
      <c r="H44">
        <v>1.1299162891532899</v>
      </c>
      <c r="I44" s="17">
        <f t="shared" si="15"/>
        <v>0.11497868505873432</v>
      </c>
      <c r="J44" s="17">
        <f t="shared" si="16"/>
        <v>46.51160636405168</v>
      </c>
      <c r="K44" s="17">
        <f t="shared" si="17"/>
        <v>1.4581581300295392</v>
      </c>
      <c r="L44" s="17">
        <f t="shared" si="18"/>
        <v>2.3845149483666699</v>
      </c>
      <c r="M44" s="17">
        <f t="shared" si="19"/>
        <v>31.897505082737144</v>
      </c>
      <c r="N44" s="17">
        <f t="shared" si="20"/>
        <v>19.50568873384961</v>
      </c>
      <c r="O44" s="17">
        <f t="shared" si="6"/>
        <v>12.391816348887534</v>
      </c>
      <c r="P44" s="18">
        <f t="shared" si="21"/>
        <v>0.65792075506823511</v>
      </c>
      <c r="Q44">
        <v>3.5560990000000001</v>
      </c>
      <c r="R44" s="317">
        <v>0.99680800000000003</v>
      </c>
    </row>
    <row r="45" spans="1:18" ht="15">
      <c r="A45" s="10" t="s">
        <v>291</v>
      </c>
      <c r="B45" s="11" t="s">
        <v>104</v>
      </c>
      <c r="C45" s="12" t="s">
        <v>19</v>
      </c>
      <c r="D45" s="9">
        <v>1.1936407373441</v>
      </c>
      <c r="E45" s="315">
        <v>4.0100000000000001E-14</v>
      </c>
      <c r="F45">
        <v>37.0404300706073</v>
      </c>
      <c r="G45">
        <v>5.2275963158602501E-2</v>
      </c>
      <c r="H45">
        <v>1.1280165735771499</v>
      </c>
      <c r="I45" s="19">
        <f t="shared" si="15"/>
        <v>0.11348820272310856</v>
      </c>
      <c r="J45" s="19">
        <f t="shared" si="16"/>
        <v>37.040430070607258</v>
      </c>
      <c r="K45" s="19">
        <f t="shared" si="17"/>
        <v>1.4495781319750924</v>
      </c>
      <c r="L45" s="19">
        <f t="shared" si="18"/>
        <v>2.3533892530015126</v>
      </c>
      <c r="M45" s="19">
        <f t="shared" si="19"/>
        <v>25.552558536557562</v>
      </c>
      <c r="N45" s="19">
        <f t="shared" si="20"/>
        <v>15.739185527156627</v>
      </c>
      <c r="O45" s="19">
        <f t="shared" si="6"/>
        <v>9.8133730094009355</v>
      </c>
      <c r="P45" s="20">
        <f t="shared" si="21"/>
        <v>0.54956953307769807</v>
      </c>
      <c r="Q45">
        <v>2.9073479999999998</v>
      </c>
      <c r="R45" s="317">
        <v>0.99590299999999998</v>
      </c>
    </row>
    <row r="46" spans="1:18" ht="15">
      <c r="A46" s="10" t="s">
        <v>292</v>
      </c>
      <c r="B46" s="11" t="s">
        <v>104</v>
      </c>
      <c r="C46" s="12" t="s">
        <v>20</v>
      </c>
      <c r="D46" s="9">
        <v>1.4913021790079699</v>
      </c>
      <c r="E46" s="315">
        <v>7.2789999999999996E-13</v>
      </c>
      <c r="F46">
        <v>28.291088533674099</v>
      </c>
      <c r="G46">
        <v>5.3764427967050998E-3</v>
      </c>
      <c r="H46">
        <v>1.1189061713704</v>
      </c>
      <c r="I46" s="19">
        <f t="shared" si="15"/>
        <v>0.10627001120636204</v>
      </c>
      <c r="J46" s="19">
        <f t="shared" si="16"/>
        <v>28.291088533673371</v>
      </c>
      <c r="K46" s="19">
        <f t="shared" si="17"/>
        <v>1.1213501651820124</v>
      </c>
      <c r="L46" s="19">
        <f t="shared" si="18"/>
        <v>1.6907987161927549</v>
      </c>
      <c r="M46" s="19">
        <f t="shared" si="19"/>
        <v>25.22948621413197</v>
      </c>
      <c r="N46" s="19">
        <f t="shared" si="20"/>
        <v>16.732381130131728</v>
      </c>
      <c r="O46" s="19">
        <f t="shared" si="6"/>
        <v>8.4971050840002427</v>
      </c>
      <c r="P46" s="20">
        <f t="shared" si="21"/>
        <v>0.43724446075170947</v>
      </c>
      <c r="Q46">
        <v>3.6292460000000002</v>
      </c>
      <c r="R46" s="317">
        <v>0.987923</v>
      </c>
    </row>
    <row r="47" spans="1:18" ht="15">
      <c r="A47" s="10" t="s">
        <v>293</v>
      </c>
      <c r="B47" s="11" t="s">
        <v>105</v>
      </c>
      <c r="C47" s="12" t="s">
        <v>19</v>
      </c>
      <c r="D47" s="9">
        <v>0.98003169887645003</v>
      </c>
      <c r="E47" s="315">
        <v>3.0099999999999999E-14</v>
      </c>
      <c r="F47">
        <v>52.9413226018046</v>
      </c>
      <c r="G47">
        <v>0.18020551928979101</v>
      </c>
      <c r="H47">
        <v>1.07291201110297</v>
      </c>
      <c r="I47" s="19">
        <f t="shared" si="15"/>
        <v>6.7957120759618794E-2</v>
      </c>
      <c r="J47" s="19">
        <f t="shared" si="16"/>
        <v>52.941322601804572</v>
      </c>
      <c r="K47" s="19">
        <f t="shared" si="17"/>
        <v>1.3498833055315442</v>
      </c>
      <c r="L47" s="19">
        <f t="shared" si="18"/>
        <v>1.7818761504470118</v>
      </c>
      <c r="M47" s="19">
        <f t="shared" si="19"/>
        <v>39.219184639784757</v>
      </c>
      <c r="N47" s="19">
        <f t="shared" si="20"/>
        <v>29.711000166046027</v>
      </c>
      <c r="O47" s="19">
        <f t="shared" si="6"/>
        <v>9.50818447373873</v>
      </c>
      <c r="P47" s="20">
        <f t="shared" si="21"/>
        <v>0.63017671740511327</v>
      </c>
      <c r="Q47">
        <v>11.162136</v>
      </c>
      <c r="R47" s="317">
        <v>0.98406899999999997</v>
      </c>
    </row>
    <row r="48" spans="1:18" ht="15">
      <c r="A48" s="10" t="s">
        <v>294</v>
      </c>
      <c r="B48" s="11" t="s">
        <v>105</v>
      </c>
      <c r="C48" s="12" t="s">
        <v>20</v>
      </c>
      <c r="D48" s="9">
        <v>1.06514683360734</v>
      </c>
      <c r="E48" s="315">
        <v>2.3500000000000001E-14</v>
      </c>
      <c r="F48">
        <v>43.170094296851502</v>
      </c>
      <c r="G48">
        <v>1.1386205464385899E-2</v>
      </c>
      <c r="H48">
        <v>1.1117713720449101</v>
      </c>
      <c r="I48" s="19">
        <f t="shared" si="15"/>
        <v>0.10053449374157386</v>
      </c>
      <c r="J48" s="19">
        <f t="shared" si="16"/>
        <v>43.170094296851481</v>
      </c>
      <c r="K48" s="19">
        <f t="shared" si="17"/>
        <v>1.1857451275872231</v>
      </c>
      <c r="L48" s="19">
        <f t="shared" si="18"/>
        <v>1.7809826421240249</v>
      </c>
      <c r="M48" s="19">
        <f t="shared" si="19"/>
        <v>36.407566257257024</v>
      </c>
      <c r="N48" s="19">
        <f t="shared" si="20"/>
        <v>24.239480652863783</v>
      </c>
      <c r="O48" s="19">
        <f t="shared" si="6"/>
        <v>12.168085604393241</v>
      </c>
      <c r="P48" s="20">
        <f t="shared" si="21"/>
        <v>0.59805779863873965</v>
      </c>
      <c r="Q48">
        <v>29.55547</v>
      </c>
      <c r="R48" s="317">
        <v>0.96007699999999996</v>
      </c>
    </row>
    <row r="49" spans="1:18" ht="15">
      <c r="A49" s="301" t="s">
        <v>243</v>
      </c>
      <c r="B49" s="296" t="s">
        <v>112</v>
      </c>
      <c r="C49" s="297" t="s">
        <v>19</v>
      </c>
      <c r="D49" s="298">
        <v>1.0839861653582199</v>
      </c>
      <c r="E49" s="315">
        <v>6.1980000000000004E-13</v>
      </c>
      <c r="F49">
        <v>41.2715320156302</v>
      </c>
      <c r="G49">
        <v>9.1633988183438004E-3</v>
      </c>
      <c r="H49">
        <v>1.1817477805907699</v>
      </c>
      <c r="I49" s="299">
        <f t="shared" si="15"/>
        <v>0.15379574523077333</v>
      </c>
      <c r="J49" s="299">
        <f t="shared" si="16"/>
        <v>41.271532015629582</v>
      </c>
      <c r="K49" s="299">
        <f t="shared" si="17"/>
        <v>1.2718996798180853</v>
      </c>
      <c r="L49" s="299">
        <f t="shared" si="18"/>
        <v>2.4570377876922098</v>
      </c>
      <c r="M49" s="299">
        <f t="shared" si="19"/>
        <v>32.448732137060738</v>
      </c>
      <c r="N49" s="299">
        <f t="shared" si="20"/>
        <v>16.797271992465237</v>
      </c>
      <c r="O49" s="299">
        <f t="shared" si="6"/>
        <v>15.6514601445955</v>
      </c>
      <c r="P49" s="18">
        <f t="shared" si="21"/>
        <v>0.59094861684595479</v>
      </c>
      <c r="Q49">
        <v>10.991911</v>
      </c>
      <c r="R49" s="317">
        <v>0.99123300000000003</v>
      </c>
    </row>
    <row r="50" spans="1:18" ht="15">
      <c r="A50" s="7" t="s">
        <v>295</v>
      </c>
      <c r="B50" s="2" t="s">
        <v>112</v>
      </c>
      <c r="C50" s="1" t="s">
        <v>20</v>
      </c>
      <c r="D50">
        <v>1.3355637032007099</v>
      </c>
      <c r="E50" s="315">
        <v>5.7999999999999995E-13</v>
      </c>
      <c r="F50">
        <v>35.293227467644101</v>
      </c>
      <c r="G50">
        <v>3.6410582816692001E-3</v>
      </c>
      <c r="H50">
        <v>1.23755930284787</v>
      </c>
      <c r="I50" s="17">
        <f t="shared" si="15"/>
        <v>0.1919579145025202</v>
      </c>
      <c r="J50" s="17">
        <f t="shared" si="16"/>
        <v>35.293227467643518</v>
      </c>
      <c r="K50" s="17">
        <f t="shared" si="17"/>
        <v>1.1717458655627402</v>
      </c>
      <c r="L50" s="17">
        <f t="shared" si="18"/>
        <v>2.6025563186238321</v>
      </c>
      <c r="M50" s="17">
        <f t="shared" si="19"/>
        <v>30.120206526774769</v>
      </c>
      <c r="N50" s="17">
        <f t="shared" si="20"/>
        <v>13.560985103410642</v>
      </c>
      <c r="O50" s="17">
        <f t="shared" si="6"/>
        <v>16.559221423364129</v>
      </c>
      <c r="P50" s="18">
        <f t="shared" si="21"/>
        <v>0.49601369690539243</v>
      </c>
      <c r="Q50">
        <v>0.702206</v>
      </c>
      <c r="R50" s="317">
        <v>0.99936999999999998</v>
      </c>
    </row>
    <row r="51" spans="1:18" ht="15">
      <c r="A51" s="7" t="s">
        <v>296</v>
      </c>
      <c r="B51" s="2" t="s">
        <v>113</v>
      </c>
      <c r="C51" s="1" t="s">
        <v>19</v>
      </c>
      <c r="D51">
        <v>1.10205260144752</v>
      </c>
      <c r="E51" s="315">
        <v>1.3799999999999999E-13</v>
      </c>
      <c r="F51">
        <v>43.251743092951301</v>
      </c>
      <c r="G51">
        <v>8.6826587255690001E-3</v>
      </c>
      <c r="H51">
        <v>1.1978863725384701</v>
      </c>
      <c r="I51" s="17">
        <f t="shared" si="15"/>
        <v>0.16519627994358455</v>
      </c>
      <c r="J51" s="17">
        <f t="shared" si="16"/>
        <v>43.251743092951166</v>
      </c>
      <c r="K51" s="17">
        <f t="shared" si="17"/>
        <v>1.2869933451428746</v>
      </c>
      <c r="L51" s="17">
        <f t="shared" si="18"/>
        <v>2.6329451495041831</v>
      </c>
      <c r="M51" s="17">
        <f t="shared" si="19"/>
        <v>33.606811764943338</v>
      </c>
      <c r="N51" s="17">
        <f t="shared" si="20"/>
        <v>16.427134116749976</v>
      </c>
      <c r="O51" s="17">
        <f t="shared" si="6"/>
        <v>17.179677648193362</v>
      </c>
      <c r="P51" s="18">
        <f t="shared" si="21"/>
        <v>0.58413109379338868</v>
      </c>
      <c r="Q51">
        <v>7.8348110000000002</v>
      </c>
      <c r="R51" s="317">
        <v>0.99483699999999997</v>
      </c>
    </row>
    <row r="52" spans="1:18" ht="15">
      <c r="A52" s="7" t="s">
        <v>297</v>
      </c>
      <c r="B52" s="2" t="s">
        <v>113</v>
      </c>
      <c r="C52" s="1" t="s">
        <v>20</v>
      </c>
      <c r="D52">
        <v>1.34261637611258</v>
      </c>
      <c r="E52" s="315">
        <v>3.6344164770535601</v>
      </c>
      <c r="F52">
        <v>35.207975837359399</v>
      </c>
      <c r="G52">
        <v>3.2545064488486999E-3</v>
      </c>
      <c r="H52">
        <v>1.32724316157087</v>
      </c>
      <c r="I52" s="17">
        <f t="shared" si="15"/>
        <v>0.24655855915924141</v>
      </c>
      <c r="J52" s="17">
        <f t="shared" si="16"/>
        <v>31.57355936030584</v>
      </c>
      <c r="K52" s="17">
        <f t="shared" si="17"/>
        <v>1.204376731489772</v>
      </c>
      <c r="L52" s="17">
        <f t="shared" si="18"/>
        <v>3.5981453534289569</v>
      </c>
      <c r="M52" s="17">
        <f t="shared" si="19"/>
        <v>29.850100103928721</v>
      </c>
      <c r="N52" s="17">
        <f t="shared" si="20"/>
        <v>12.409370309926626</v>
      </c>
      <c r="O52" s="17">
        <f t="shared" si="6"/>
        <v>17.440729794002095</v>
      </c>
      <c r="P52" s="18">
        <f t="shared" si="21"/>
        <v>0.49335231090091319</v>
      </c>
      <c r="Q52">
        <v>0.90076900000000004</v>
      </c>
      <c r="R52" s="317">
        <v>0.999278</v>
      </c>
    </row>
    <row r="53" spans="1:18" ht="15">
      <c r="A53" s="7" t="s">
        <v>298</v>
      </c>
      <c r="B53" s="2" t="s">
        <v>116</v>
      </c>
      <c r="C53" s="1" t="s">
        <v>19</v>
      </c>
      <c r="D53">
        <v>0.653386669903532</v>
      </c>
      <c r="E53" s="315">
        <v>1.6762479176235501</v>
      </c>
      <c r="F53">
        <v>56.151794592092102</v>
      </c>
      <c r="G53">
        <v>0.39267730296883202</v>
      </c>
      <c r="H53">
        <v>1.1742425761805599</v>
      </c>
      <c r="I53" s="17">
        <f t="shared" si="15"/>
        <v>0.14838720696648211</v>
      </c>
      <c r="J53" s="17">
        <f t="shared" si="16"/>
        <v>54.475546674468553</v>
      </c>
      <c r="K53" s="17">
        <f t="shared" si="17"/>
        <v>2.3424368643503386</v>
      </c>
      <c r="L53" s="17">
        <f t="shared" si="18"/>
        <v>4.5547753722692521</v>
      </c>
      <c r="M53" s="17">
        <f t="shared" si="19"/>
        <v>24.932177459859911</v>
      </c>
      <c r="N53" s="17">
        <f t="shared" si="20"/>
        <v>13.636343031453078</v>
      </c>
      <c r="O53" s="17">
        <f t="shared" si="6"/>
        <v>11.295834428406833</v>
      </c>
      <c r="P53" s="18">
        <f t="shared" si="21"/>
        <v>0.75343899248923318</v>
      </c>
      <c r="Q53">
        <v>4.6963400000000002</v>
      </c>
      <c r="R53" s="317">
        <v>0.99742399999999998</v>
      </c>
    </row>
    <row r="54" spans="1:18" ht="15">
      <c r="A54" s="7" t="s">
        <v>299</v>
      </c>
      <c r="B54" s="2" t="s">
        <v>116</v>
      </c>
      <c r="C54" s="1" t="s">
        <v>20</v>
      </c>
      <c r="D54">
        <v>0.79994700972959498</v>
      </c>
      <c r="E54" s="315">
        <v>8.0816669999999999E-10</v>
      </c>
      <c r="F54">
        <v>50.540074964551998</v>
      </c>
      <c r="G54">
        <v>0.20708248747444899</v>
      </c>
      <c r="H54">
        <v>1.1347218534638599</v>
      </c>
      <c r="I54" s="17">
        <f t="shared" si="15"/>
        <v>0.11872676379026892</v>
      </c>
      <c r="J54" s="17">
        <f t="shared" si="16"/>
        <v>50.540074963743834</v>
      </c>
      <c r="K54" s="17">
        <f t="shared" si="17"/>
        <v>1.7727170573979776</v>
      </c>
      <c r="L54" s="17">
        <f t="shared" si="18"/>
        <v>2.9626658491434856</v>
      </c>
      <c r="M54" s="17">
        <f t="shared" si="19"/>
        <v>28.509950166192915</v>
      </c>
      <c r="N54" s="17">
        <f t="shared" si="20"/>
        <v>17.058985906476572</v>
      </c>
      <c r="O54" s="17">
        <f t="shared" si="6"/>
        <v>11.450964259716343</v>
      </c>
      <c r="P54" s="18">
        <f t="shared" si="21"/>
        <v>0.69813320387562461</v>
      </c>
      <c r="Q54">
        <v>8.4271600000000007</v>
      </c>
      <c r="R54" s="317">
        <v>0.99361699999999997</v>
      </c>
    </row>
    <row r="55" spans="1:18" ht="15">
      <c r="A55" s="7" t="s">
        <v>300</v>
      </c>
      <c r="B55" s="2" t="s">
        <v>117</v>
      </c>
      <c r="C55" s="1" t="s">
        <v>19</v>
      </c>
      <c r="D55">
        <v>0.70845548579071405</v>
      </c>
      <c r="E55" s="315">
        <v>7.8284990307462596</v>
      </c>
      <c r="F55">
        <v>59.536961324066603</v>
      </c>
      <c r="G55">
        <v>0.198505986877304</v>
      </c>
      <c r="H55">
        <v>1.1779795080044999</v>
      </c>
      <c r="I55" s="17">
        <f t="shared" si="15"/>
        <v>0.15108879806067055</v>
      </c>
      <c r="J55" s="17">
        <f t="shared" si="16"/>
        <v>51.708462293320345</v>
      </c>
      <c r="K55" s="17">
        <f t="shared" si="17"/>
        <v>2.1140678484030011</v>
      </c>
      <c r="L55" s="17">
        <f t="shared" si="18"/>
        <v>4.1673799574902919</v>
      </c>
      <c r="M55" s="17">
        <f t="shared" si="19"/>
        <v>32.287724562406325</v>
      </c>
      <c r="N55" s="17">
        <f t="shared" si="20"/>
        <v>20.236405874081122</v>
      </c>
      <c r="O55" s="17">
        <f t="shared" si="6"/>
        <v>12.051318688325203</v>
      </c>
      <c r="P55" s="18">
        <f t="shared" si="21"/>
        <v>0.73265830724878711</v>
      </c>
      <c r="Q55">
        <v>0.85046299999999997</v>
      </c>
      <c r="R55" s="317">
        <v>0.99951599999999996</v>
      </c>
    </row>
    <row r="56" spans="1:18" ht="15">
      <c r="A56" s="7" t="s">
        <v>301</v>
      </c>
      <c r="B56" s="2" t="s">
        <v>117</v>
      </c>
      <c r="C56" s="1" t="s">
        <v>20</v>
      </c>
      <c r="D56">
        <v>1.0506550399528201</v>
      </c>
      <c r="E56" s="315">
        <v>3.6500000000000002E-14</v>
      </c>
      <c r="F56">
        <v>43.853523259279598</v>
      </c>
      <c r="G56">
        <v>4.0674821672214902E-2</v>
      </c>
      <c r="H56">
        <v>1.1311167012096</v>
      </c>
      <c r="I56" s="17">
        <f t="shared" si="15"/>
        <v>0.11591792524094613</v>
      </c>
      <c r="J56" s="17">
        <f t="shared" si="16"/>
        <v>43.853523259279562</v>
      </c>
      <c r="K56" s="17">
        <f t="shared" si="17"/>
        <v>1.4172725581011845</v>
      </c>
      <c r="L56" s="17">
        <f t="shared" si="18"/>
        <v>2.3249535008023048</v>
      </c>
      <c r="M56" s="17">
        <f t="shared" si="19"/>
        <v>30.942194575497272</v>
      </c>
      <c r="N56" s="17">
        <f t="shared" si="20"/>
        <v>18.862107669743281</v>
      </c>
      <c r="O56" s="17">
        <f t="shared" si="6"/>
        <v>12.080086905753991</v>
      </c>
      <c r="P56" s="18">
        <f t="shared" si="21"/>
        <v>0.60352640001780378</v>
      </c>
      <c r="Q56">
        <v>10.867075</v>
      </c>
      <c r="R56" s="317">
        <v>0.989398</v>
      </c>
    </row>
    <row r="57" spans="1:18" ht="15">
      <c r="A57" s="7" t="s">
        <v>302</v>
      </c>
      <c r="B57" s="2" t="s">
        <v>75</v>
      </c>
      <c r="C57" s="1" t="s">
        <v>19</v>
      </c>
      <c r="D57">
        <v>0.79028581395991304</v>
      </c>
      <c r="E57" s="315">
        <v>10.8824741665414</v>
      </c>
      <c r="F57">
        <v>49.119896735554001</v>
      </c>
      <c r="G57">
        <v>0.113100761430536</v>
      </c>
      <c r="H57">
        <v>1.2875188450392201</v>
      </c>
      <c r="I57" s="17">
        <f t="shared" si="15"/>
        <v>0.22331233919179005</v>
      </c>
      <c r="J57" s="17">
        <f t="shared" si="16"/>
        <v>38.237422569012601</v>
      </c>
      <c r="K57" s="17">
        <f t="shared" si="17"/>
        <v>2.8517816947521237</v>
      </c>
      <c r="L57" s="17">
        <f t="shared" si="18"/>
        <v>8.5333448905292197</v>
      </c>
      <c r="M57" s="17">
        <f t="shared" si="19"/>
        <v>24.29073141125879</v>
      </c>
      <c r="N57" s="17">
        <f t="shared" si="20"/>
        <v>15.363416055044068</v>
      </c>
      <c r="O57" s="17">
        <f t="shared" si="6"/>
        <v>8.9273153562147218</v>
      </c>
      <c r="P57" s="18">
        <f t="shared" si="21"/>
        <v>0.7017789381283347</v>
      </c>
      <c r="Q57">
        <v>3.4554930000000001</v>
      </c>
      <c r="R57" s="317">
        <v>0.99746299999999999</v>
      </c>
    </row>
    <row r="58" spans="1:18" ht="15">
      <c r="A58" s="7" t="s">
        <v>303</v>
      </c>
      <c r="B58" s="2" t="s">
        <v>75</v>
      </c>
      <c r="C58" s="1" t="s">
        <v>20</v>
      </c>
      <c r="D58">
        <v>0.94447849844402398</v>
      </c>
      <c r="E58" s="315">
        <v>17.047870860458598</v>
      </c>
      <c r="F58">
        <v>49.194604759615103</v>
      </c>
      <c r="G58">
        <v>3.7450703592483002E-2</v>
      </c>
      <c r="H58">
        <v>1.4727903018703901</v>
      </c>
      <c r="I58" s="17">
        <f t="shared" si="15"/>
        <v>0.32101671315323277</v>
      </c>
      <c r="J58" s="17">
        <f t="shared" si="16"/>
        <v>32.146733899156501</v>
      </c>
      <c r="K58" s="17">
        <f t="shared" si="17"/>
        <v>3.3364221454743364</v>
      </c>
      <c r="L58" s="17">
        <f t="shared" si="18"/>
        <v>20.145287389692808</v>
      </c>
      <c r="M58" s="17">
        <f t="shared" si="19"/>
        <v>26.682962733578336</v>
      </c>
      <c r="N58" s="17">
        <f t="shared" si="20"/>
        <v>18.643615476919326</v>
      </c>
      <c r="O58" s="17">
        <f t="shared" si="6"/>
        <v>8.0393472566590098</v>
      </c>
      <c r="P58" s="18">
        <f t="shared" si="21"/>
        <v>0.64359301945508529</v>
      </c>
      <c r="Q58">
        <v>11.919323</v>
      </c>
      <c r="R58" s="317">
        <v>0.99162899999999998</v>
      </c>
    </row>
    <row r="59" spans="1:18" ht="15">
      <c r="A59" s="7" t="s">
        <v>304</v>
      </c>
      <c r="B59" s="2" t="s">
        <v>121</v>
      </c>
      <c r="C59" s="1" t="s">
        <v>19</v>
      </c>
      <c r="D59">
        <v>0.77212276591291296</v>
      </c>
      <c r="E59" s="315">
        <v>10.2608272203805</v>
      </c>
      <c r="F59">
        <v>47.437863333934899</v>
      </c>
      <c r="G59">
        <v>0.13891252969980999</v>
      </c>
      <c r="H59">
        <v>1.30264437901332</v>
      </c>
      <c r="I59" s="17">
        <f t="shared" si="15"/>
        <v>0.23233077568150728</v>
      </c>
      <c r="J59" s="17">
        <f t="shared" si="16"/>
        <v>37.177036113554401</v>
      </c>
      <c r="K59" s="17">
        <f t="shared" si="17"/>
        <v>3.2048758676030569</v>
      </c>
      <c r="L59" s="17">
        <f t="shared" si="18"/>
        <v>10.165281139898864</v>
      </c>
      <c r="M59" s="17">
        <f t="shared" si="19"/>
        <v>21.860975759474869</v>
      </c>
      <c r="N59" s="17">
        <f t="shared" si="20"/>
        <v>13.918083286583533</v>
      </c>
      <c r="O59" s="17">
        <f t="shared" si="6"/>
        <v>7.9428924728913355</v>
      </c>
      <c r="P59" s="18">
        <f t="shared" si="21"/>
        <v>0.70863291852342902</v>
      </c>
      <c r="Q59">
        <v>87.021694999999994</v>
      </c>
      <c r="R59" s="317">
        <v>0.93659000000000003</v>
      </c>
    </row>
    <row r="60" spans="1:18" ht="15">
      <c r="A60" s="7" t="s">
        <v>305</v>
      </c>
      <c r="B60" s="2" t="s">
        <v>121</v>
      </c>
      <c r="C60" s="1" t="s">
        <v>20</v>
      </c>
      <c r="D60">
        <v>0.97694011623015198</v>
      </c>
      <c r="E60" s="315">
        <v>9.8591586878963398</v>
      </c>
      <c r="F60">
        <v>47.995627073036097</v>
      </c>
      <c r="G60">
        <v>1.9048182313576301E-2</v>
      </c>
      <c r="H60">
        <v>1.2322970618921401</v>
      </c>
      <c r="I60" s="17">
        <f t="shared" si="15"/>
        <v>0.18850735676952579</v>
      </c>
      <c r="J60" s="17">
        <f t="shared" si="16"/>
        <v>38.136468385139757</v>
      </c>
      <c r="K60" s="17">
        <f t="shared" si="17"/>
        <v>1.5674429315929788</v>
      </c>
      <c r="L60" s="17">
        <f t="shared" si="18"/>
        <v>3.7380710338010306</v>
      </c>
      <c r="M60" s="17">
        <f t="shared" si="19"/>
        <v>34.189529903633037</v>
      </c>
      <c r="N60" s="17">
        <f t="shared" si="20"/>
        <v>20.061337308980747</v>
      </c>
      <c r="O60" s="17">
        <f t="shared" si="6"/>
        <v>14.12819259465229</v>
      </c>
      <c r="P60" s="18">
        <f t="shared" si="21"/>
        <v>0.63134335236598038</v>
      </c>
      <c r="Q60">
        <v>7.9656549999999999</v>
      </c>
      <c r="R60" s="317">
        <v>0.99441900000000005</v>
      </c>
    </row>
    <row r="61" spans="1:18" ht="15">
      <c r="A61" s="10" t="s">
        <v>306</v>
      </c>
      <c r="B61" s="11" t="s">
        <v>123</v>
      </c>
      <c r="C61" s="12" t="s">
        <v>19</v>
      </c>
      <c r="D61" s="15">
        <v>0.64179323497991503</v>
      </c>
      <c r="E61" s="315">
        <v>7.8322789438828897</v>
      </c>
      <c r="F61">
        <v>51.879324303369501</v>
      </c>
      <c r="G61">
        <v>0.23085348042301701</v>
      </c>
      <c r="H61">
        <v>1.2065586940259001</v>
      </c>
      <c r="I61" s="19">
        <f t="shared" si="15"/>
        <v>0.17119655682615809</v>
      </c>
      <c r="J61" s="19">
        <f t="shared" si="16"/>
        <v>44.04704535948661</v>
      </c>
      <c r="K61" s="19">
        <f t="shared" si="17"/>
        <v>2.4587711797501561</v>
      </c>
      <c r="L61" s="19">
        <f t="shared" si="18"/>
        <v>5.4067775804105116</v>
      </c>
      <c r="M61" s="19">
        <f t="shared" si="19"/>
        <v>25.746530470111686</v>
      </c>
      <c r="N61" s="19">
        <f t="shared" si="20"/>
        <v>15.978914292648675</v>
      </c>
      <c r="O61" s="19">
        <f t="shared" si="6"/>
        <v>9.7676161774630117</v>
      </c>
      <c r="P61" s="20">
        <f t="shared" si="21"/>
        <v>0.75781387359248498</v>
      </c>
      <c r="Q61">
        <v>4.5630610000000003</v>
      </c>
      <c r="R61" s="317">
        <v>0.99671799999999999</v>
      </c>
    </row>
    <row r="62" spans="1:18" ht="15">
      <c r="A62" s="10" t="s">
        <v>307</v>
      </c>
      <c r="B62" s="11" t="s">
        <v>123</v>
      </c>
      <c r="C62" s="12" t="s">
        <v>20</v>
      </c>
      <c r="D62" s="15">
        <v>1.00544064375071</v>
      </c>
      <c r="E62" s="315">
        <v>12.772052723605</v>
      </c>
      <c r="F62">
        <v>47.326392484817298</v>
      </c>
      <c r="G62">
        <v>6.8507821326940999E-2</v>
      </c>
      <c r="H62">
        <v>1.27647284392463</v>
      </c>
      <c r="I62" s="19">
        <f t="shared" si="15"/>
        <v>0.21659124613618064</v>
      </c>
      <c r="J62" s="19">
        <f t="shared" si="16"/>
        <v>34.554339761212297</v>
      </c>
      <c r="K62" s="19">
        <f t="shared" si="17"/>
        <v>2.389348411330376</v>
      </c>
      <c r="L62" s="19">
        <f t="shared" si="18"/>
        <v>6.8416187689698393</v>
      </c>
      <c r="M62" s="19">
        <f t="shared" si="19"/>
        <v>27.233878214334766</v>
      </c>
      <c r="N62" s="19">
        <f t="shared" si="20"/>
        <v>17.822661494431795</v>
      </c>
      <c r="O62" s="19">
        <f t="shared" si="6"/>
        <v>9.4112167199029706</v>
      </c>
      <c r="P62" s="20">
        <f t="shared" si="21"/>
        <v>0.62058843632048677</v>
      </c>
      <c r="Q62">
        <v>6.9843390000000003</v>
      </c>
      <c r="R62" s="317">
        <v>0.99407400000000001</v>
      </c>
    </row>
    <row r="63" spans="1:18" ht="15">
      <c r="A63" s="10" t="s">
        <v>308</v>
      </c>
      <c r="B63" s="11" t="s">
        <v>124</v>
      </c>
      <c r="C63" s="12" t="s">
        <v>19</v>
      </c>
      <c r="D63" s="15">
        <v>0.69821461827485298</v>
      </c>
      <c r="E63" s="315">
        <v>8.5706478001575999</v>
      </c>
      <c r="F63">
        <v>56.416364139240301</v>
      </c>
      <c r="G63">
        <v>0.43095347922419402</v>
      </c>
      <c r="H63">
        <v>1.1838665180177601</v>
      </c>
      <c r="I63" s="19">
        <f t="shared" si="15"/>
        <v>0.15531017662837709</v>
      </c>
      <c r="J63" s="19">
        <f t="shared" si="16"/>
        <v>47.845716339082699</v>
      </c>
      <c r="K63" s="19">
        <f t="shared" si="17"/>
        <v>2.4973507439755092</v>
      </c>
      <c r="L63" s="19">
        <f t="shared" si="18"/>
        <v>5.0380541885000083</v>
      </c>
      <c r="M63" s="19">
        <f t="shared" si="19"/>
        <v>27.729236738657107</v>
      </c>
      <c r="N63" s="19">
        <f t="shared" si="20"/>
        <v>18.067511976072293</v>
      </c>
      <c r="O63" s="19">
        <f t="shared" si="6"/>
        <v>9.6617247625848144</v>
      </c>
      <c r="P63" s="20">
        <f t="shared" si="21"/>
        <v>0.73652278555665929</v>
      </c>
      <c r="Q63">
        <v>5.0373780000000004</v>
      </c>
      <c r="R63" s="317">
        <v>0.99658000000000002</v>
      </c>
    </row>
    <row r="64" spans="1:18" ht="15">
      <c r="A64" s="10" t="s">
        <v>309</v>
      </c>
      <c r="B64" s="11" t="s">
        <v>124</v>
      </c>
      <c r="C64" s="12" t="s">
        <v>20</v>
      </c>
      <c r="D64" s="15">
        <v>0.732028803468736</v>
      </c>
      <c r="E64" s="315">
        <v>10.203695159740199</v>
      </c>
      <c r="F64">
        <v>56.132820187054598</v>
      </c>
      <c r="G64">
        <v>0.134377857446212</v>
      </c>
      <c r="H64">
        <v>1.1823260308790799</v>
      </c>
      <c r="I64" s="19">
        <f t="shared" si="15"/>
        <v>0.15420960557175367</v>
      </c>
      <c r="J64" s="19">
        <f t="shared" si="16"/>
        <v>45.929125027314399</v>
      </c>
      <c r="K64" s="19">
        <f t="shared" si="17"/>
        <v>2.0064360663233702</v>
      </c>
      <c r="L64" s="19">
        <f t="shared" si="18"/>
        <v>4.0189209786641538</v>
      </c>
      <c r="M64" s="19">
        <f t="shared" si="19"/>
        <v>33.094594001822799</v>
      </c>
      <c r="N64" s="19">
        <f t="shared" si="20"/>
        <v>21.631918125841104</v>
      </c>
      <c r="O64" s="19">
        <f t="shared" si="6"/>
        <v>11.462675875981695</v>
      </c>
      <c r="P64" s="20">
        <f t="shared" si="21"/>
        <v>0.72376271567217509</v>
      </c>
      <c r="Q64">
        <v>7.7256660000000004</v>
      </c>
      <c r="R64" s="317">
        <v>0.99467399999999995</v>
      </c>
    </row>
    <row r="65" spans="1:18" ht="15">
      <c r="A65" s="7" t="s">
        <v>310</v>
      </c>
      <c r="B65" s="2" t="s">
        <v>128</v>
      </c>
      <c r="C65" s="1" t="s">
        <v>19</v>
      </c>
      <c r="D65">
        <v>1.1103612298094501</v>
      </c>
      <c r="E65" s="315">
        <v>5.0389000000000003E-12</v>
      </c>
      <c r="F65">
        <v>43.6803436982525</v>
      </c>
      <c r="G65">
        <v>1.09070112577583E-2</v>
      </c>
      <c r="H65">
        <v>1.1675892625309601</v>
      </c>
      <c r="I65" s="17">
        <f t="shared" si="15"/>
        <v>0.14353443279161382</v>
      </c>
      <c r="J65" s="17">
        <f t="shared" si="16"/>
        <v>43.680343698247462</v>
      </c>
      <c r="K65" s="17">
        <f t="shared" si="17"/>
        <v>1.2790801403820407</v>
      </c>
      <c r="L65" s="17">
        <f t="shared" si="18"/>
        <v>2.3586070396369507</v>
      </c>
      <c r="M65" s="17">
        <f t="shared" si="19"/>
        <v>34.149809944830579</v>
      </c>
      <c r="N65" s="17">
        <f t="shared" si="20"/>
        <v>18.519551143620284</v>
      </c>
      <c r="O65" s="17">
        <f t="shared" si="6"/>
        <v>15.630258801210296</v>
      </c>
      <c r="P65" s="18">
        <f t="shared" si="21"/>
        <v>0.58099576233605654</v>
      </c>
      <c r="Q65">
        <v>5.325234</v>
      </c>
      <c r="R65" s="317">
        <v>0.99587000000000003</v>
      </c>
    </row>
    <row r="66" spans="1:18" ht="15">
      <c r="A66" s="7" t="s">
        <v>311</v>
      </c>
      <c r="B66" s="2" t="s">
        <v>128</v>
      </c>
      <c r="C66" s="1" t="s">
        <v>20</v>
      </c>
      <c r="D66">
        <v>1.5563220265379301</v>
      </c>
      <c r="E66" s="21">
        <v>2.34E-14</v>
      </c>
      <c r="F66" s="293">
        <v>30.5678369734017</v>
      </c>
      <c r="G66" s="293">
        <v>1.8059229563543999E-3</v>
      </c>
      <c r="H66" s="293">
        <v>1.2139106895334499</v>
      </c>
      <c r="I66" s="17">
        <f t="shared" si="15"/>
        <v>0.17621616761251491</v>
      </c>
      <c r="J66" s="17">
        <f t="shared" si="16"/>
        <v>30.567836973401675</v>
      </c>
      <c r="K66" s="17">
        <f t="shared" si="17"/>
        <v>1.0797088291049588</v>
      </c>
      <c r="L66" s="17">
        <f t="shared" si="18"/>
        <v>2.0405081007412913</v>
      </c>
      <c r="M66" s="17">
        <f t="shared" si="19"/>
        <v>28.311185524657958</v>
      </c>
      <c r="N66" s="17">
        <f t="shared" si="20"/>
        <v>14.980502631818421</v>
      </c>
      <c r="O66" s="17">
        <f t="shared" si="6"/>
        <v>13.330682892839537</v>
      </c>
      <c r="P66" s="18">
        <f t="shared" si="21"/>
        <v>0.41270866923096977</v>
      </c>
      <c r="Q66" s="293">
        <v>0.73635300000000004</v>
      </c>
      <c r="R66" s="293">
        <v>0.998776</v>
      </c>
    </row>
    <row r="67" spans="1:18" ht="15">
      <c r="A67" s="7" t="s">
        <v>242</v>
      </c>
      <c r="B67" s="2" t="s">
        <v>129</v>
      </c>
      <c r="C67" s="1" t="s">
        <v>19</v>
      </c>
      <c r="D67">
        <v>1.4550726948716699</v>
      </c>
      <c r="E67" s="21">
        <v>4.5950000000000001E-13</v>
      </c>
      <c r="F67" s="293">
        <v>32.777101094029703</v>
      </c>
      <c r="G67" s="293">
        <v>4.4302031391038003E-3</v>
      </c>
      <c r="H67" s="293">
        <v>1.12485293835932</v>
      </c>
      <c r="I67" s="17">
        <f t="shared" si="15"/>
        <v>0.11099489906780802</v>
      </c>
      <c r="J67" s="17">
        <f t="shared" si="16"/>
        <v>32.777101094029241</v>
      </c>
      <c r="K67" s="17">
        <f t="shared" si="17"/>
        <v>1.1101823615535449</v>
      </c>
      <c r="L67" s="17">
        <f t="shared" si="18"/>
        <v>1.6946245701461224</v>
      </c>
      <c r="M67" s="17">
        <f t="shared" si="19"/>
        <v>29.524069404383965</v>
      </c>
      <c r="N67" s="17">
        <f t="shared" si="20"/>
        <v>19.341806835247141</v>
      </c>
      <c r="O67" s="17">
        <f t="shared" si="6"/>
        <v>10.182262569136824</v>
      </c>
      <c r="P67" s="18">
        <f t="shared" si="21"/>
        <v>0.45091596419936986</v>
      </c>
      <c r="Q67" s="293">
        <v>3.9985750000000002</v>
      </c>
      <c r="R67" s="293">
        <v>0.99033800000000005</v>
      </c>
    </row>
    <row r="68" spans="1:18" ht="15">
      <c r="A68" s="7" t="s">
        <v>312</v>
      </c>
      <c r="B68" s="2" t="s">
        <v>129</v>
      </c>
      <c r="C68" s="1" t="s">
        <v>20</v>
      </c>
      <c r="D68">
        <v>1.22590913121483</v>
      </c>
      <c r="E68" s="21">
        <v>3.0599999999999997E-14</v>
      </c>
      <c r="F68" s="293">
        <v>38.833896596934999</v>
      </c>
      <c r="G68" s="293">
        <v>5.8857368953491003E-3</v>
      </c>
      <c r="H68" s="293">
        <v>1.1358373726027999</v>
      </c>
      <c r="I68" s="17">
        <f t="shared" si="15"/>
        <v>0.11959227252007487</v>
      </c>
      <c r="J68" s="17">
        <f t="shared" si="16"/>
        <v>38.83389659693497</v>
      </c>
      <c r="K68" s="17">
        <f t="shared" si="17"/>
        <v>1.1479295239949177</v>
      </c>
      <c r="L68" s="17">
        <f t="shared" si="18"/>
        <v>1.8443504252369793</v>
      </c>
      <c r="M68" s="17">
        <f t="shared" si="19"/>
        <v>33.829512862243391</v>
      </c>
      <c r="N68" s="17">
        <f t="shared" si="20"/>
        <v>21.055595544943845</v>
      </c>
      <c r="O68" s="17">
        <f t="shared" si="6"/>
        <v>12.773917317299546</v>
      </c>
      <c r="P68" s="18">
        <f t="shared" si="21"/>
        <v>0.53739278067364904</v>
      </c>
      <c r="Q68" s="293">
        <v>5.1518980000000001</v>
      </c>
      <c r="R68" s="293">
        <v>0.99248000000000003</v>
      </c>
    </row>
    <row r="69" spans="1:18" ht="15">
      <c r="A69" s="7" t="s">
        <v>313</v>
      </c>
      <c r="B69" s="2" t="s">
        <v>131</v>
      </c>
      <c r="C69" s="1" t="s">
        <v>19</v>
      </c>
      <c r="D69">
        <v>0.64691366873784595</v>
      </c>
      <c r="E69" s="21">
        <v>5.1494158839928197</v>
      </c>
      <c r="F69" s="293">
        <v>53.898576230503302</v>
      </c>
      <c r="G69" s="293">
        <v>0.207583761865789</v>
      </c>
      <c r="H69" s="293">
        <v>1.2162009585904701</v>
      </c>
      <c r="I69" s="17">
        <f t="shared" ref="I69:I100" si="22">1-1/H69</f>
        <v>0.17776746273990662</v>
      </c>
      <c r="J69" s="17">
        <f t="shared" ref="J69:J100" si="23">F69-E69</f>
        <v>48.749160346510479</v>
      </c>
      <c r="K69" s="17">
        <f t="shared" ref="K69:K100" si="24">(1+(G69*336)^H69)^I69</f>
        <v>2.5061922132110812</v>
      </c>
      <c r="L69" s="17">
        <f t="shared" ref="L69:L100" si="25">(1+(G69*15310)^H69)^I69</f>
        <v>5.7171087144584902</v>
      </c>
      <c r="M69" s="17">
        <f t="shared" ref="M69:M100" si="26">E69+J69/K69</f>
        <v>24.60090092553725</v>
      </c>
      <c r="N69" s="17">
        <f t="shared" ref="N69:N100" si="27">E69+J69/L69</f>
        <v>13.676306447263816</v>
      </c>
      <c r="O69" s="17">
        <f t="shared" ref="O69:O132" si="28">M69-N69</f>
        <v>10.924594478273434</v>
      </c>
      <c r="P69" s="18">
        <f t="shared" ref="P69:P100" si="29">(2.65-D69)/2.65</f>
        <v>0.75588163443854861</v>
      </c>
      <c r="Q69" s="293">
        <v>2.2842389999999999</v>
      </c>
      <c r="R69" s="293">
        <v>0.99869600000000003</v>
      </c>
    </row>
    <row r="70" spans="1:18" ht="15">
      <c r="A70" s="7" t="s">
        <v>314</v>
      </c>
      <c r="B70" s="2" t="s">
        <v>131</v>
      </c>
      <c r="C70" s="1" t="s">
        <v>20</v>
      </c>
      <c r="D70">
        <v>0.89453011631477197</v>
      </c>
      <c r="E70" s="21">
        <v>0.37817376406212599</v>
      </c>
      <c r="F70" s="293">
        <v>49.121016251424699</v>
      </c>
      <c r="G70" s="293">
        <v>0.11935888999154</v>
      </c>
      <c r="H70" s="293">
        <v>1.18400655845347</v>
      </c>
      <c r="I70" s="17">
        <f t="shared" si="22"/>
        <v>0.1554100837868807</v>
      </c>
      <c r="J70" s="17">
        <f t="shared" si="23"/>
        <v>48.742842487362573</v>
      </c>
      <c r="K70" s="17">
        <f t="shared" si="24"/>
        <v>1.9762692411390486</v>
      </c>
      <c r="L70" s="17">
        <f t="shared" si="25"/>
        <v>3.9829731454356057</v>
      </c>
      <c r="M70" s="17">
        <f t="shared" si="26"/>
        <v>25.042243554101969</v>
      </c>
      <c r="N70" s="17">
        <f t="shared" si="27"/>
        <v>12.61597721077146</v>
      </c>
      <c r="O70" s="17">
        <f t="shared" si="28"/>
        <v>12.426266343330509</v>
      </c>
      <c r="P70" s="18">
        <f t="shared" si="29"/>
        <v>0.66244146554159544</v>
      </c>
      <c r="Q70" s="293">
        <v>0.53825900000000004</v>
      </c>
      <c r="R70" s="293">
        <v>0.99967700000000004</v>
      </c>
    </row>
    <row r="71" spans="1:18" ht="15">
      <c r="A71" s="7" t="s">
        <v>315</v>
      </c>
      <c r="B71" s="2" t="s">
        <v>66</v>
      </c>
      <c r="C71" s="1" t="s">
        <v>19</v>
      </c>
      <c r="D71">
        <v>1.02524609507856</v>
      </c>
      <c r="E71" s="21">
        <v>10.296512291375</v>
      </c>
      <c r="F71" s="293">
        <v>46.231480784645903</v>
      </c>
      <c r="G71" s="293">
        <v>5.2902376158872597E-2</v>
      </c>
      <c r="H71" s="293">
        <v>1.26790942896965</v>
      </c>
      <c r="I71" s="17">
        <f t="shared" si="22"/>
        <v>0.211300131419768</v>
      </c>
      <c r="J71" s="17">
        <f t="shared" si="23"/>
        <v>35.934968493270901</v>
      </c>
      <c r="K71" s="17">
        <f t="shared" si="24"/>
        <v>2.1736745753720195</v>
      </c>
      <c r="L71" s="17">
        <f t="shared" si="25"/>
        <v>6.0147850798396068</v>
      </c>
      <c r="M71" s="17">
        <f t="shared" si="26"/>
        <v>26.828411270374978</v>
      </c>
      <c r="N71" s="17">
        <f t="shared" si="27"/>
        <v>16.270951613191826</v>
      </c>
      <c r="O71" s="17">
        <f t="shared" si="28"/>
        <v>10.557459657183152</v>
      </c>
      <c r="P71" s="18">
        <f t="shared" si="29"/>
        <v>0.61311468110243017</v>
      </c>
      <c r="Q71" s="293">
        <v>1.2411859999999999</v>
      </c>
      <c r="R71" s="293">
        <v>0.99904400000000004</v>
      </c>
    </row>
    <row r="72" spans="1:18" ht="15">
      <c r="A72" s="7" t="s">
        <v>316</v>
      </c>
      <c r="B72" s="2" t="s">
        <v>66</v>
      </c>
      <c r="C72" s="1" t="s">
        <v>20</v>
      </c>
      <c r="D72">
        <v>1.14427202696103</v>
      </c>
      <c r="E72" s="21">
        <v>16.512467054118201</v>
      </c>
      <c r="F72" s="293">
        <v>43.086860518798098</v>
      </c>
      <c r="G72" s="293">
        <v>1.12345639494468E-2</v>
      </c>
      <c r="H72" s="293">
        <v>1.48990139649515</v>
      </c>
      <c r="I72" s="17">
        <f t="shared" si="22"/>
        <v>0.32881464347076661</v>
      </c>
      <c r="J72" s="17">
        <f t="shared" si="23"/>
        <v>26.574393464679897</v>
      </c>
      <c r="K72" s="17">
        <f t="shared" si="24"/>
        <v>2.0003518250694601</v>
      </c>
      <c r="L72" s="17">
        <f t="shared" si="25"/>
        <v>12.452502213945344</v>
      </c>
      <c r="M72" s="17">
        <f t="shared" si="26"/>
        <v>29.797326813104412</v>
      </c>
      <c r="N72" s="17">
        <f t="shared" si="27"/>
        <v>18.646527583328119</v>
      </c>
      <c r="O72" s="17">
        <f t="shared" si="28"/>
        <v>11.150799229776293</v>
      </c>
      <c r="P72" s="18">
        <f t="shared" si="29"/>
        <v>0.56819923510904524</v>
      </c>
      <c r="Q72" s="293">
        <v>15.378385</v>
      </c>
      <c r="R72" s="293">
        <v>0.98755300000000001</v>
      </c>
    </row>
    <row r="73" spans="1:18" ht="15">
      <c r="A73" s="7" t="s">
        <v>317</v>
      </c>
      <c r="B73" s="2" t="s">
        <v>134</v>
      </c>
      <c r="C73" s="1" t="s">
        <v>19</v>
      </c>
      <c r="D73">
        <v>0.89655896742640495</v>
      </c>
      <c r="E73" s="21">
        <v>6.24850569959382</v>
      </c>
      <c r="F73" s="293">
        <v>51.341156456113403</v>
      </c>
      <c r="G73" s="293">
        <v>5.82395283395373E-2</v>
      </c>
      <c r="H73" s="293">
        <v>1.2166015613793399</v>
      </c>
      <c r="I73" s="17">
        <f t="shared" si="22"/>
        <v>0.1780382076230157</v>
      </c>
      <c r="J73" s="17">
        <f t="shared" si="23"/>
        <v>45.092650756519582</v>
      </c>
      <c r="K73" s="17">
        <f t="shared" si="24"/>
        <v>1.9133780689373403</v>
      </c>
      <c r="L73" s="17">
        <f t="shared" si="25"/>
        <v>4.3554830404339029</v>
      </c>
      <c r="M73" s="17">
        <f t="shared" si="26"/>
        <v>29.815542182646709</v>
      </c>
      <c r="N73" s="17">
        <f t="shared" si="27"/>
        <v>16.601582577153501</v>
      </c>
      <c r="O73" s="17">
        <f t="shared" si="28"/>
        <v>13.213959605493208</v>
      </c>
      <c r="P73" s="18">
        <f t="shared" si="29"/>
        <v>0.66167586134852641</v>
      </c>
      <c r="Q73" s="293">
        <v>5.0288130000000004</v>
      </c>
      <c r="R73" s="293">
        <v>0.99710900000000002</v>
      </c>
    </row>
    <row r="74" spans="1:18" ht="15">
      <c r="A74" s="7" t="s">
        <v>318</v>
      </c>
      <c r="B74" s="2" t="s">
        <v>134</v>
      </c>
      <c r="C74" s="1" t="s">
        <v>20</v>
      </c>
      <c r="D74">
        <v>0.66217835805394198</v>
      </c>
      <c r="E74" s="21">
        <v>6.3230820137383601</v>
      </c>
      <c r="F74" s="293">
        <v>51.190892846842203</v>
      </c>
      <c r="G74" s="293">
        <v>8.5214646612223305E-2</v>
      </c>
      <c r="H74" s="293">
        <v>1.23956950772944</v>
      </c>
      <c r="I74" s="17">
        <f t="shared" si="22"/>
        <v>0.19326831310030146</v>
      </c>
      <c r="J74" s="17">
        <f t="shared" si="23"/>
        <v>44.867810833103846</v>
      </c>
      <c r="K74" s="17">
        <f t="shared" si="24"/>
        <v>2.2403710373958052</v>
      </c>
      <c r="L74" s="17">
        <f t="shared" si="25"/>
        <v>5.5768351475601783</v>
      </c>
      <c r="M74" s="17">
        <f t="shared" si="26"/>
        <v>26.350037408259947</v>
      </c>
      <c r="N74" s="17">
        <f t="shared" si="27"/>
        <v>14.368471494675976</v>
      </c>
      <c r="O74" s="17">
        <f t="shared" si="28"/>
        <v>11.981565913583971</v>
      </c>
      <c r="P74" s="18">
        <f t="shared" si="29"/>
        <v>0.75012137431926718</v>
      </c>
      <c r="Q74" s="293">
        <v>7.4797479999999998</v>
      </c>
      <c r="R74" s="293">
        <v>0.99580199999999996</v>
      </c>
    </row>
    <row r="75" spans="1:18" ht="15">
      <c r="A75" s="7" t="s">
        <v>319</v>
      </c>
      <c r="B75" s="2" t="s">
        <v>135</v>
      </c>
      <c r="C75" s="1" t="s">
        <v>19</v>
      </c>
      <c r="D75">
        <v>0.74265611881538596</v>
      </c>
      <c r="E75" s="21">
        <v>12.2838592583424</v>
      </c>
      <c r="F75" s="293">
        <v>52.521080037414897</v>
      </c>
      <c r="G75" s="293">
        <v>0.18366035495930799</v>
      </c>
      <c r="H75" s="293">
        <v>1.25413580211578</v>
      </c>
      <c r="I75" s="17">
        <f t="shared" si="22"/>
        <v>0.20263818454671512</v>
      </c>
      <c r="J75" s="17">
        <f t="shared" si="23"/>
        <v>40.237220779072501</v>
      </c>
      <c r="K75" s="17">
        <f t="shared" si="24"/>
        <v>2.8542501121469308</v>
      </c>
      <c r="L75" s="17">
        <f t="shared" si="25"/>
        <v>7.5251672059565191</v>
      </c>
      <c r="M75" s="17">
        <f t="shared" si="26"/>
        <v>26.381159494167413</v>
      </c>
      <c r="N75" s="17">
        <f t="shared" si="27"/>
        <v>17.630879421193114</v>
      </c>
      <c r="O75" s="17">
        <f t="shared" si="28"/>
        <v>8.7502800729742987</v>
      </c>
      <c r="P75" s="18">
        <f t="shared" si="29"/>
        <v>0.71975240799419393</v>
      </c>
      <c r="Q75" s="293">
        <v>1.9861519999999999</v>
      </c>
      <c r="R75" s="293">
        <v>0.998502</v>
      </c>
    </row>
    <row r="76" spans="1:18" ht="15">
      <c r="A76" s="7" t="s">
        <v>320</v>
      </c>
      <c r="B76" s="2" t="s">
        <v>136</v>
      </c>
      <c r="C76" s="1" t="s">
        <v>19</v>
      </c>
      <c r="D76">
        <v>0.70401133573666097</v>
      </c>
      <c r="E76" s="21">
        <v>11.63895646516</v>
      </c>
      <c r="F76" s="293">
        <v>49.924203465979303</v>
      </c>
      <c r="G76" s="293">
        <v>3.1005971652121399E-2</v>
      </c>
      <c r="H76" s="293">
        <v>1.3500141714441201</v>
      </c>
      <c r="I76" s="17">
        <f t="shared" si="22"/>
        <v>0.25926703500431214</v>
      </c>
      <c r="J76" s="17">
        <f t="shared" si="23"/>
        <v>38.285247000819304</v>
      </c>
      <c r="K76" s="17">
        <f t="shared" si="24"/>
        <v>2.2956207229130339</v>
      </c>
      <c r="L76" s="17">
        <f t="shared" si="25"/>
        <v>8.6459466114233656</v>
      </c>
      <c r="M76" s="17">
        <f t="shared" si="26"/>
        <v>28.316470576566495</v>
      </c>
      <c r="N76" s="17">
        <f t="shared" si="27"/>
        <v>16.06707159488279</v>
      </c>
      <c r="O76" s="17">
        <f t="shared" si="28"/>
        <v>12.249398981683704</v>
      </c>
      <c r="P76" s="18">
        <f t="shared" si="29"/>
        <v>0.7343353450050335</v>
      </c>
      <c r="Q76" s="293">
        <v>2.7949839999999999</v>
      </c>
      <c r="R76" s="293">
        <v>0.99848199999999998</v>
      </c>
    </row>
    <row r="77" spans="1:18" ht="15">
      <c r="A77" s="7" t="s">
        <v>321</v>
      </c>
      <c r="B77" s="2" t="s">
        <v>139</v>
      </c>
      <c r="C77" s="1" t="s">
        <v>19</v>
      </c>
      <c r="D77">
        <v>0.84371222656625</v>
      </c>
      <c r="E77" s="21">
        <v>3.8106653238202299</v>
      </c>
      <c r="F77" s="293">
        <v>47.926659183466597</v>
      </c>
      <c r="G77" s="293">
        <v>0.101267049988365</v>
      </c>
      <c r="H77" s="293">
        <v>1.1521671973560199</v>
      </c>
      <c r="I77" s="17">
        <f t="shared" si="22"/>
        <v>0.13207041278836218</v>
      </c>
      <c r="J77" s="17">
        <f t="shared" si="23"/>
        <v>44.115993859646366</v>
      </c>
      <c r="K77" s="17">
        <f t="shared" si="24"/>
        <v>1.7142258973349347</v>
      </c>
      <c r="L77" s="17">
        <f t="shared" si="25"/>
        <v>3.0583903745892509</v>
      </c>
      <c r="M77" s="17">
        <f t="shared" si="26"/>
        <v>29.545893060276921</v>
      </c>
      <c r="N77" s="17">
        <f t="shared" si="27"/>
        <v>18.235244418165323</v>
      </c>
      <c r="O77" s="17">
        <f t="shared" si="28"/>
        <v>11.310648642111598</v>
      </c>
      <c r="P77" s="18">
        <f t="shared" si="29"/>
        <v>0.68161802771084901</v>
      </c>
      <c r="Q77" s="293">
        <v>6.3597840000000003</v>
      </c>
      <c r="R77" s="293">
        <v>0.99454200000000004</v>
      </c>
    </row>
    <row r="78" spans="1:18" ht="15">
      <c r="A78" s="7" t="s">
        <v>322</v>
      </c>
      <c r="B78" s="2" t="s">
        <v>139</v>
      </c>
      <c r="C78" s="1" t="s">
        <v>20</v>
      </c>
      <c r="D78">
        <v>0.95153117135589105</v>
      </c>
      <c r="E78" s="21">
        <v>24.2703355644407</v>
      </c>
      <c r="F78" s="293">
        <v>47.555001930187302</v>
      </c>
      <c r="G78" s="293">
        <v>2.8350000629450801E-2</v>
      </c>
      <c r="H78" s="293">
        <v>1.56901974040853</v>
      </c>
      <c r="I78" s="17">
        <f t="shared" si="22"/>
        <v>0.36265938901468042</v>
      </c>
      <c r="J78" s="17">
        <f t="shared" si="23"/>
        <v>23.284666365746602</v>
      </c>
      <c r="K78" s="17">
        <f t="shared" si="24"/>
        <v>3.6435861077800542</v>
      </c>
      <c r="L78" s="17">
        <f t="shared" si="25"/>
        <v>31.682329125195832</v>
      </c>
      <c r="M78" s="17">
        <f t="shared" si="26"/>
        <v>30.660925954503792</v>
      </c>
      <c r="N78" s="17">
        <f t="shared" si="27"/>
        <v>25.005277313001386</v>
      </c>
      <c r="O78" s="17">
        <f t="shared" si="28"/>
        <v>5.6556486415024061</v>
      </c>
      <c r="P78" s="18">
        <f t="shared" si="29"/>
        <v>0.64093163345060722</v>
      </c>
      <c r="Q78" s="293">
        <v>6.4834259999999997</v>
      </c>
      <c r="R78" s="294">
        <v>0.99225799999999997</v>
      </c>
    </row>
    <row r="79" spans="1:18" ht="15">
      <c r="A79" s="7" t="s">
        <v>323</v>
      </c>
      <c r="B79" s="2" t="s">
        <v>140</v>
      </c>
      <c r="C79" s="1" t="s">
        <v>19</v>
      </c>
      <c r="D79">
        <v>0.62556242608685098</v>
      </c>
      <c r="E79" s="21">
        <v>11.2245491822811</v>
      </c>
      <c r="F79" s="293">
        <v>52.750716597824699</v>
      </c>
      <c r="G79" s="293">
        <v>0.24086971474843</v>
      </c>
      <c r="H79" s="293">
        <v>1.22091899104533</v>
      </c>
      <c r="I79" s="17">
        <f t="shared" si="22"/>
        <v>0.18094483963770835</v>
      </c>
      <c r="J79" s="17">
        <f t="shared" si="23"/>
        <v>41.526167415543597</v>
      </c>
      <c r="K79" s="17">
        <f t="shared" si="24"/>
        <v>2.6418445605750995</v>
      </c>
      <c r="L79" s="17">
        <f t="shared" si="25"/>
        <v>6.1371666424575633</v>
      </c>
      <c r="M79" s="17">
        <f t="shared" si="26"/>
        <v>26.943175491810763</v>
      </c>
      <c r="N79" s="17">
        <f t="shared" si="27"/>
        <v>17.990891019613855</v>
      </c>
      <c r="O79" s="17">
        <f t="shared" si="28"/>
        <v>8.9522844721969079</v>
      </c>
      <c r="P79" s="18">
        <f t="shared" si="29"/>
        <v>0.76393870713703727</v>
      </c>
      <c r="Q79" s="294">
        <v>3.7132589999999999</v>
      </c>
      <c r="R79" s="294">
        <v>0.997089</v>
      </c>
    </row>
    <row r="80" spans="1:18" ht="15">
      <c r="A80" s="7" t="s">
        <v>324</v>
      </c>
      <c r="B80" s="2" t="s">
        <v>140</v>
      </c>
      <c r="C80" s="1" t="s">
        <v>20</v>
      </c>
      <c r="D80">
        <v>1.0616688031302599</v>
      </c>
      <c r="E80" s="21">
        <v>1.31604967134757</v>
      </c>
      <c r="F80" s="293">
        <v>43.932895552216102</v>
      </c>
      <c r="G80" s="293">
        <v>4.3546031811240997E-2</v>
      </c>
      <c r="H80" s="294">
        <v>1.13143591312229</v>
      </c>
      <c r="I80" s="17">
        <f t="shared" si="22"/>
        <v>0.11616735123740396</v>
      </c>
      <c r="J80" s="17">
        <f t="shared" si="23"/>
        <v>42.616845880868532</v>
      </c>
      <c r="K80" s="17">
        <f t="shared" si="24"/>
        <v>1.4306310339616033</v>
      </c>
      <c r="L80" s="17">
        <f t="shared" si="25"/>
        <v>2.3506998747995183</v>
      </c>
      <c r="M80" s="17">
        <f t="shared" si="26"/>
        <v>31.104894502189069</v>
      </c>
      <c r="N80" s="17">
        <f t="shared" si="27"/>
        <v>19.445478416266848</v>
      </c>
      <c r="O80" s="17">
        <f t="shared" si="28"/>
        <v>11.659416085922221</v>
      </c>
      <c r="P80" s="18">
        <f t="shared" si="29"/>
        <v>0.59937026296971319</v>
      </c>
      <c r="Q80" s="294">
        <v>2.055644</v>
      </c>
      <c r="R80" s="294">
        <v>0.99785100000000004</v>
      </c>
    </row>
    <row r="81" spans="1:18" ht="15">
      <c r="A81" s="7" t="s">
        <v>325</v>
      </c>
      <c r="B81" s="2" t="s">
        <v>145</v>
      </c>
      <c r="C81" s="1" t="s">
        <v>19</v>
      </c>
      <c r="D81">
        <v>0.63899148820670704</v>
      </c>
      <c r="E81" s="21">
        <v>8.7709036838339802</v>
      </c>
      <c r="F81" s="293">
        <v>50.028643904013798</v>
      </c>
      <c r="G81" s="294">
        <v>0.18328062813124399</v>
      </c>
      <c r="H81" s="294">
        <v>1.2637574196470001</v>
      </c>
      <c r="I81" s="17">
        <f t="shared" si="22"/>
        <v>0.20870889899160738</v>
      </c>
      <c r="J81" s="17">
        <f t="shared" si="23"/>
        <v>41.257740220179819</v>
      </c>
      <c r="K81" s="17">
        <f t="shared" si="24"/>
        <v>2.968092039286053</v>
      </c>
      <c r="L81" s="17">
        <f t="shared" si="25"/>
        <v>8.118275081950113</v>
      </c>
      <c r="M81" s="17">
        <f t="shared" si="26"/>
        <v>22.671328493471616</v>
      </c>
      <c r="N81" s="17">
        <f t="shared" si="27"/>
        <v>13.852985752217057</v>
      </c>
      <c r="O81" s="17">
        <f t="shared" si="28"/>
        <v>8.8183427412545594</v>
      </c>
      <c r="P81" s="18">
        <f t="shared" si="29"/>
        <v>0.75887113652577098</v>
      </c>
      <c r="Q81" s="294">
        <v>3.027558</v>
      </c>
      <c r="R81" s="294">
        <v>0.99788299999999996</v>
      </c>
    </row>
    <row r="82" spans="1:18" ht="15">
      <c r="A82" s="7" t="s">
        <v>240</v>
      </c>
      <c r="B82" s="2" t="s">
        <v>147</v>
      </c>
      <c r="C82" s="1" t="s">
        <v>19</v>
      </c>
      <c r="D82">
        <v>0.581314149461711</v>
      </c>
      <c r="E82" s="21">
        <v>10.5844341423091</v>
      </c>
      <c r="F82" s="294">
        <v>55.829987424254597</v>
      </c>
      <c r="G82" s="294">
        <v>0.25796508898266501</v>
      </c>
      <c r="H82" s="294">
        <v>1.2523605388303301</v>
      </c>
      <c r="I82" s="17">
        <f t="shared" si="22"/>
        <v>0.20150789729132457</v>
      </c>
      <c r="J82" s="17">
        <f t="shared" si="23"/>
        <v>45.245553281945497</v>
      </c>
      <c r="K82" s="17">
        <f t="shared" si="24"/>
        <v>3.0858610525200896</v>
      </c>
      <c r="L82" s="17">
        <f t="shared" si="25"/>
        <v>8.0840042994902852</v>
      </c>
      <c r="M82" s="17">
        <f t="shared" si="26"/>
        <v>25.246647544625255</v>
      </c>
      <c r="N82" s="17">
        <f t="shared" si="27"/>
        <v>16.181357598274893</v>
      </c>
      <c r="O82" s="17">
        <f t="shared" si="28"/>
        <v>9.0652899463503616</v>
      </c>
      <c r="P82" s="18">
        <f t="shared" si="29"/>
        <v>0.78063617001444874</v>
      </c>
      <c r="Q82" s="294">
        <v>6.0753250000000003</v>
      </c>
      <c r="R82" s="293">
        <v>0.99626999999999999</v>
      </c>
    </row>
    <row r="83" spans="1:18" ht="15">
      <c r="A83" s="7" t="s">
        <v>326</v>
      </c>
      <c r="B83" s="2" t="s">
        <v>149</v>
      </c>
      <c r="C83" s="1" t="s">
        <v>19</v>
      </c>
      <c r="D83">
        <v>0.69956718568260801</v>
      </c>
      <c r="E83" s="22">
        <v>6.7627259313419197</v>
      </c>
      <c r="F83" s="294">
        <v>46.821403843139798</v>
      </c>
      <c r="G83" s="294">
        <v>6.6355554328847502E-2</v>
      </c>
      <c r="H83" s="294">
        <v>1.2687408253363901</v>
      </c>
      <c r="I83" s="17">
        <f t="shared" si="22"/>
        <v>0.21181696054049259</v>
      </c>
      <c r="J83" s="17">
        <f t="shared" si="23"/>
        <v>40.058677911797879</v>
      </c>
      <c r="K83" s="17">
        <f t="shared" si="24"/>
        <v>2.312570985278946</v>
      </c>
      <c r="L83" s="17">
        <f t="shared" si="25"/>
        <v>6.4280330540417028</v>
      </c>
      <c r="M83" s="17">
        <f t="shared" si="26"/>
        <v>24.084865734529814</v>
      </c>
      <c r="N83" s="17">
        <f t="shared" si="27"/>
        <v>12.994597730229218</v>
      </c>
      <c r="O83" s="17">
        <f t="shared" si="28"/>
        <v>11.090268004300595</v>
      </c>
      <c r="P83" s="18">
        <f t="shared" si="29"/>
        <v>0.73601238276128</v>
      </c>
      <c r="Q83" s="293">
        <v>1.129969</v>
      </c>
      <c r="R83" s="293">
        <v>0.99927500000000002</v>
      </c>
    </row>
    <row r="84" spans="1:18" ht="15">
      <c r="A84" s="7" t="s">
        <v>327</v>
      </c>
      <c r="B84" s="2" t="s">
        <v>151</v>
      </c>
      <c r="C84" s="1" t="s">
        <v>19</v>
      </c>
      <c r="D84">
        <v>0.76371752559328998</v>
      </c>
      <c r="E84" s="22">
        <v>1.9831756514056</v>
      </c>
      <c r="F84" s="294">
        <v>50.6475975459186</v>
      </c>
      <c r="G84" s="294">
        <v>0.30232742714844102</v>
      </c>
      <c r="H84" s="293">
        <v>1.1500303897729101</v>
      </c>
      <c r="I84" s="17">
        <f t="shared" si="22"/>
        <v>0.13045776103580675</v>
      </c>
      <c r="J84" s="17">
        <f t="shared" si="23"/>
        <v>48.664421894512998</v>
      </c>
      <c r="K84" s="17">
        <f t="shared" si="24"/>
        <v>2.0015279811313524</v>
      </c>
      <c r="L84" s="17">
        <f t="shared" si="25"/>
        <v>3.5475845383881026</v>
      </c>
      <c r="M84" s="17">
        <f t="shared" si="26"/>
        <v>26.296811210477678</v>
      </c>
      <c r="N84" s="17">
        <f t="shared" si="27"/>
        <v>15.700797139468685</v>
      </c>
      <c r="O84" s="17">
        <f t="shared" si="28"/>
        <v>10.596014071008993</v>
      </c>
      <c r="P84" s="18">
        <f t="shared" si="29"/>
        <v>0.71180470732328682</v>
      </c>
      <c r="Q84" s="293">
        <v>3.1972160000000001</v>
      </c>
      <c r="R84" s="293">
        <v>0.99758100000000005</v>
      </c>
    </row>
    <row r="85" spans="1:18" ht="15">
      <c r="A85" s="10" t="s">
        <v>328</v>
      </c>
      <c r="B85" s="11" t="s">
        <v>156</v>
      </c>
      <c r="C85" s="12" t="s">
        <v>19</v>
      </c>
      <c r="D85" s="9">
        <v>0.65058492313032501</v>
      </c>
      <c r="E85" s="22">
        <v>8.5666358800075901</v>
      </c>
      <c r="F85" s="294">
        <v>51.591455244637601</v>
      </c>
      <c r="G85" s="293">
        <v>0.125477614648664</v>
      </c>
      <c r="H85" s="293">
        <v>1.3281928632064699</v>
      </c>
      <c r="I85" s="19">
        <f t="shared" si="22"/>
        <v>0.24709729460084573</v>
      </c>
      <c r="J85" s="19">
        <f t="shared" si="23"/>
        <v>43.024819364630012</v>
      </c>
      <c r="K85" s="19">
        <f t="shared" si="24"/>
        <v>3.4199940444070722</v>
      </c>
      <c r="L85" s="19">
        <f t="shared" si="25"/>
        <v>11.957476604760137</v>
      </c>
      <c r="M85" s="19">
        <f t="shared" si="26"/>
        <v>21.147014326862244</v>
      </c>
      <c r="N85" s="19">
        <f t="shared" si="27"/>
        <v>12.164787963993463</v>
      </c>
      <c r="O85" s="19">
        <f t="shared" si="28"/>
        <v>8.9822263628687811</v>
      </c>
      <c r="P85" s="20">
        <f t="shared" si="29"/>
        <v>0.75449625542251886</v>
      </c>
      <c r="Q85" s="293">
        <v>1.6073660000000001</v>
      </c>
      <c r="R85" s="293">
        <v>0.99909099999999995</v>
      </c>
    </row>
    <row r="86" spans="1:18" ht="15">
      <c r="A86" s="10" t="s">
        <v>329</v>
      </c>
      <c r="B86" s="11" t="s">
        <v>156</v>
      </c>
      <c r="C86" s="12" t="s">
        <v>20</v>
      </c>
      <c r="D86" s="9">
        <v>0.88786389123369203</v>
      </c>
      <c r="E86" s="22">
        <v>13.865389782560801</v>
      </c>
      <c r="F86" s="293">
        <v>52.035711665579697</v>
      </c>
      <c r="G86" s="293">
        <v>5.34292482973871E-2</v>
      </c>
      <c r="H86" s="293">
        <v>1.4310404060498101</v>
      </c>
      <c r="I86" s="19">
        <f t="shared" si="22"/>
        <v>0.30120771169532368</v>
      </c>
      <c r="J86" s="19">
        <f t="shared" si="23"/>
        <v>38.1703218830189</v>
      </c>
      <c r="K86" s="19">
        <f t="shared" si="24"/>
        <v>3.4886528075493861</v>
      </c>
      <c r="L86" s="19">
        <f t="shared" si="25"/>
        <v>18.010412333943876</v>
      </c>
      <c r="M86" s="19">
        <f t="shared" si="26"/>
        <v>24.806668261295904</v>
      </c>
      <c r="N86" s="19">
        <f t="shared" si="27"/>
        <v>15.984737256415135</v>
      </c>
      <c r="O86" s="19">
        <f t="shared" si="28"/>
        <v>8.8219310048807689</v>
      </c>
      <c r="P86" s="20">
        <f t="shared" si="29"/>
        <v>0.66495702217596531</v>
      </c>
      <c r="Q86" s="293">
        <v>6.5502330000000004</v>
      </c>
      <c r="R86" s="293">
        <v>0.99633000000000005</v>
      </c>
    </row>
    <row r="87" spans="1:18" ht="15">
      <c r="A87" s="10" t="s">
        <v>330</v>
      </c>
      <c r="B87" s="11" t="s">
        <v>158</v>
      </c>
      <c r="C87" s="12" t="s">
        <v>19</v>
      </c>
      <c r="D87" s="9">
        <v>0.84177998741231397</v>
      </c>
      <c r="E87" s="315">
        <v>7.0395761301277302</v>
      </c>
      <c r="F87">
        <v>49.125520458998899</v>
      </c>
      <c r="G87">
        <v>0.14161548788262801</v>
      </c>
      <c r="H87">
        <v>1.22812226128781</v>
      </c>
      <c r="I87" s="19">
        <f t="shared" si="22"/>
        <v>0.18574882035653417</v>
      </c>
      <c r="J87" s="19">
        <f t="shared" si="23"/>
        <v>42.085944328871172</v>
      </c>
      <c r="K87" s="19">
        <f t="shared" si="24"/>
        <v>2.4174810212379527</v>
      </c>
      <c r="L87" s="19">
        <f t="shared" si="25"/>
        <v>5.7682213740376449</v>
      </c>
      <c r="M87" s="19">
        <f t="shared" si="26"/>
        <v>24.448583257438969</v>
      </c>
      <c r="N87" s="19">
        <f t="shared" si="27"/>
        <v>14.335749699037034</v>
      </c>
      <c r="O87" s="19">
        <f t="shared" si="28"/>
        <v>10.112833558401935</v>
      </c>
      <c r="P87" s="20">
        <f t="shared" si="29"/>
        <v>0.68234717456139093</v>
      </c>
      <c r="Q87">
        <v>2.3842189999999999</v>
      </c>
      <c r="R87" s="317">
        <v>0.99833099999999997</v>
      </c>
    </row>
    <row r="88" spans="1:18" ht="15">
      <c r="A88" s="10" t="s">
        <v>331</v>
      </c>
      <c r="B88" s="11" t="s">
        <v>158</v>
      </c>
      <c r="C88" s="12" t="s">
        <v>20</v>
      </c>
      <c r="D88" s="9">
        <v>1.06273153466492</v>
      </c>
      <c r="E88" s="315">
        <v>13.266921301141901</v>
      </c>
      <c r="F88">
        <v>45.879040170543298</v>
      </c>
      <c r="G88">
        <v>3.4608355108412897E-2</v>
      </c>
      <c r="H88">
        <v>1.2834271155431201</v>
      </c>
      <c r="I88" s="19">
        <f t="shared" si="22"/>
        <v>0.22083615977147208</v>
      </c>
      <c r="J88" s="19">
        <f t="shared" si="23"/>
        <v>32.612118869401399</v>
      </c>
      <c r="K88" s="19">
        <f t="shared" si="24"/>
        <v>2.0231412079389584</v>
      </c>
      <c r="L88" s="19">
        <f t="shared" si="25"/>
        <v>5.917391534467872</v>
      </c>
      <c r="M88" s="19">
        <f t="shared" si="26"/>
        <v>29.386467846597547</v>
      </c>
      <c r="N88" s="19">
        <f t="shared" si="27"/>
        <v>18.778153518824464</v>
      </c>
      <c r="O88" s="19">
        <f t="shared" si="28"/>
        <v>10.608314327773083</v>
      </c>
      <c r="P88" s="20">
        <f t="shared" si="29"/>
        <v>0.598969232201917</v>
      </c>
      <c r="Q88">
        <v>15.882159</v>
      </c>
      <c r="R88" s="317">
        <v>0.986738</v>
      </c>
    </row>
    <row r="89" spans="1:18" ht="15">
      <c r="A89" s="7" t="s">
        <v>332</v>
      </c>
      <c r="B89" s="2" t="s">
        <v>164</v>
      </c>
      <c r="C89" s="1" t="s">
        <v>19</v>
      </c>
      <c r="D89">
        <v>0.54421515770613604</v>
      </c>
      <c r="E89" s="315">
        <v>11.612709939469999</v>
      </c>
      <c r="F89">
        <v>56.412564914712803</v>
      </c>
      <c r="G89">
        <v>7.8359306397007805E-2</v>
      </c>
      <c r="H89">
        <v>1.2927731005013301</v>
      </c>
      <c r="I89" s="17">
        <f t="shared" si="22"/>
        <v>0.22646905353135394</v>
      </c>
      <c r="J89" s="17">
        <f t="shared" si="23"/>
        <v>44.799854975242802</v>
      </c>
      <c r="K89" s="17">
        <f t="shared" si="24"/>
        <v>2.61388899296198</v>
      </c>
      <c r="L89" s="17">
        <f t="shared" si="25"/>
        <v>7.9703596561769574</v>
      </c>
      <c r="M89" s="17">
        <f t="shared" si="26"/>
        <v>28.751867377245105</v>
      </c>
      <c r="N89" s="17">
        <f t="shared" si="27"/>
        <v>17.233517143637169</v>
      </c>
      <c r="O89" s="17">
        <f t="shared" si="28"/>
        <v>11.518350233607936</v>
      </c>
      <c r="P89" s="18">
        <f t="shared" si="29"/>
        <v>0.79463578954485437</v>
      </c>
      <c r="Q89">
        <v>5.445767</v>
      </c>
      <c r="R89" s="317">
        <v>0.99729400000000001</v>
      </c>
    </row>
    <row r="90" spans="1:18" ht="15">
      <c r="A90" s="7" t="s">
        <v>333</v>
      </c>
      <c r="B90" s="2" t="s">
        <v>164</v>
      </c>
      <c r="C90" s="1" t="s">
        <v>20</v>
      </c>
      <c r="D90">
        <v>0.81965584909974398</v>
      </c>
      <c r="E90" s="21">
        <v>15.672451424876799</v>
      </c>
      <c r="F90" s="293">
        <v>52.869053285227103</v>
      </c>
      <c r="G90" s="293">
        <v>1.3421132830445199E-2</v>
      </c>
      <c r="H90" s="293">
        <v>1.4521411839066201</v>
      </c>
      <c r="I90" s="17">
        <f t="shared" si="22"/>
        <v>0.31136172495999881</v>
      </c>
      <c r="J90" s="17">
        <f t="shared" si="23"/>
        <v>37.196601860350306</v>
      </c>
      <c r="K90" s="17">
        <f t="shared" si="24"/>
        <v>2.042404580220166</v>
      </c>
      <c r="L90" s="17">
        <f t="shared" si="25"/>
        <v>11.111053576794808</v>
      </c>
      <c r="M90" s="17">
        <f t="shared" si="26"/>
        <v>33.884612825504192</v>
      </c>
      <c r="N90" s="17">
        <f t="shared" si="27"/>
        <v>19.020162927054649</v>
      </c>
      <c r="O90" s="17">
        <f t="shared" si="28"/>
        <v>14.864449898449543</v>
      </c>
      <c r="P90" s="18">
        <f t="shared" si="29"/>
        <v>0.69069590600009667</v>
      </c>
      <c r="Q90" s="293">
        <v>23.542722000000001</v>
      </c>
      <c r="R90" s="293">
        <v>0.98962600000000001</v>
      </c>
    </row>
    <row r="91" spans="1:18" ht="15">
      <c r="A91" s="7" t="s">
        <v>241</v>
      </c>
      <c r="B91" s="2" t="s">
        <v>165</v>
      </c>
      <c r="C91" s="1" t="s">
        <v>19</v>
      </c>
      <c r="D91">
        <v>0.64614077307627105</v>
      </c>
      <c r="E91" s="21">
        <v>7.8713402136517399</v>
      </c>
      <c r="F91" s="293">
        <v>55.440578303836702</v>
      </c>
      <c r="G91" s="293">
        <v>0.15611045754654099</v>
      </c>
      <c r="H91" s="293">
        <v>1.2307071826996501</v>
      </c>
      <c r="I91" s="17">
        <f t="shared" si="22"/>
        <v>0.18745903651393037</v>
      </c>
      <c r="J91" s="17">
        <f t="shared" si="23"/>
        <v>47.56923809018496</v>
      </c>
      <c r="K91" s="17">
        <f t="shared" si="24"/>
        <v>2.4967999164024675</v>
      </c>
      <c r="L91" s="17">
        <f t="shared" si="25"/>
        <v>6.0176713381939528</v>
      </c>
      <c r="M91" s="17">
        <f t="shared" si="26"/>
        <v>26.923422752458229</v>
      </c>
      <c r="N91" s="17">
        <f t="shared" si="27"/>
        <v>15.776264796066975</v>
      </c>
      <c r="O91" s="17">
        <f t="shared" si="28"/>
        <v>11.147157956391254</v>
      </c>
      <c r="P91" s="18">
        <f t="shared" si="29"/>
        <v>0.75617329317876569</v>
      </c>
      <c r="Q91" s="293">
        <v>1.078638</v>
      </c>
      <c r="R91" s="293">
        <v>0.99940099999999998</v>
      </c>
    </row>
    <row r="92" spans="1:18" ht="15">
      <c r="A92" s="7" t="s">
        <v>334</v>
      </c>
      <c r="B92" s="2" t="s">
        <v>165</v>
      </c>
      <c r="C92" s="1" t="s">
        <v>20</v>
      </c>
      <c r="D92">
        <v>0.79579269554863097</v>
      </c>
      <c r="E92" s="21">
        <v>2.3900000000000001E-14</v>
      </c>
      <c r="F92" s="293">
        <v>52.757238286950802</v>
      </c>
      <c r="G92" s="293">
        <v>0.215785591695453</v>
      </c>
      <c r="H92" s="293">
        <v>1.16229089966544</v>
      </c>
      <c r="I92" s="17">
        <f t="shared" si="22"/>
        <v>0.13963019043868852</v>
      </c>
      <c r="J92" s="17">
        <f t="shared" si="23"/>
        <v>52.757238286950781</v>
      </c>
      <c r="K92" s="17">
        <f t="shared" si="24"/>
        <v>2.0060219474160874</v>
      </c>
      <c r="L92" s="17">
        <f t="shared" si="25"/>
        <v>3.7248279683655676</v>
      </c>
      <c r="M92" s="17">
        <f t="shared" si="26"/>
        <v>26.299432244450898</v>
      </c>
      <c r="N92" s="17">
        <f t="shared" si="27"/>
        <v>14.163671110454111</v>
      </c>
      <c r="O92" s="17">
        <f t="shared" si="28"/>
        <v>12.135761133996787</v>
      </c>
      <c r="P92" s="18">
        <f t="shared" si="29"/>
        <v>0.69970086960429023</v>
      </c>
      <c r="Q92" s="293">
        <v>0.76527500000000004</v>
      </c>
      <c r="R92" s="293">
        <v>0.99954799999999999</v>
      </c>
    </row>
    <row r="93" spans="1:18" ht="15">
      <c r="A93" s="7" t="s">
        <v>335</v>
      </c>
      <c r="B93" s="2" t="s">
        <v>168</v>
      </c>
      <c r="C93" s="1" t="s">
        <v>19</v>
      </c>
      <c r="D93">
        <v>0.68662118335123501</v>
      </c>
      <c r="E93" s="21">
        <v>10.4555863580027</v>
      </c>
      <c r="F93" s="293">
        <v>55.822304711995997</v>
      </c>
      <c r="G93" s="293">
        <v>9.38276861823122E-2</v>
      </c>
      <c r="H93" s="293">
        <v>1.27977676231922</v>
      </c>
      <c r="I93" s="17">
        <f t="shared" si="22"/>
        <v>0.2186137227653725</v>
      </c>
      <c r="J93" s="17">
        <f t="shared" si="23"/>
        <v>45.366718353993299</v>
      </c>
      <c r="K93" s="17">
        <f t="shared" si="24"/>
        <v>2.6328921937272445</v>
      </c>
      <c r="L93" s="17">
        <f t="shared" si="25"/>
        <v>7.6445082050345121</v>
      </c>
      <c r="M93" s="17">
        <f t="shared" si="26"/>
        <v>27.686340606914833</v>
      </c>
      <c r="N93" s="17">
        <f t="shared" si="27"/>
        <v>16.390136643934206</v>
      </c>
      <c r="O93" s="17">
        <f t="shared" si="28"/>
        <v>11.296203962980627</v>
      </c>
      <c r="P93" s="18">
        <f t="shared" si="29"/>
        <v>0.7408976666599113</v>
      </c>
      <c r="Q93" s="293">
        <v>0.443604</v>
      </c>
      <c r="R93" s="293">
        <v>0.99977400000000005</v>
      </c>
    </row>
    <row r="94" spans="1:18" ht="15">
      <c r="A94" s="7" t="s">
        <v>336</v>
      </c>
      <c r="B94" s="2" t="s">
        <v>168</v>
      </c>
      <c r="C94" s="1" t="s">
        <v>20</v>
      </c>
      <c r="D94">
        <v>0.80207247279892402</v>
      </c>
      <c r="E94" s="21">
        <v>2.34E-14</v>
      </c>
      <c r="F94" s="293">
        <v>53.431793438075601</v>
      </c>
      <c r="G94" s="293">
        <v>0.21812409457457699</v>
      </c>
      <c r="H94" s="293">
        <v>1.17034177255028</v>
      </c>
      <c r="I94" s="17">
        <f t="shared" si="22"/>
        <v>0.14554874186801858</v>
      </c>
      <c r="J94" s="17">
        <f t="shared" si="23"/>
        <v>53.43179343807558</v>
      </c>
      <c r="K94" s="17">
        <f t="shared" si="24"/>
        <v>2.080215686618327</v>
      </c>
      <c r="L94" s="17">
        <f t="shared" si="25"/>
        <v>3.9832214326163533</v>
      </c>
      <c r="M94" s="17">
        <f t="shared" si="26"/>
        <v>25.685698738738129</v>
      </c>
      <c r="N94" s="17">
        <f t="shared" si="27"/>
        <v>13.414216192088357</v>
      </c>
      <c r="O94" s="17">
        <f t="shared" si="28"/>
        <v>12.271482546649771</v>
      </c>
      <c r="P94" s="18">
        <f t="shared" si="29"/>
        <v>0.69733114234002869</v>
      </c>
      <c r="Q94" s="293">
        <v>0.60884700000000003</v>
      </c>
      <c r="R94" s="293">
        <v>0.99966200000000005</v>
      </c>
    </row>
    <row r="95" spans="1:18" ht="15">
      <c r="A95" s="7" t="s">
        <v>337</v>
      </c>
      <c r="B95" s="2" t="s">
        <v>169</v>
      </c>
      <c r="C95" s="1" t="s">
        <v>19</v>
      </c>
      <c r="D95">
        <v>0.67232261361210699</v>
      </c>
      <c r="E95" s="315">
        <v>0.52205618898944695</v>
      </c>
      <c r="F95">
        <v>54.887440099015997</v>
      </c>
      <c r="G95">
        <v>0.33945937581520802</v>
      </c>
      <c r="H95">
        <v>1.1794396593204699</v>
      </c>
      <c r="I95" s="17">
        <f t="shared" si="22"/>
        <v>0.15213975374022393</v>
      </c>
      <c r="J95" s="17">
        <f t="shared" si="23"/>
        <v>54.365383910026551</v>
      </c>
      <c r="K95" s="17">
        <f t="shared" si="24"/>
        <v>2.3408701922433237</v>
      </c>
      <c r="L95" s="17">
        <f t="shared" si="25"/>
        <v>4.6425649157455391</v>
      </c>
      <c r="M95" s="17">
        <f t="shared" si="26"/>
        <v>23.746489602756242</v>
      </c>
      <c r="N95" s="17">
        <f t="shared" si="27"/>
        <v>12.232260547283516</v>
      </c>
      <c r="O95" s="17">
        <f t="shared" si="28"/>
        <v>11.514229055472725</v>
      </c>
      <c r="P95" s="18">
        <f t="shared" si="29"/>
        <v>0.74629335335392188</v>
      </c>
      <c r="Q95">
        <v>0.703511</v>
      </c>
      <c r="R95" s="317">
        <v>0.99962399999999996</v>
      </c>
    </row>
    <row r="96" spans="1:18" ht="15">
      <c r="A96" s="7" t="s">
        <v>338</v>
      </c>
      <c r="B96" s="2" t="s">
        <v>169</v>
      </c>
      <c r="C96" s="1" t="s">
        <v>20</v>
      </c>
      <c r="D96">
        <v>1.0099814057624601</v>
      </c>
      <c r="E96" s="21">
        <v>10.531494092168799</v>
      </c>
      <c r="F96" s="293">
        <v>46.169100316157198</v>
      </c>
      <c r="G96" s="293">
        <v>2.3826514454412299E-2</v>
      </c>
      <c r="H96" s="293">
        <v>1.4517601412444601</v>
      </c>
      <c r="I96" s="17">
        <f t="shared" si="22"/>
        <v>0.31118097846191572</v>
      </c>
      <c r="J96" s="17">
        <f t="shared" si="23"/>
        <v>35.637606223988399</v>
      </c>
      <c r="K96" s="17">
        <f t="shared" si="24"/>
        <v>2.5975269358660213</v>
      </c>
      <c r="L96" s="17">
        <f t="shared" si="25"/>
        <v>14.3698221424475</v>
      </c>
      <c r="M96" s="17">
        <f t="shared" si="26"/>
        <v>24.251315716311744</v>
      </c>
      <c r="N96" s="17">
        <f t="shared" si="27"/>
        <v>13.01152522064862</v>
      </c>
      <c r="O96" s="17">
        <f t="shared" si="28"/>
        <v>11.239790495663124</v>
      </c>
      <c r="P96" s="18">
        <f t="shared" si="29"/>
        <v>0.61887494122171316</v>
      </c>
      <c r="Q96" s="293">
        <v>13.100531999999999</v>
      </c>
      <c r="R96" s="293">
        <v>0.99311499999999997</v>
      </c>
    </row>
    <row r="97" spans="1:18" ht="15">
      <c r="A97" s="7" t="s">
        <v>339</v>
      </c>
      <c r="B97" s="2" t="s">
        <v>145</v>
      </c>
      <c r="C97" s="1" t="s">
        <v>20</v>
      </c>
      <c r="D97">
        <v>0.81888295343816897</v>
      </c>
      <c r="E97" s="21">
        <v>15.1602187978002</v>
      </c>
      <c r="F97" s="293">
        <v>57.1880979527241</v>
      </c>
      <c r="G97" s="293">
        <v>0.163181419856854</v>
      </c>
      <c r="H97" s="293">
        <v>1.24980333054529</v>
      </c>
      <c r="I97" s="17">
        <f t="shared" si="22"/>
        <v>0.19987411174228564</v>
      </c>
      <c r="J97" s="17">
        <f t="shared" si="23"/>
        <v>42.027879154923902</v>
      </c>
      <c r="K97" s="17">
        <f t="shared" si="24"/>
        <v>2.7226436726255834</v>
      </c>
      <c r="L97" s="17">
        <f t="shared" si="25"/>
        <v>7.0590812945782453</v>
      </c>
      <c r="M97" s="17">
        <f t="shared" si="26"/>
        <v>30.59664170450921</v>
      </c>
      <c r="N97" s="17">
        <f t="shared" si="27"/>
        <v>21.113950933907425</v>
      </c>
      <c r="O97" s="17">
        <f t="shared" si="28"/>
        <v>9.4826907706017849</v>
      </c>
      <c r="P97" s="18">
        <f t="shared" si="29"/>
        <v>0.69098756474031353</v>
      </c>
      <c r="Q97" s="293">
        <v>9.5510529999999996</v>
      </c>
      <c r="R97" s="293">
        <v>0.993483</v>
      </c>
    </row>
    <row r="98" spans="1:18" ht="15">
      <c r="A98" s="7" t="s">
        <v>340</v>
      </c>
      <c r="B98" s="2" t="s">
        <v>147</v>
      </c>
      <c r="C98" s="1" t="s">
        <v>20</v>
      </c>
      <c r="D98">
        <v>0.58836682237357796</v>
      </c>
      <c r="E98" s="21">
        <v>15.070964501689501</v>
      </c>
      <c r="F98" s="293">
        <v>65.081262962631101</v>
      </c>
      <c r="G98" s="293">
        <v>0.23508891688186501</v>
      </c>
      <c r="H98" s="293">
        <v>1.30466296115305</v>
      </c>
      <c r="I98" s="17">
        <f t="shared" si="22"/>
        <v>0.23351851798091328</v>
      </c>
      <c r="J98" s="17">
        <f t="shared" si="23"/>
        <v>50.010298460941598</v>
      </c>
      <c r="K98" s="17">
        <f t="shared" si="24"/>
        <v>3.7884218556446143</v>
      </c>
      <c r="L98" s="17">
        <f t="shared" si="25"/>
        <v>12.118447495799781</v>
      </c>
      <c r="M98" s="17">
        <f t="shared" si="26"/>
        <v>28.271790694376577</v>
      </c>
      <c r="N98" s="17">
        <f t="shared" si="27"/>
        <v>19.19775536976687</v>
      </c>
      <c r="O98" s="17">
        <f t="shared" si="28"/>
        <v>9.0740353246097065</v>
      </c>
      <c r="P98" s="18">
        <f t="shared" si="29"/>
        <v>0.77797478400997067</v>
      </c>
      <c r="Q98" s="293">
        <v>8.9665940000000006</v>
      </c>
      <c r="R98" s="293">
        <v>0.99578999999999995</v>
      </c>
    </row>
    <row r="99" spans="1:18" ht="15">
      <c r="A99" s="7" t="s">
        <v>341</v>
      </c>
      <c r="B99" s="2" t="s">
        <v>76</v>
      </c>
      <c r="C99" s="1" t="s">
        <v>20</v>
      </c>
      <c r="D99">
        <v>0.82709496984239805</v>
      </c>
      <c r="E99" s="21">
        <v>10.4853503641699</v>
      </c>
      <c r="F99" s="293">
        <v>53.383611644991703</v>
      </c>
      <c r="G99" s="293">
        <v>0.21963821822489499</v>
      </c>
      <c r="H99" s="293">
        <v>1.2203158500775799</v>
      </c>
      <c r="I99" s="17">
        <f t="shared" si="22"/>
        <v>0.18054002171943739</v>
      </c>
      <c r="J99" s="17">
        <f t="shared" si="23"/>
        <v>42.898261280821799</v>
      </c>
      <c r="K99" s="17">
        <f t="shared" si="24"/>
        <v>2.5820888785562368</v>
      </c>
      <c r="L99" s="17">
        <f t="shared" si="25"/>
        <v>5.9839517389681065</v>
      </c>
      <c r="M99" s="17">
        <f t="shared" si="26"/>
        <v>27.099132189065163</v>
      </c>
      <c r="N99" s="17">
        <f t="shared" si="27"/>
        <v>17.6542352670116</v>
      </c>
      <c r="O99" s="17">
        <f t="shared" si="28"/>
        <v>9.4448969220535623</v>
      </c>
      <c r="P99" s="18">
        <f t="shared" si="29"/>
        <v>0.68788869062551017</v>
      </c>
      <c r="Q99" s="293">
        <v>3.0885479999999998</v>
      </c>
      <c r="R99" s="293">
        <v>0.99775999999999998</v>
      </c>
    </row>
    <row r="100" spans="1:18" ht="15">
      <c r="A100" s="7" t="s">
        <v>342</v>
      </c>
      <c r="B100" s="2" t="s">
        <v>172</v>
      </c>
      <c r="C100" s="1" t="s">
        <v>19</v>
      </c>
      <c r="D100">
        <v>0.55619504046054002</v>
      </c>
      <c r="E100" s="21">
        <v>2.24088964742691</v>
      </c>
      <c r="F100" s="293">
        <v>56.8775364852998</v>
      </c>
      <c r="G100" s="293">
        <v>0.51192811574097496</v>
      </c>
      <c r="H100" s="293">
        <v>1.16997463330839</v>
      </c>
      <c r="I100" s="17">
        <f t="shared" si="22"/>
        <v>0.14528061418540772</v>
      </c>
      <c r="J100" s="17">
        <f t="shared" si="23"/>
        <v>54.636646837872888</v>
      </c>
      <c r="K100" s="17">
        <f t="shared" si="24"/>
        <v>2.3996020714660284</v>
      </c>
      <c r="L100" s="17">
        <f t="shared" si="25"/>
        <v>4.5910738665519073</v>
      </c>
      <c r="M100" s="17">
        <f t="shared" si="26"/>
        <v>25.009934351781922</v>
      </c>
      <c r="N100" s="17">
        <f t="shared" si="27"/>
        <v>14.141514299956699</v>
      </c>
      <c r="O100" s="17">
        <f t="shared" si="28"/>
        <v>10.868420051825224</v>
      </c>
      <c r="P100" s="18">
        <f t="shared" si="29"/>
        <v>0.79011507907149436</v>
      </c>
      <c r="Q100" s="293">
        <v>2.1013280000000001</v>
      </c>
      <c r="R100" s="293">
        <v>0.99883100000000002</v>
      </c>
    </row>
    <row r="101" spans="1:18" ht="15">
      <c r="A101" s="7" t="s">
        <v>343</v>
      </c>
      <c r="B101" s="2" t="s">
        <v>176</v>
      </c>
      <c r="C101" s="1" t="s">
        <v>19</v>
      </c>
      <c r="D101">
        <v>0.889699518429932</v>
      </c>
      <c r="E101" s="21">
        <v>0.72278184601997497</v>
      </c>
      <c r="F101" s="293">
        <v>48.647060340070503</v>
      </c>
      <c r="G101" s="293">
        <v>8.0964008957808295E-2</v>
      </c>
      <c r="H101" s="293">
        <v>1.16805367179122</v>
      </c>
      <c r="I101" s="17">
        <f t="shared" ref="I101:I132" si="30">1-1/H101</f>
        <v>0.14387495699021113</v>
      </c>
      <c r="J101" s="17">
        <f t="shared" ref="J101:J107" si="31">F101-E101</f>
        <v>47.924278494050526</v>
      </c>
      <c r="K101" s="17">
        <f t="shared" ref="K101:K132" si="32">(1+(G101*336)^H101)^I101</f>
        <v>1.7474297538316823</v>
      </c>
      <c r="L101" s="17">
        <f t="shared" ref="L101:L132" si="33">(1+(G101*15310)^H101)^I101</f>
        <v>3.3101687697448647</v>
      </c>
      <c r="M101" s="17">
        <f t="shared" ref="M101:M107" si="34">E101+J101/K101</f>
        <v>28.14836412706126</v>
      </c>
      <c r="N101" s="17">
        <f t="shared" ref="N101:N107" si="35">E101+J101/L101</f>
        <v>15.200677635528118</v>
      </c>
      <c r="O101" s="17">
        <f t="shared" si="28"/>
        <v>12.947686491533142</v>
      </c>
      <c r="P101" s="18">
        <f t="shared" ref="P101:P132" si="36">(2.65-D101)/2.65</f>
        <v>0.66426433266795015</v>
      </c>
      <c r="Q101" s="293">
        <v>1.8918999999999999</v>
      </c>
      <c r="R101" s="293">
        <v>0.99876200000000004</v>
      </c>
    </row>
    <row r="102" spans="1:18" ht="15">
      <c r="A102" s="7" t="s">
        <v>344</v>
      </c>
      <c r="B102" s="2" t="s">
        <v>176</v>
      </c>
      <c r="C102" s="1" t="s">
        <v>20</v>
      </c>
      <c r="D102">
        <v>0.90177601314203304</v>
      </c>
      <c r="E102" s="21">
        <v>10.9089746031256</v>
      </c>
      <c r="F102" s="293">
        <v>48.523606068416001</v>
      </c>
      <c r="G102" s="293">
        <v>1.9372182264809398E-2</v>
      </c>
      <c r="H102" s="293">
        <v>1.40234143244599</v>
      </c>
      <c r="I102" s="17">
        <f t="shared" si="30"/>
        <v>0.28690689951606052</v>
      </c>
      <c r="J102" s="17">
        <f t="shared" si="31"/>
        <v>37.614631465290401</v>
      </c>
      <c r="K102" s="17">
        <f t="shared" si="32"/>
        <v>2.167756524655331</v>
      </c>
      <c r="L102" s="17">
        <f t="shared" si="33"/>
        <v>9.8785317759021893</v>
      </c>
      <c r="M102" s="17">
        <f t="shared" si="34"/>
        <v>28.260845552410853</v>
      </c>
      <c r="N102" s="17">
        <f t="shared" si="35"/>
        <v>14.716689384895902</v>
      </c>
      <c r="O102" s="17">
        <f t="shared" si="28"/>
        <v>13.54415616751495</v>
      </c>
      <c r="P102" s="18">
        <f t="shared" si="36"/>
        <v>0.65970716485206293</v>
      </c>
      <c r="Q102" s="293">
        <v>8.4225960000000004</v>
      </c>
      <c r="R102" s="293">
        <v>0.99594700000000003</v>
      </c>
    </row>
    <row r="103" spans="1:18" ht="15">
      <c r="A103" s="7" t="s">
        <v>345</v>
      </c>
      <c r="B103" s="2" t="s">
        <v>177</v>
      </c>
      <c r="C103" s="1" t="s">
        <v>19</v>
      </c>
      <c r="D103">
        <v>0.70797242600222998</v>
      </c>
      <c r="E103" s="21">
        <v>4.7740520333263898</v>
      </c>
      <c r="F103" s="293">
        <v>52.769779835969402</v>
      </c>
      <c r="G103" s="293">
        <v>0.150032027970669</v>
      </c>
      <c r="H103" s="293">
        <v>1.2297527363395799</v>
      </c>
      <c r="I103" s="17">
        <f t="shared" si="30"/>
        <v>0.18682840017372138</v>
      </c>
      <c r="J103" s="17">
        <f t="shared" si="31"/>
        <v>47.99572780264301</v>
      </c>
      <c r="K103" s="17">
        <f t="shared" si="32"/>
        <v>2.4649647086696289</v>
      </c>
      <c r="L103" s="17">
        <f t="shared" si="33"/>
        <v>5.9189065673295911</v>
      </c>
      <c r="M103" s="17">
        <f t="shared" si="34"/>
        <v>24.24521429128297</v>
      </c>
      <c r="N103" s="17">
        <f t="shared" si="35"/>
        <v>12.882936209259082</v>
      </c>
      <c r="O103" s="17">
        <f t="shared" si="28"/>
        <v>11.362278082023888</v>
      </c>
      <c r="P103" s="18">
        <f t="shared" si="36"/>
        <v>0.73284059396142265</v>
      </c>
      <c r="Q103" s="293">
        <v>2.1598259999999998</v>
      </c>
      <c r="R103" s="293">
        <v>0.99880999999999998</v>
      </c>
    </row>
    <row r="104" spans="1:18" ht="15">
      <c r="A104" s="7" t="s">
        <v>346</v>
      </c>
      <c r="B104" s="2" t="s">
        <v>177</v>
      </c>
      <c r="C104" s="1" t="s">
        <v>20</v>
      </c>
      <c r="D104">
        <v>1.00379824046987</v>
      </c>
      <c r="E104" s="21">
        <v>4.9530700007349404</v>
      </c>
      <c r="F104" s="293">
        <v>47.889641201199296</v>
      </c>
      <c r="G104" s="293">
        <v>3.1368322771980199E-2</v>
      </c>
      <c r="H104" s="293">
        <v>1.1881307661599101</v>
      </c>
      <c r="I104" s="17">
        <f t="shared" si="30"/>
        <v>0.15834180169238177</v>
      </c>
      <c r="J104" s="17">
        <f t="shared" si="31"/>
        <v>42.936571200464357</v>
      </c>
      <c r="K104" s="17">
        <f t="shared" si="32"/>
        <v>1.5721442293339298</v>
      </c>
      <c r="L104" s="17">
        <f t="shared" si="33"/>
        <v>3.1952963831333339</v>
      </c>
      <c r="M104" s="17">
        <f t="shared" si="34"/>
        <v>32.263904718905351</v>
      </c>
      <c r="N104" s="17">
        <f t="shared" si="35"/>
        <v>18.390499914000266</v>
      </c>
      <c r="O104" s="17">
        <f t="shared" si="28"/>
        <v>13.873404804905086</v>
      </c>
      <c r="P104" s="18">
        <f t="shared" si="36"/>
        <v>0.62120821114344527</v>
      </c>
      <c r="Q104" s="293">
        <v>16.387428</v>
      </c>
      <c r="R104" s="293">
        <v>0.98884300000000003</v>
      </c>
    </row>
    <row r="105" spans="1:18" ht="15">
      <c r="A105" s="7" t="s">
        <v>347</v>
      </c>
      <c r="B105" s="2" t="s">
        <v>172</v>
      </c>
      <c r="C105" s="1" t="s">
        <v>20</v>
      </c>
      <c r="D105">
        <v>0.84564446572018603</v>
      </c>
      <c r="E105" s="21">
        <v>2.34E-14</v>
      </c>
      <c r="F105" s="293">
        <v>51.668660048904002</v>
      </c>
      <c r="G105" s="293">
        <v>5.2121920532073103E-2</v>
      </c>
      <c r="H105" s="293">
        <v>1.1336048282600899</v>
      </c>
      <c r="I105" s="17">
        <f t="shared" si="30"/>
        <v>0.11785837968346768</v>
      </c>
      <c r="J105" s="17">
        <f t="shared" si="31"/>
        <v>51.66866004890398</v>
      </c>
      <c r="K105" s="17">
        <f t="shared" si="32"/>
        <v>1.4725658938650596</v>
      </c>
      <c r="L105" s="17">
        <f t="shared" si="33"/>
        <v>2.4420068912027793</v>
      </c>
      <c r="M105" s="17">
        <f t="shared" si="34"/>
        <v>35.087502884701969</v>
      </c>
      <c r="N105" s="17">
        <f t="shared" si="35"/>
        <v>21.158277740754166</v>
      </c>
      <c r="O105" s="17">
        <f t="shared" si="28"/>
        <v>13.929225143947804</v>
      </c>
      <c r="P105" s="18">
        <f t="shared" si="36"/>
        <v>0.68088888086030719</v>
      </c>
      <c r="Q105" s="293">
        <v>15.714886999999999</v>
      </c>
      <c r="R105" s="293">
        <v>0.98909000000000002</v>
      </c>
    </row>
    <row r="106" spans="1:18" ht="15">
      <c r="A106" s="7" t="s">
        <v>348</v>
      </c>
      <c r="B106" s="2" t="s">
        <v>179</v>
      </c>
      <c r="C106" s="1" t="s">
        <v>19</v>
      </c>
      <c r="D106">
        <v>0.55117121866030605</v>
      </c>
      <c r="E106" s="21">
        <v>6.49068570839869</v>
      </c>
      <c r="F106" s="293">
        <v>55.064943683940498</v>
      </c>
      <c r="G106" s="293">
        <v>0.3952839175583</v>
      </c>
      <c r="H106" s="293">
        <v>1.2047852053505801</v>
      </c>
      <c r="I106" s="17">
        <f t="shared" si="30"/>
        <v>0.16997652730221713</v>
      </c>
      <c r="J106" s="17">
        <f t="shared" si="31"/>
        <v>48.574257975541812</v>
      </c>
      <c r="K106" s="17">
        <f t="shared" si="32"/>
        <v>2.7227878882980225</v>
      </c>
      <c r="L106" s="17">
        <f t="shared" si="33"/>
        <v>5.9494389252421565</v>
      </c>
      <c r="M106" s="17">
        <f t="shared" si="34"/>
        <v>24.330583624906946</v>
      </c>
      <c r="N106" s="17">
        <f t="shared" si="35"/>
        <v>14.655196443932414</v>
      </c>
      <c r="O106" s="17">
        <f t="shared" si="28"/>
        <v>9.675387180974532</v>
      </c>
      <c r="P106" s="18">
        <f t="shared" si="36"/>
        <v>0.7920108608829034</v>
      </c>
      <c r="Q106" s="293">
        <v>5.8176249999999996</v>
      </c>
      <c r="R106" s="293">
        <v>0.99640099999999998</v>
      </c>
    </row>
    <row r="107" spans="1:18" ht="15">
      <c r="A107" s="7" t="s">
        <v>245</v>
      </c>
      <c r="B107" s="2" t="s">
        <v>179</v>
      </c>
      <c r="C107" s="1" t="s">
        <v>20</v>
      </c>
      <c r="D107">
        <v>0.84651397333945699</v>
      </c>
      <c r="E107" s="21">
        <v>2.3999999999999999E-14</v>
      </c>
      <c r="F107" s="293">
        <v>47.317377244408902</v>
      </c>
      <c r="G107" s="293">
        <v>9.0689036758433206E-2</v>
      </c>
      <c r="H107" s="293">
        <v>1.14564837571661</v>
      </c>
      <c r="I107" s="17">
        <f t="shared" si="30"/>
        <v>0.12713183102582071</v>
      </c>
      <c r="J107" s="17">
        <f t="shared" si="31"/>
        <v>47.317377244408881</v>
      </c>
      <c r="K107" s="17">
        <f t="shared" si="32"/>
        <v>1.6489880171901492</v>
      </c>
      <c r="L107" s="17">
        <f t="shared" si="33"/>
        <v>2.8689187361707624</v>
      </c>
      <c r="M107" s="17">
        <f t="shared" si="34"/>
        <v>28.694797506798757</v>
      </c>
      <c r="N107" s="17">
        <f t="shared" si="35"/>
        <v>16.493104753313776</v>
      </c>
      <c r="O107" s="17">
        <f t="shared" si="28"/>
        <v>12.201692753484981</v>
      </c>
      <c r="P107" s="18">
        <f t="shared" si="36"/>
        <v>0.68056076477756344</v>
      </c>
      <c r="Q107" s="293">
        <v>11.247121999999999</v>
      </c>
      <c r="R107" s="293">
        <v>0.99146999999999996</v>
      </c>
    </row>
    <row r="108" spans="1:18" ht="15">
      <c r="A108" s="7" t="s">
        <v>349</v>
      </c>
      <c r="B108" s="2" t="s">
        <v>175</v>
      </c>
      <c r="C108" s="1" t="s">
        <v>19</v>
      </c>
      <c r="D108">
        <v>0.56575962427252502</v>
      </c>
      <c r="E108" s="21">
        <v>6.8805355989032799</v>
      </c>
      <c r="F108" s="293">
        <v>56.641614684739302</v>
      </c>
      <c r="G108" s="293">
        <v>0.32456767143637399</v>
      </c>
      <c r="H108" s="293">
        <v>1.2502662150074699</v>
      </c>
      <c r="I108" s="17">
        <f t="shared" si="30"/>
        <v>0.20017034132684663</v>
      </c>
      <c r="J108" s="17" t="e">
        <f>F108-#REF!</f>
        <v>#REF!</v>
      </c>
      <c r="K108" s="17">
        <f t="shared" si="32"/>
        <v>3.2374241815961304</v>
      </c>
      <c r="L108" s="17">
        <f t="shared" si="33"/>
        <v>8.4150402363781573</v>
      </c>
      <c r="M108" s="17" t="e">
        <f>#REF!+J108/K108</f>
        <v>#REF!</v>
      </c>
      <c r="N108" s="17" t="e">
        <f>#REF!+J108/L108</f>
        <v>#REF!</v>
      </c>
      <c r="O108" s="17" t="e">
        <f t="shared" si="28"/>
        <v>#REF!</v>
      </c>
      <c r="P108" s="18">
        <f t="shared" si="36"/>
        <v>0.78650580216131127</v>
      </c>
      <c r="Q108" s="293">
        <v>5.8875929999999999</v>
      </c>
      <c r="R108" s="293">
        <v>0.99688600000000005</v>
      </c>
    </row>
    <row r="109" spans="1:18" ht="15">
      <c r="A109" s="1" t="s">
        <v>350</v>
      </c>
      <c r="B109" s="2" t="s">
        <v>182</v>
      </c>
      <c r="C109" s="1" t="s">
        <v>19</v>
      </c>
      <c r="D109">
        <v>0.79859444232183896</v>
      </c>
      <c r="E109" s="21">
        <v>2.34E-14</v>
      </c>
      <c r="F109" s="293">
        <v>48.151983105173798</v>
      </c>
      <c r="G109" s="293">
        <v>0.134118196569496</v>
      </c>
      <c r="H109" s="293">
        <v>1.17404952283096</v>
      </c>
      <c r="I109" s="17">
        <f t="shared" si="30"/>
        <v>0.148247173093072</v>
      </c>
      <c r="J109" s="17">
        <f t="shared" ref="J109:J141" si="37">F109-E109</f>
        <v>48.151983105173777</v>
      </c>
      <c r="K109" s="17">
        <f t="shared" si="32"/>
        <v>1.9434796059271044</v>
      </c>
      <c r="L109" s="17">
        <f t="shared" si="33"/>
        <v>3.7717326320571289</v>
      </c>
      <c r="M109" s="17">
        <f t="shared" ref="M109:M141" si="38">E109+J109/K109</f>
        <v>24.776171027636654</v>
      </c>
      <c r="N109" s="17">
        <f t="shared" ref="N109:N141" si="39">E109+J109/L109</f>
        <v>12.766542011996073</v>
      </c>
      <c r="O109" s="17">
        <f t="shared" si="28"/>
        <v>12.009629015640581</v>
      </c>
      <c r="P109" s="18">
        <f t="shared" si="36"/>
        <v>0.69864360667100411</v>
      </c>
      <c r="Q109" s="293">
        <v>0.81756499999999999</v>
      </c>
      <c r="R109" s="293">
        <v>0.999471</v>
      </c>
    </row>
    <row r="110" spans="1:18" ht="15">
      <c r="A110" s="1" t="s">
        <v>351</v>
      </c>
      <c r="B110" s="2" t="s">
        <v>182</v>
      </c>
      <c r="C110" s="1" t="s">
        <v>20</v>
      </c>
      <c r="D110">
        <v>1.0066965992007699</v>
      </c>
      <c r="E110" s="21">
        <v>2.3699999999999999E-14</v>
      </c>
      <c r="F110" s="293">
        <v>46.913038884550097</v>
      </c>
      <c r="G110" s="293">
        <v>6.8231645800548399E-2</v>
      </c>
      <c r="H110" s="293">
        <v>1.1493161702857999</v>
      </c>
      <c r="I110" s="17">
        <f t="shared" si="30"/>
        <v>0.1299174014480885</v>
      </c>
      <c r="J110" s="17">
        <f t="shared" si="37"/>
        <v>46.913038884550076</v>
      </c>
      <c r="K110" s="17">
        <f t="shared" si="32"/>
        <v>1.6019154092445105</v>
      </c>
      <c r="L110" s="17">
        <f t="shared" si="33"/>
        <v>2.8235717425563762</v>
      </c>
      <c r="M110" s="17">
        <f t="shared" si="38"/>
        <v>29.285590620964857</v>
      </c>
      <c r="N110" s="17">
        <f t="shared" si="39"/>
        <v>16.614785513498767</v>
      </c>
      <c r="O110" s="17">
        <f t="shared" si="28"/>
        <v>12.670805107466091</v>
      </c>
      <c r="P110" s="18">
        <f t="shared" si="36"/>
        <v>0.62011449086763393</v>
      </c>
      <c r="Q110" s="293">
        <v>3.7571859999999999</v>
      </c>
      <c r="R110" s="293">
        <v>0.99722100000000002</v>
      </c>
    </row>
    <row r="111" spans="1:18" ht="15">
      <c r="A111" s="1" t="s">
        <v>352</v>
      </c>
      <c r="B111" s="2" t="s">
        <v>183</v>
      </c>
      <c r="C111" s="1" t="s">
        <v>19</v>
      </c>
      <c r="D111">
        <v>1.09809151118195</v>
      </c>
      <c r="E111" s="21">
        <v>4.4199999999999997E-14</v>
      </c>
      <c r="F111" s="293">
        <v>43.337715022399401</v>
      </c>
      <c r="G111" s="293">
        <v>1.6714769512799401E-2</v>
      </c>
      <c r="H111" s="293">
        <v>1.19811393476032</v>
      </c>
      <c r="I111" s="17">
        <f t="shared" si="30"/>
        <v>0.16535483730931844</v>
      </c>
      <c r="J111" s="17">
        <f t="shared" si="37"/>
        <v>43.337715022399358</v>
      </c>
      <c r="K111" s="17">
        <f t="shared" si="32"/>
        <v>1.43558317322414</v>
      </c>
      <c r="L111" s="17">
        <f t="shared" si="33"/>
        <v>3.0003147696101471</v>
      </c>
      <c r="M111" s="17">
        <f t="shared" si="38"/>
        <v>30.188230003468444</v>
      </c>
      <c r="N111" s="17">
        <f t="shared" si="39"/>
        <v>14.444389455853887</v>
      </c>
      <c r="O111" s="17">
        <f t="shared" si="28"/>
        <v>15.743840547614557</v>
      </c>
      <c r="P111" s="18">
        <f t="shared" si="36"/>
        <v>0.58562584483699998</v>
      </c>
      <c r="Q111" s="293">
        <v>5.0603800000000003</v>
      </c>
      <c r="R111" s="293">
        <v>0.99683900000000003</v>
      </c>
    </row>
    <row r="112" spans="1:18" ht="15">
      <c r="A112" s="1" t="s">
        <v>353</v>
      </c>
      <c r="B112" s="2" t="s">
        <v>183</v>
      </c>
      <c r="C112" s="1" t="s">
        <v>20</v>
      </c>
      <c r="D112">
        <v>1.2524774195814601</v>
      </c>
      <c r="E112" s="21">
        <v>3.2350006137999401</v>
      </c>
      <c r="F112" s="293">
        <v>36.8658440551973</v>
      </c>
      <c r="G112" s="293">
        <v>7.4636228151890001E-3</v>
      </c>
      <c r="H112" s="293">
        <v>1.2960372653272501</v>
      </c>
      <c r="I112" s="17">
        <f t="shared" si="30"/>
        <v>0.22841724790413376</v>
      </c>
      <c r="J112" s="17">
        <f t="shared" si="37"/>
        <v>33.63084344139736</v>
      </c>
      <c r="K112" s="17">
        <f t="shared" si="32"/>
        <v>1.3948139039393521</v>
      </c>
      <c r="L112" s="17">
        <f t="shared" si="33"/>
        <v>4.068512989682219</v>
      </c>
      <c r="M112" s="17">
        <f t="shared" si="38"/>
        <v>27.346348619734115</v>
      </c>
      <c r="N112" s="17">
        <f t="shared" si="39"/>
        <v>11.501127212556154</v>
      </c>
      <c r="O112" s="17">
        <f t="shared" si="28"/>
        <v>15.845221407177961</v>
      </c>
      <c r="P112" s="18">
        <f t="shared" si="36"/>
        <v>0.52736701147869425</v>
      </c>
      <c r="Q112" s="293">
        <v>1.1686300000000001</v>
      </c>
      <c r="R112" s="293">
        <v>0.999166</v>
      </c>
    </row>
    <row r="113" spans="1:18" ht="15">
      <c r="A113" s="1" t="s">
        <v>354</v>
      </c>
      <c r="B113" s="2" t="s">
        <v>67</v>
      </c>
      <c r="C113" s="1" t="s">
        <v>19</v>
      </c>
      <c r="D113">
        <v>0.68352960070493696</v>
      </c>
      <c r="E113" s="21">
        <v>4.9450375631165198</v>
      </c>
      <c r="F113" s="293">
        <v>49.924833582538199</v>
      </c>
      <c r="G113" s="293">
        <v>0.21519240891741301</v>
      </c>
      <c r="H113" s="293">
        <v>1.2259023173200001</v>
      </c>
      <c r="I113" s="17">
        <f t="shared" si="30"/>
        <v>0.18427432114971054</v>
      </c>
      <c r="J113" s="17">
        <f t="shared" si="37"/>
        <v>44.979796019421677</v>
      </c>
      <c r="K113" s="17">
        <f t="shared" si="32"/>
        <v>2.632750309979353</v>
      </c>
      <c r="L113" s="17">
        <f t="shared" si="33"/>
        <v>6.2328051768398334</v>
      </c>
      <c r="M113" s="17">
        <f t="shared" si="38"/>
        <v>22.029755338640939</v>
      </c>
      <c r="N113" s="17">
        <f t="shared" si="39"/>
        <v>12.161659091182219</v>
      </c>
      <c r="O113" s="17">
        <f t="shared" si="28"/>
        <v>9.8680962474587197</v>
      </c>
      <c r="P113" s="18">
        <f t="shared" si="36"/>
        <v>0.74206430162077852</v>
      </c>
      <c r="Q113" s="293">
        <v>12.384097000000001</v>
      </c>
      <c r="R113" s="293">
        <v>0.99203399999999997</v>
      </c>
    </row>
    <row r="114" spans="1:18" ht="15">
      <c r="A114" s="1" t="s">
        <v>355</v>
      </c>
      <c r="B114" s="2" t="s">
        <v>67</v>
      </c>
      <c r="C114" s="1" t="s">
        <v>20</v>
      </c>
      <c r="D114">
        <v>1.09809151118195</v>
      </c>
      <c r="E114" s="21">
        <v>1.1692666361387101</v>
      </c>
      <c r="F114" s="293">
        <v>43.169427244715699</v>
      </c>
      <c r="G114" s="293">
        <v>4.6023363056248698E-2</v>
      </c>
      <c r="H114" s="293">
        <v>1.1287724917007</v>
      </c>
      <c r="I114" s="17">
        <f t="shared" si="30"/>
        <v>0.11408188332679947</v>
      </c>
      <c r="J114" s="17">
        <f t="shared" si="37"/>
        <v>42.000160608576991</v>
      </c>
      <c r="K114" s="17">
        <f t="shared" si="32"/>
        <v>1.4300576086413601</v>
      </c>
      <c r="L114" s="17">
        <f t="shared" si="33"/>
        <v>2.3268494541479781</v>
      </c>
      <c r="M114" s="17">
        <f t="shared" si="38"/>
        <v>30.538825145379221</v>
      </c>
      <c r="N114" s="17">
        <f t="shared" si="39"/>
        <v>19.21949353573681</v>
      </c>
      <c r="O114" s="17">
        <f t="shared" si="28"/>
        <v>11.319331609642411</v>
      </c>
      <c r="P114" s="18">
        <f t="shared" si="36"/>
        <v>0.58562584483699998</v>
      </c>
      <c r="Q114" s="293">
        <v>22.732617999999999</v>
      </c>
      <c r="R114" s="293">
        <v>0.97536900000000004</v>
      </c>
    </row>
    <row r="115" spans="1:18" ht="15">
      <c r="A115" s="1" t="s">
        <v>356</v>
      </c>
      <c r="B115" s="2" t="s">
        <v>186</v>
      </c>
      <c r="C115" s="1" t="s">
        <v>19</v>
      </c>
      <c r="D115">
        <v>1.25779107725478</v>
      </c>
      <c r="E115" s="21">
        <v>2.3500000000000001E-14</v>
      </c>
      <c r="F115" s="293">
        <v>37.072227262505798</v>
      </c>
      <c r="G115" s="293">
        <v>8.3363651846565991E-3</v>
      </c>
      <c r="H115" s="293">
        <v>1.1708220718789799</v>
      </c>
      <c r="I115" s="17">
        <f t="shared" si="30"/>
        <v>0.14589925829194361</v>
      </c>
      <c r="J115" s="17">
        <f t="shared" si="37"/>
        <v>37.072227262505777</v>
      </c>
      <c r="K115" s="17">
        <f t="shared" si="32"/>
        <v>1.2388169648813787</v>
      </c>
      <c r="L115" s="17">
        <f t="shared" si="33"/>
        <v>2.2906542494474147</v>
      </c>
      <c r="M115" s="17">
        <f t="shared" si="38"/>
        <v>29.925508217475542</v>
      </c>
      <c r="N115" s="17">
        <f t="shared" si="39"/>
        <v>16.184121751001463</v>
      </c>
      <c r="O115" s="17">
        <f t="shared" si="28"/>
        <v>13.741386466474079</v>
      </c>
      <c r="P115" s="18">
        <f t="shared" si="36"/>
        <v>0.52536185763970566</v>
      </c>
      <c r="Q115" s="293">
        <v>15.091913</v>
      </c>
      <c r="R115" s="293">
        <v>0.98357000000000006</v>
      </c>
    </row>
    <row r="116" spans="1:18" ht="15">
      <c r="A116" s="1" t="s">
        <v>357</v>
      </c>
      <c r="B116" s="2" t="s">
        <v>186</v>
      </c>
      <c r="C116" s="1" t="s">
        <v>20</v>
      </c>
      <c r="D116">
        <v>1.45014548502913</v>
      </c>
      <c r="E116" s="315">
        <v>6.0800000000000003E-14</v>
      </c>
      <c r="F116">
        <v>33.656187523978801</v>
      </c>
      <c r="G116">
        <v>1.9052654386280499E-2</v>
      </c>
      <c r="H116">
        <v>1.1354835029769399</v>
      </c>
      <c r="I116" s="17">
        <f t="shared" si="30"/>
        <v>0.11931789640425217</v>
      </c>
      <c r="J116" s="17">
        <f t="shared" si="37"/>
        <v>33.656187523978737</v>
      </c>
      <c r="K116" s="17">
        <f t="shared" si="32"/>
        <v>1.3037074698996793</v>
      </c>
      <c r="L116" s="17">
        <f t="shared" si="33"/>
        <v>2.1579417431239243</v>
      </c>
      <c r="M116" s="17">
        <f t="shared" si="38"/>
        <v>25.815751079932578</v>
      </c>
      <c r="N116" s="17">
        <f t="shared" si="39"/>
        <v>15.596430084927501</v>
      </c>
      <c r="O116" s="17">
        <f t="shared" si="28"/>
        <v>10.219320995005077</v>
      </c>
      <c r="P116" s="18">
        <f t="shared" si="36"/>
        <v>0.45277528866825284</v>
      </c>
      <c r="Q116">
        <v>17.751424</v>
      </c>
      <c r="R116" s="317">
        <v>0.97202999999999995</v>
      </c>
    </row>
    <row r="117" spans="1:18" ht="15">
      <c r="A117" s="1" t="s">
        <v>358</v>
      </c>
      <c r="B117" s="2" t="s">
        <v>189</v>
      </c>
      <c r="C117" s="1" t="s">
        <v>19</v>
      </c>
      <c r="D117" s="9">
        <v>1.0986711829281299</v>
      </c>
      <c r="E117" s="315">
        <v>2.79E-14</v>
      </c>
      <c r="F117">
        <v>38.244768445522197</v>
      </c>
      <c r="G117">
        <v>0.11404849800776801</v>
      </c>
      <c r="H117">
        <v>1.1365399034925101</v>
      </c>
      <c r="I117" s="17">
        <f t="shared" si="30"/>
        <v>0.12013648009447997</v>
      </c>
      <c r="J117" s="17">
        <f t="shared" si="37"/>
        <v>38.244768445522169</v>
      </c>
      <c r="K117" s="17">
        <f t="shared" si="32"/>
        <v>1.6482471866188269</v>
      </c>
      <c r="L117" s="17">
        <f t="shared" si="33"/>
        <v>2.771290104559009</v>
      </c>
      <c r="M117" s="17">
        <f t="shared" si="38"/>
        <v>23.203296663273292</v>
      </c>
      <c r="N117" s="17">
        <f t="shared" si="39"/>
        <v>13.800348214214866</v>
      </c>
      <c r="O117" s="17">
        <f t="shared" si="28"/>
        <v>9.4029484490584263</v>
      </c>
      <c r="P117" s="18">
        <f t="shared" si="36"/>
        <v>0.58540710078183777</v>
      </c>
      <c r="Q117">
        <v>1.381213</v>
      </c>
      <c r="R117" s="317">
        <v>0.99825600000000003</v>
      </c>
    </row>
    <row r="118" spans="1:18" ht="15">
      <c r="A118" s="1" t="s">
        <v>359</v>
      </c>
      <c r="B118" s="2" t="s">
        <v>189</v>
      </c>
      <c r="C118" s="1" t="s">
        <v>20</v>
      </c>
      <c r="D118" s="9">
        <v>1.33662643473538</v>
      </c>
      <c r="E118" s="315">
        <v>3.0895590000000002E-10</v>
      </c>
      <c r="F118">
        <v>35.232228464063802</v>
      </c>
      <c r="G118">
        <v>1.3829308349656899E-2</v>
      </c>
      <c r="H118">
        <v>1.14030436819868</v>
      </c>
      <c r="I118" s="17">
        <f t="shared" si="30"/>
        <v>0.12304115647677161</v>
      </c>
      <c r="J118" s="17">
        <f t="shared" si="37"/>
        <v>35.232228463754844</v>
      </c>
      <c r="K118" s="17">
        <f t="shared" si="32"/>
        <v>1.2651765642546295</v>
      </c>
      <c r="L118" s="17">
        <f t="shared" si="33"/>
        <v>2.120485975424268</v>
      </c>
      <c r="M118" s="17">
        <f t="shared" si="38"/>
        <v>27.847677122364782</v>
      </c>
      <c r="N118" s="17">
        <f t="shared" si="39"/>
        <v>16.615166934721508</v>
      </c>
      <c r="O118" s="17">
        <f t="shared" si="28"/>
        <v>11.232510187643275</v>
      </c>
      <c r="P118" s="18">
        <f t="shared" si="36"/>
        <v>0.49561266613759242</v>
      </c>
      <c r="Q118">
        <v>2.7321979999999999</v>
      </c>
      <c r="R118" s="317">
        <v>0.99598600000000004</v>
      </c>
    </row>
    <row r="119" spans="1:18" ht="15">
      <c r="A119" s="1" t="s">
        <v>360</v>
      </c>
      <c r="B119" s="2" t="s">
        <v>190</v>
      </c>
      <c r="C119" s="1" t="s">
        <v>19</v>
      </c>
      <c r="D119" s="9">
        <v>0.94998538003274202</v>
      </c>
      <c r="E119">
        <v>2.41E-14</v>
      </c>
      <c r="F119">
        <v>47.368378443198097</v>
      </c>
      <c r="G119">
        <v>0.10632761347846401</v>
      </c>
      <c r="H119">
        <v>1.1533886575918699</v>
      </c>
      <c r="I119" s="17">
        <f t="shared" si="30"/>
        <v>0.1329895665110199</v>
      </c>
      <c r="J119" s="17">
        <f t="shared" si="37"/>
        <v>47.368378443198075</v>
      </c>
      <c r="K119" s="17">
        <f t="shared" si="32"/>
        <v>1.7343509842797271</v>
      </c>
      <c r="L119" s="17">
        <f t="shared" si="33"/>
        <v>3.109121428383939</v>
      </c>
      <c r="M119" s="17">
        <f t="shared" si="38"/>
        <v>27.311875665622619</v>
      </c>
      <c r="N119" s="17">
        <f t="shared" si="39"/>
        <v>15.235293807041598</v>
      </c>
      <c r="O119" s="17">
        <f t="shared" si="28"/>
        <v>12.076581858581021</v>
      </c>
      <c r="P119" s="18">
        <f t="shared" si="36"/>
        <v>0.64151495093104072</v>
      </c>
      <c r="Q119">
        <v>7.5894640000000004</v>
      </c>
      <c r="R119" s="317">
        <v>0.99443300000000001</v>
      </c>
    </row>
    <row r="120" spans="1:18" ht="15">
      <c r="A120" s="1" t="s">
        <v>246</v>
      </c>
      <c r="B120" s="2" t="s">
        <v>190</v>
      </c>
      <c r="C120" s="1" t="s">
        <v>20</v>
      </c>
      <c r="D120" s="9">
        <v>1.3858019212030599</v>
      </c>
      <c r="E120">
        <v>4.6900000000000001E-14</v>
      </c>
      <c r="F120">
        <v>35.925284253718303</v>
      </c>
      <c r="G120">
        <v>9.9658292257118995E-3</v>
      </c>
      <c r="H120">
        <v>1.11458100387457</v>
      </c>
      <c r="I120" s="17">
        <f t="shared" si="30"/>
        <v>0.102801863190075</v>
      </c>
      <c r="J120" s="17">
        <f t="shared" si="37"/>
        <v>35.925284253718253</v>
      </c>
      <c r="K120" s="17">
        <f t="shared" si="32"/>
        <v>1.1761350415879637</v>
      </c>
      <c r="L120" s="17">
        <f t="shared" si="33"/>
        <v>1.779715144447422</v>
      </c>
      <c r="M120" s="17">
        <f t="shared" si="38"/>
        <v>30.54520355520879</v>
      </c>
      <c r="N120" s="17">
        <f t="shared" si="39"/>
        <v>20.185974348649296</v>
      </c>
      <c r="O120" s="17">
        <f t="shared" si="28"/>
        <v>10.359229206559494</v>
      </c>
      <c r="P120" s="18">
        <f t="shared" si="36"/>
        <v>0.47705587879129813</v>
      </c>
      <c r="Q120">
        <v>4.6253320000000002</v>
      </c>
      <c r="R120" s="317">
        <v>0.99109700000000001</v>
      </c>
    </row>
    <row r="121" spans="1:18" ht="15">
      <c r="A121" s="1" t="s">
        <v>361</v>
      </c>
      <c r="B121" s="2" t="s">
        <v>193</v>
      </c>
      <c r="C121" s="1" t="s">
        <v>20</v>
      </c>
      <c r="D121">
        <v>0.90052005769197496</v>
      </c>
      <c r="E121">
        <v>7.5769698858421197</v>
      </c>
      <c r="F121">
        <v>54.437746424781402</v>
      </c>
      <c r="G121">
        <v>0.389448756722237</v>
      </c>
      <c r="H121">
        <v>1.17587556783243</v>
      </c>
      <c r="I121" s="17">
        <f t="shared" si="30"/>
        <v>0.14956988021839179</v>
      </c>
      <c r="J121" s="17">
        <f t="shared" si="37"/>
        <v>46.860776538939284</v>
      </c>
      <c r="K121" s="17">
        <f t="shared" si="32"/>
        <v>2.3577723755417836</v>
      </c>
      <c r="L121" s="17">
        <f t="shared" si="33"/>
        <v>4.613255065863064</v>
      </c>
      <c r="M121" s="17">
        <f t="shared" si="38"/>
        <v>27.451991336193672</v>
      </c>
      <c r="N121" s="17">
        <f t="shared" si="39"/>
        <v>17.734824994634465</v>
      </c>
      <c r="O121" s="17">
        <f t="shared" si="28"/>
        <v>9.7171663415592064</v>
      </c>
      <c r="P121" s="18">
        <f t="shared" si="36"/>
        <v>0.66018111030491511</v>
      </c>
      <c r="Q121">
        <v>3.1875599999999999</v>
      </c>
      <c r="R121" s="317">
        <v>0.99768500000000004</v>
      </c>
    </row>
    <row r="122" spans="1:18" ht="15">
      <c r="A122" s="1" t="s">
        <v>362</v>
      </c>
      <c r="B122" s="2" t="s">
        <v>194</v>
      </c>
      <c r="C122" s="1" t="s">
        <v>20</v>
      </c>
      <c r="D122">
        <v>0.91945600140054995</v>
      </c>
      <c r="E122">
        <v>11.4434428009068</v>
      </c>
      <c r="F122">
        <v>55.871122634468101</v>
      </c>
      <c r="G122">
        <v>0.131443907031534</v>
      </c>
      <c r="H122">
        <v>1.20036968871551</v>
      </c>
      <c r="I122" s="17">
        <f t="shared" si="30"/>
        <v>0.16692331587439646</v>
      </c>
      <c r="J122" s="17">
        <f t="shared" si="37"/>
        <v>44.427679833561299</v>
      </c>
      <c r="K122" s="17">
        <f t="shared" si="32"/>
        <v>2.1398754127830375</v>
      </c>
      <c r="L122" s="17">
        <f t="shared" si="33"/>
        <v>4.5916874815029693</v>
      </c>
      <c r="M122" s="17">
        <f t="shared" si="38"/>
        <v>32.205249571601179</v>
      </c>
      <c r="N122" s="17">
        <f t="shared" si="39"/>
        <v>21.11911868532458</v>
      </c>
      <c r="O122" s="17">
        <f t="shared" si="28"/>
        <v>11.086130886276599</v>
      </c>
      <c r="P122" s="18">
        <f t="shared" si="36"/>
        <v>0.65303547116960381</v>
      </c>
      <c r="Q122">
        <v>5.7574829999999997</v>
      </c>
      <c r="R122" s="317">
        <v>0.996085</v>
      </c>
    </row>
    <row r="123" spans="1:18" ht="15">
      <c r="A123" s="1" t="s">
        <v>363</v>
      </c>
      <c r="B123" s="2" t="s">
        <v>195</v>
      </c>
      <c r="C123" s="1" t="s">
        <v>20</v>
      </c>
      <c r="D123">
        <v>0.866802484455788</v>
      </c>
      <c r="E123">
        <v>2.38E-14</v>
      </c>
      <c r="F123">
        <v>52.782624416147002</v>
      </c>
      <c r="G123">
        <v>0.25998418728015099</v>
      </c>
      <c r="H123">
        <v>1.1127918501982299</v>
      </c>
      <c r="I123" s="17">
        <f t="shared" si="30"/>
        <v>0.10135934243060596</v>
      </c>
      <c r="J123" s="17">
        <f t="shared" si="37"/>
        <v>52.78262441614698</v>
      </c>
      <c r="K123" s="17">
        <f t="shared" si="32"/>
        <v>1.6567790157270923</v>
      </c>
      <c r="L123" s="17">
        <f t="shared" si="33"/>
        <v>2.5471013073942448</v>
      </c>
      <c r="M123" s="17">
        <f t="shared" si="38"/>
        <v>31.8585785521812</v>
      </c>
      <c r="N123" s="17">
        <f t="shared" si="39"/>
        <v>20.722624680423539</v>
      </c>
      <c r="O123" s="17">
        <f t="shared" si="28"/>
        <v>11.13595387175766</v>
      </c>
      <c r="P123" s="18">
        <f t="shared" si="36"/>
        <v>0.67290472284687242</v>
      </c>
      <c r="Q123">
        <v>2.9978959999999999</v>
      </c>
      <c r="R123" s="317">
        <v>0.99750499999999998</v>
      </c>
    </row>
    <row r="124" spans="1:18" ht="15">
      <c r="A124" s="1" t="s">
        <v>364</v>
      </c>
      <c r="B124" s="2" t="s">
        <v>196</v>
      </c>
      <c r="C124" s="1" t="s">
        <v>20</v>
      </c>
      <c r="D124">
        <v>0.82912382095403103</v>
      </c>
      <c r="E124">
        <v>17.392864047231299</v>
      </c>
      <c r="F124">
        <v>56.323995175475297</v>
      </c>
      <c r="G124">
        <v>6.7581955219692499E-2</v>
      </c>
      <c r="H124">
        <v>1.2706275982957</v>
      </c>
      <c r="I124" s="17">
        <f t="shared" si="30"/>
        <v>0.21298734472531089</v>
      </c>
      <c r="J124" s="17">
        <f t="shared" si="37"/>
        <v>38.931131128243997</v>
      </c>
      <c r="K124" s="17">
        <f t="shared" si="32"/>
        <v>2.3374931434420096</v>
      </c>
      <c r="L124" s="17">
        <f t="shared" si="33"/>
        <v>6.5449050496525336</v>
      </c>
      <c r="M124" s="17">
        <f t="shared" si="38"/>
        <v>34.047942261029633</v>
      </c>
      <c r="N124" s="17">
        <f t="shared" si="39"/>
        <v>23.34117511254016</v>
      </c>
      <c r="O124" s="17">
        <f t="shared" si="28"/>
        <v>10.706767148489472</v>
      </c>
      <c r="P124" s="18">
        <f t="shared" si="36"/>
        <v>0.68712308643244113</v>
      </c>
      <c r="Q124">
        <v>11.014199</v>
      </c>
      <c r="R124" s="317">
        <v>0.99263800000000002</v>
      </c>
    </row>
    <row r="125" spans="1:18" ht="15">
      <c r="A125" s="1" t="s">
        <v>365</v>
      </c>
      <c r="B125" s="296" t="s">
        <v>199</v>
      </c>
      <c r="C125" s="297" t="s">
        <v>19</v>
      </c>
      <c r="D125" s="298">
        <v>0.66469026895405903</v>
      </c>
      <c r="E125">
        <v>4.2921507091995101</v>
      </c>
      <c r="F125">
        <v>53.264930531032597</v>
      </c>
      <c r="G125">
        <v>0.15182963495954199</v>
      </c>
      <c r="H125">
        <v>1.27447810850682</v>
      </c>
      <c r="I125" s="299">
        <f t="shared" si="30"/>
        <v>0.21536510252686791</v>
      </c>
      <c r="J125" s="299">
        <f t="shared" si="37"/>
        <v>48.972779821833086</v>
      </c>
      <c r="K125" s="299">
        <f t="shared" si="32"/>
        <v>2.9467692313285454</v>
      </c>
      <c r="L125" s="299">
        <f t="shared" si="33"/>
        <v>8.3943903670760012</v>
      </c>
      <c r="M125" s="299">
        <f t="shared" si="38"/>
        <v>20.911293905476811</v>
      </c>
      <c r="N125" s="299">
        <f t="shared" si="39"/>
        <v>10.126139561315719</v>
      </c>
      <c r="O125" s="299">
        <f t="shared" si="28"/>
        <v>10.785154344161091</v>
      </c>
      <c r="P125" s="18">
        <f t="shared" si="36"/>
        <v>0.7491734834135626</v>
      </c>
      <c r="Q125">
        <v>6.0131480000000002</v>
      </c>
      <c r="R125" s="317">
        <v>0.99720900000000001</v>
      </c>
    </row>
    <row r="126" spans="1:18" ht="15">
      <c r="A126" s="1" t="s">
        <v>366</v>
      </c>
      <c r="B126" s="2" t="s">
        <v>199</v>
      </c>
      <c r="C126" s="1" t="s">
        <v>20</v>
      </c>
      <c r="D126" s="9">
        <v>0.87192291821371903</v>
      </c>
      <c r="E126">
        <v>2.0344006674160799</v>
      </c>
      <c r="F126">
        <v>54.248211911234499</v>
      </c>
      <c r="G126">
        <v>0.262558447509461</v>
      </c>
      <c r="H126">
        <v>1.1823729220064501</v>
      </c>
      <c r="I126" s="17">
        <f t="shared" si="30"/>
        <v>0.15424314834356057</v>
      </c>
      <c r="J126" s="17">
        <f t="shared" si="37"/>
        <v>52.213811243818419</v>
      </c>
      <c r="K126" s="17">
        <f t="shared" si="32"/>
        <v>2.2654423782209663</v>
      </c>
      <c r="L126" s="17">
        <f t="shared" si="33"/>
        <v>4.5426823568003529</v>
      </c>
      <c r="M126" s="17">
        <f t="shared" si="38"/>
        <v>25.082354455947883</v>
      </c>
      <c r="N126" s="17">
        <f t="shared" si="39"/>
        <v>13.528449148630012</v>
      </c>
      <c r="O126" s="17">
        <f t="shared" si="28"/>
        <v>11.553905307317871</v>
      </c>
      <c r="P126" s="18">
        <f t="shared" si="36"/>
        <v>0.67097248369293627</v>
      </c>
      <c r="Q126">
        <v>2.038961</v>
      </c>
      <c r="R126" s="317">
        <v>0.998861</v>
      </c>
    </row>
    <row r="127" spans="1:18" ht="15">
      <c r="A127" s="1" t="s">
        <v>367</v>
      </c>
      <c r="B127" s="2" t="s">
        <v>200</v>
      </c>
      <c r="C127" s="1" t="s">
        <v>19</v>
      </c>
      <c r="D127" s="9">
        <v>1.13277520399511</v>
      </c>
      <c r="E127">
        <v>2.5599999999999999E-14</v>
      </c>
      <c r="F127">
        <v>44.0842099102669</v>
      </c>
      <c r="G127">
        <v>3.9500726396498702E-2</v>
      </c>
      <c r="H127">
        <v>1.15131149439554</v>
      </c>
      <c r="I127" s="17">
        <f t="shared" si="30"/>
        <v>0.13142533113940758</v>
      </c>
      <c r="J127" s="17">
        <f t="shared" si="37"/>
        <v>44.084209910266871</v>
      </c>
      <c r="K127" s="17">
        <f t="shared" si="32"/>
        <v>1.4885067181583442</v>
      </c>
      <c r="L127" s="17">
        <f t="shared" si="33"/>
        <v>2.6358510570631259</v>
      </c>
      <c r="M127" s="17">
        <f t="shared" si="38"/>
        <v>29.616399692713596</v>
      </c>
      <c r="N127" s="17">
        <f t="shared" si="39"/>
        <v>16.724848618489737</v>
      </c>
      <c r="O127" s="17">
        <f t="shared" si="28"/>
        <v>12.891551074223859</v>
      </c>
      <c r="P127" s="18">
        <f t="shared" si="36"/>
        <v>0.57253765886976982</v>
      </c>
      <c r="Q127">
        <v>7.6469930000000002</v>
      </c>
      <c r="R127" s="317">
        <v>0.993896</v>
      </c>
    </row>
    <row r="128" spans="1:18" ht="15">
      <c r="A128" s="1" t="s">
        <v>247</v>
      </c>
      <c r="B128" s="2" t="s">
        <v>200</v>
      </c>
      <c r="C128" s="1" t="s">
        <v>20</v>
      </c>
      <c r="D128" s="9">
        <v>1.3858019212030599</v>
      </c>
      <c r="E128">
        <v>2.42E-14</v>
      </c>
      <c r="F128">
        <v>34.5083063291343</v>
      </c>
      <c r="G128">
        <v>4.8003682017717002E-3</v>
      </c>
      <c r="H128">
        <v>1.1916444113883899</v>
      </c>
      <c r="I128" s="17">
        <f t="shared" si="30"/>
        <v>0.16082348858171891</v>
      </c>
      <c r="J128" s="17">
        <f t="shared" si="37"/>
        <v>34.508306329134278</v>
      </c>
      <c r="K128" s="17">
        <f t="shared" si="32"/>
        <v>1.1778837586102806</v>
      </c>
      <c r="L128" s="17">
        <f t="shared" si="33"/>
        <v>2.2807211014571132</v>
      </c>
      <c r="M128" s="17">
        <f t="shared" si="38"/>
        <v>29.296869132357113</v>
      </c>
      <c r="N128" s="17">
        <f t="shared" si="39"/>
        <v>15.13043673208775</v>
      </c>
      <c r="O128" s="17">
        <f t="shared" si="28"/>
        <v>14.166432400269363</v>
      </c>
      <c r="P128" s="18">
        <f t="shared" si="36"/>
        <v>0.47705587879129813</v>
      </c>
      <c r="Q128">
        <v>30.422324</v>
      </c>
      <c r="R128" s="317">
        <v>0.96609699999999998</v>
      </c>
    </row>
    <row r="129" spans="1:18" ht="15">
      <c r="A129" s="1" t="s">
        <v>368</v>
      </c>
      <c r="B129" s="296" t="s">
        <v>202</v>
      </c>
      <c r="C129" s="297" t="s">
        <v>19</v>
      </c>
      <c r="D129" s="298">
        <v>1.1926746177671299</v>
      </c>
      <c r="E129">
        <v>6.6639999999999997E-13</v>
      </c>
      <c r="F129">
        <v>38.534792053976602</v>
      </c>
      <c r="G129">
        <v>2.8680194703448399E-2</v>
      </c>
      <c r="H129">
        <v>1.12056904595547</v>
      </c>
      <c r="I129" s="299">
        <f t="shared" si="30"/>
        <v>0.10759626672773659</v>
      </c>
      <c r="J129" s="299">
        <f t="shared" si="37"/>
        <v>38.534792053975934</v>
      </c>
      <c r="K129" s="299">
        <f t="shared" si="32"/>
        <v>1.3248967541233831</v>
      </c>
      <c r="L129" s="299">
        <f t="shared" si="33"/>
        <v>2.0828676849512031</v>
      </c>
      <c r="M129" s="299">
        <f t="shared" si="38"/>
        <v>29.085128281919093</v>
      </c>
      <c r="N129" s="299">
        <f t="shared" si="39"/>
        <v>18.500835330248119</v>
      </c>
      <c r="O129" s="299">
        <f t="shared" si="28"/>
        <v>10.584292951670975</v>
      </c>
      <c r="P129" s="18">
        <f t="shared" si="36"/>
        <v>0.54993410650296981</v>
      </c>
      <c r="Q129">
        <v>3.9612250000000002</v>
      </c>
      <c r="R129" s="317">
        <v>0.99432699999999996</v>
      </c>
    </row>
    <row r="130" spans="1:18" ht="15">
      <c r="A130" s="1" t="s">
        <v>369</v>
      </c>
      <c r="B130" s="2" t="s">
        <v>202</v>
      </c>
      <c r="C130" s="1" t="s">
        <v>20</v>
      </c>
      <c r="D130" s="9">
        <v>1.40792605951563</v>
      </c>
      <c r="E130">
        <v>9.1836294480684408</v>
      </c>
      <c r="F130">
        <v>37.179631761057699</v>
      </c>
      <c r="G130">
        <v>3.8350798565654999E-3</v>
      </c>
      <c r="H130">
        <v>1.3432016461604299</v>
      </c>
      <c r="I130" s="17">
        <f t="shared" si="30"/>
        <v>0.25551014409599559</v>
      </c>
      <c r="J130" s="17">
        <f t="shared" si="37"/>
        <v>27.996002312989258</v>
      </c>
      <c r="K130" s="17">
        <f t="shared" si="32"/>
        <v>1.2514482358590517</v>
      </c>
      <c r="L130" s="17">
        <f t="shared" si="33"/>
        <v>4.0504557281937554</v>
      </c>
      <c r="M130" s="17">
        <f t="shared" si="38"/>
        <v>31.554512646262822</v>
      </c>
      <c r="N130" s="17">
        <f t="shared" si="39"/>
        <v>16.095444856423413</v>
      </c>
      <c r="O130" s="17">
        <f t="shared" si="28"/>
        <v>15.459067789839409</v>
      </c>
      <c r="P130" s="18">
        <f t="shared" si="36"/>
        <v>0.46870714735259245</v>
      </c>
      <c r="Q130">
        <v>0.92181500000000005</v>
      </c>
      <c r="R130" s="317">
        <v>0.99912800000000002</v>
      </c>
    </row>
    <row r="131" spans="1:18" ht="15">
      <c r="A131" s="1" t="s">
        <v>370</v>
      </c>
      <c r="B131" s="2" t="s">
        <v>203</v>
      </c>
      <c r="C131" s="1" t="s">
        <v>20</v>
      </c>
      <c r="D131" s="9">
        <v>0.77936866274017402</v>
      </c>
      <c r="E131">
        <v>14.2246689909294</v>
      </c>
      <c r="F131">
        <v>53.723314356433697</v>
      </c>
      <c r="G131">
        <v>0.16685281953185199</v>
      </c>
      <c r="H131">
        <v>1.24477997529079</v>
      </c>
      <c r="I131" s="17">
        <f t="shared" si="30"/>
        <v>0.19664517436795004</v>
      </c>
      <c r="J131" s="17">
        <f t="shared" si="37"/>
        <v>39.498645365504295</v>
      </c>
      <c r="K131" s="17">
        <f t="shared" si="32"/>
        <v>2.6829139221764451</v>
      </c>
      <c r="L131" s="17">
        <f t="shared" si="33"/>
        <v>6.8241073218963466</v>
      </c>
      <c r="M131" s="17">
        <f t="shared" si="38"/>
        <v>28.946962180813792</v>
      </c>
      <c r="N131" s="17">
        <f t="shared" si="39"/>
        <v>20.012773354230657</v>
      </c>
      <c r="O131" s="17">
        <f t="shared" si="28"/>
        <v>8.9341888265831351</v>
      </c>
      <c r="P131" s="18">
        <f t="shared" si="36"/>
        <v>0.70589861783389651</v>
      </c>
      <c r="Q131">
        <v>3.532038</v>
      </c>
      <c r="R131" s="317">
        <v>0.997224</v>
      </c>
    </row>
    <row r="132" spans="1:18" ht="15">
      <c r="A132" s="1" t="s">
        <v>371</v>
      </c>
      <c r="B132" s="2" t="s">
        <v>204</v>
      </c>
      <c r="C132" s="1" t="s">
        <v>19</v>
      </c>
      <c r="D132" s="9">
        <v>0.784392484540408</v>
      </c>
      <c r="E132">
        <v>10.810460738727301</v>
      </c>
      <c r="F132">
        <v>49.301838645948401</v>
      </c>
      <c r="G132">
        <v>7.1956364392484595E-2</v>
      </c>
      <c r="H132">
        <v>1.3440650846962401</v>
      </c>
      <c r="I132" s="17">
        <f t="shared" si="30"/>
        <v>0.25598841054188914</v>
      </c>
      <c r="J132" s="17">
        <f t="shared" si="37"/>
        <v>38.4913779072211</v>
      </c>
      <c r="K132" s="17">
        <f t="shared" si="32"/>
        <v>3.0026784082170748</v>
      </c>
      <c r="L132" s="17">
        <f t="shared" si="33"/>
        <v>11.13448997025009</v>
      </c>
      <c r="M132" s="17">
        <f t="shared" si="38"/>
        <v>23.629475189920708</v>
      </c>
      <c r="N132" s="17">
        <f t="shared" si="39"/>
        <v>14.267410990608173</v>
      </c>
      <c r="O132" s="17">
        <f t="shared" si="28"/>
        <v>9.3620641993125346</v>
      </c>
      <c r="P132" s="18">
        <f t="shared" si="36"/>
        <v>0.70400283602248759</v>
      </c>
      <c r="Q132">
        <v>2.5151180000000002</v>
      </c>
      <c r="R132" s="317">
        <v>0.99842200000000003</v>
      </c>
    </row>
    <row r="133" spans="1:18" ht="15">
      <c r="A133" s="1" t="s">
        <v>372</v>
      </c>
      <c r="B133" s="2" t="s">
        <v>207</v>
      </c>
      <c r="C133" s="1" t="s">
        <v>20</v>
      </c>
      <c r="D133">
        <v>0.79154176940997201</v>
      </c>
      <c r="E133">
        <v>8.4527756715762692</v>
      </c>
      <c r="F133">
        <v>54.349256132872597</v>
      </c>
      <c r="G133">
        <v>0.119372539074383</v>
      </c>
      <c r="H133">
        <v>1.1898331233600801</v>
      </c>
      <c r="I133" s="17">
        <f t="shared" ref="I133:I141" si="40">1-1/H133</f>
        <v>0.15954600660636575</v>
      </c>
      <c r="J133" s="17">
        <f t="shared" si="37"/>
        <v>45.896480461296328</v>
      </c>
      <c r="K133" s="17">
        <f t="shared" ref="K133:K141" si="41">(1+(G133*336)^H133)^I133</f>
        <v>2.0192992931368865</v>
      </c>
      <c r="L133" s="17">
        <f t="shared" ref="L133:L141" si="42">(1+(G133*15310)^H133)^I133</f>
        <v>4.1612317871455957</v>
      </c>
      <c r="M133" s="17">
        <f t="shared" si="38"/>
        <v>31.181689912911096</v>
      </c>
      <c r="N133" s="17">
        <f t="shared" si="39"/>
        <v>19.482317597857453</v>
      </c>
      <c r="O133" s="17">
        <f t="shared" ref="O133:O144" si="43">M133-N133</f>
        <v>11.699372315053644</v>
      </c>
      <c r="P133" s="18">
        <f t="shared" ref="P133:P144" si="44">(2.65-D133)/2.65</f>
        <v>0.7013049926754823</v>
      </c>
      <c r="Q133">
        <v>5.5989180000000003</v>
      </c>
      <c r="R133" s="317">
        <v>0.99628300000000003</v>
      </c>
    </row>
    <row r="134" spans="1:18" ht="15">
      <c r="A134" s="1" t="s">
        <v>373</v>
      </c>
      <c r="B134" s="2" t="s">
        <v>208</v>
      </c>
      <c r="C134" s="1" t="s">
        <v>20</v>
      </c>
      <c r="D134">
        <v>0.81617781862265903</v>
      </c>
      <c r="E134">
        <v>3.5233750014628198</v>
      </c>
      <c r="F134">
        <v>51.987643688923498</v>
      </c>
      <c r="G134">
        <v>8.5184917503083393E-2</v>
      </c>
      <c r="H134">
        <v>1.21168484007467</v>
      </c>
      <c r="I134" s="17">
        <f t="shared" si="40"/>
        <v>0.1747028873131935</v>
      </c>
      <c r="J134" s="17">
        <f t="shared" si="37"/>
        <v>48.464268687460681</v>
      </c>
      <c r="K134" s="17">
        <f t="shared" si="41"/>
        <v>2.0401114321885125</v>
      </c>
      <c r="L134" s="17">
        <f t="shared" si="42"/>
        <v>4.5654390244476559</v>
      </c>
      <c r="M134" s="17">
        <f t="shared" si="38"/>
        <v>27.279071833900566</v>
      </c>
      <c r="N134" s="17">
        <f t="shared" si="39"/>
        <v>14.13884230437441</v>
      </c>
      <c r="O134" s="17">
        <f t="shared" si="43"/>
        <v>13.140229529526156</v>
      </c>
      <c r="P134" s="18">
        <f t="shared" si="44"/>
        <v>0.69200837033107199</v>
      </c>
      <c r="Q134">
        <v>1.2938460000000001</v>
      </c>
      <c r="R134" s="317">
        <v>0.99931199999999998</v>
      </c>
    </row>
    <row r="135" spans="1:18" ht="15">
      <c r="A135" s="1" t="s">
        <v>374</v>
      </c>
      <c r="B135" s="2" t="s">
        <v>194</v>
      </c>
      <c r="C135" s="1" t="s">
        <v>19</v>
      </c>
      <c r="D135">
        <v>0.81221672835708902</v>
      </c>
      <c r="E135">
        <v>8.4813888821414594</v>
      </c>
      <c r="F135">
        <v>51.5925375770804</v>
      </c>
      <c r="G135">
        <v>0.12881586560341099</v>
      </c>
      <c r="H135">
        <v>1.1904115540528699</v>
      </c>
      <c r="I135" s="17">
        <f t="shared" si="40"/>
        <v>0.1599543900633319</v>
      </c>
      <c r="J135" s="17">
        <f t="shared" si="37"/>
        <v>43.11114869493894</v>
      </c>
      <c r="K135" s="17">
        <f t="shared" si="41"/>
        <v>2.0528203108327499</v>
      </c>
      <c r="L135" s="17">
        <f t="shared" si="42"/>
        <v>4.2403706331164974</v>
      </c>
      <c r="M135" s="17">
        <f t="shared" si="38"/>
        <v>29.482325236600275</v>
      </c>
      <c r="N135" s="17">
        <f t="shared" si="39"/>
        <v>18.648223912610014</v>
      </c>
      <c r="O135" s="17">
        <f t="shared" si="43"/>
        <v>10.834101323990261</v>
      </c>
      <c r="P135" s="18">
        <f t="shared" si="44"/>
        <v>0.69350312137468328</v>
      </c>
      <c r="Q135">
        <v>2.7838850000000002</v>
      </c>
      <c r="R135" s="317">
        <v>0.99789899999999998</v>
      </c>
    </row>
    <row r="136" spans="1:18" ht="15">
      <c r="A136" s="1" t="s">
        <v>244</v>
      </c>
      <c r="B136" s="2" t="s">
        <v>209</v>
      </c>
      <c r="C136" s="1" t="s">
        <v>20</v>
      </c>
      <c r="D136" s="25">
        <v>0.91752376224661303</v>
      </c>
      <c r="E136">
        <v>10.3877451360528</v>
      </c>
      <c r="F136">
        <v>49.428559147819698</v>
      </c>
      <c r="G136">
        <v>0.107060997562772</v>
      </c>
      <c r="H136">
        <v>1.18743130356211</v>
      </c>
      <c r="I136" s="27">
        <f t="shared" si="40"/>
        <v>0.15784601854426872</v>
      </c>
      <c r="J136" s="27">
        <f t="shared" si="37"/>
        <v>39.040814011766898</v>
      </c>
      <c r="K136" s="27">
        <f t="shared" si="41"/>
        <v>1.9615726907082547</v>
      </c>
      <c r="L136" s="27">
        <f t="shared" si="42"/>
        <v>4.0043158498247795</v>
      </c>
      <c r="M136" s="27">
        <f t="shared" si="38"/>
        <v>30.290557913116206</v>
      </c>
      <c r="N136" s="27">
        <f t="shared" si="39"/>
        <v>20.137429096041931</v>
      </c>
      <c r="O136" s="27">
        <f t="shared" si="43"/>
        <v>10.153128817074276</v>
      </c>
      <c r="P136" s="28">
        <f t="shared" si="44"/>
        <v>0.65376461802014596</v>
      </c>
      <c r="Q136">
        <v>5.5749820000000003</v>
      </c>
      <c r="R136" s="317">
        <v>0.99498299999999995</v>
      </c>
    </row>
    <row r="137" spans="1:18" ht="15">
      <c r="A137" s="1" t="s">
        <v>375</v>
      </c>
      <c r="B137" s="2" t="s">
        <v>203</v>
      </c>
      <c r="C137" s="1" t="s">
        <v>19</v>
      </c>
      <c r="D137">
        <v>0.67734643541234096</v>
      </c>
      <c r="E137">
        <v>13.095727040376</v>
      </c>
      <c r="F137">
        <v>54.6407483237805</v>
      </c>
      <c r="G137">
        <v>0.20826768488766201</v>
      </c>
      <c r="H137">
        <v>1.29378730592751</v>
      </c>
      <c r="I137" s="17">
        <f t="shared" si="40"/>
        <v>0.22707542776275369</v>
      </c>
      <c r="J137" s="17">
        <f t="shared" si="37"/>
        <v>41.545021283404502</v>
      </c>
      <c r="K137" s="17">
        <f t="shared" si="41"/>
        <v>3.486822891291999</v>
      </c>
      <c r="L137" s="17">
        <f t="shared" si="42"/>
        <v>10.698311479714194</v>
      </c>
      <c r="M137" s="17">
        <f t="shared" si="38"/>
        <v>25.010591253054869</v>
      </c>
      <c r="N137" s="17">
        <f t="shared" si="39"/>
        <v>16.979052120430069</v>
      </c>
      <c r="O137" s="17">
        <f t="shared" si="43"/>
        <v>8.0315391326248005</v>
      </c>
      <c r="P137" s="18">
        <f t="shared" si="44"/>
        <v>0.74439757154251285</v>
      </c>
      <c r="Q137">
        <v>0.77878700000000001</v>
      </c>
      <c r="R137" s="317">
        <v>0.99948199999999998</v>
      </c>
    </row>
    <row r="138" spans="1:18" ht="15">
      <c r="A138" s="1" t="s">
        <v>376</v>
      </c>
      <c r="B138" s="2" t="s">
        <v>204</v>
      </c>
      <c r="C138" s="1" t="s">
        <v>20</v>
      </c>
      <c r="D138">
        <v>1.01655101888584</v>
      </c>
      <c r="E138">
        <v>16.9315796819937</v>
      </c>
      <c r="F138">
        <v>50.1442127665821</v>
      </c>
      <c r="G138">
        <v>4.5744655492933099E-2</v>
      </c>
      <c r="H138">
        <v>1.3907138449659899</v>
      </c>
      <c r="I138" s="17">
        <f t="shared" si="40"/>
        <v>0.28094481577232366</v>
      </c>
      <c r="J138" s="17">
        <f t="shared" si="37"/>
        <v>33.212633084588404</v>
      </c>
      <c r="K138" s="17">
        <f t="shared" si="41"/>
        <v>2.9265201793126145</v>
      </c>
      <c r="L138" s="17">
        <f t="shared" si="42"/>
        <v>12.933547107886691</v>
      </c>
      <c r="M138" s="17">
        <f t="shared" si="38"/>
        <v>28.280427818892399</v>
      </c>
      <c r="N138" s="17">
        <f t="shared" si="39"/>
        <v>19.499524330707725</v>
      </c>
      <c r="O138" s="17">
        <f t="shared" si="43"/>
        <v>8.7809034881846735</v>
      </c>
      <c r="P138" s="18">
        <f t="shared" si="44"/>
        <v>0.61639584192987174</v>
      </c>
      <c r="Q138">
        <v>9.5025480000000009</v>
      </c>
      <c r="R138" s="317">
        <v>0.99302800000000002</v>
      </c>
    </row>
    <row r="139" spans="1:18" ht="15">
      <c r="A139" s="1" t="s">
        <v>377</v>
      </c>
      <c r="B139" s="2" t="s">
        <v>211</v>
      </c>
      <c r="C139" s="1" t="s">
        <v>20</v>
      </c>
      <c r="D139">
        <v>0.64498142958391003</v>
      </c>
      <c r="E139">
        <v>3.06802938056454</v>
      </c>
      <c r="F139">
        <v>48.1400321047145</v>
      </c>
      <c r="G139">
        <v>0.118640700348827</v>
      </c>
      <c r="H139">
        <v>1.2170916009263399</v>
      </c>
      <c r="I139" s="17">
        <f t="shared" si="40"/>
        <v>0.17836915542027365</v>
      </c>
      <c r="J139" s="17">
        <f t="shared" si="37"/>
        <v>45.072002724149961</v>
      </c>
      <c r="K139" s="17">
        <f t="shared" si="41"/>
        <v>2.2301761091814449</v>
      </c>
      <c r="L139" s="17">
        <f t="shared" si="42"/>
        <v>5.0998245879418773</v>
      </c>
      <c r="M139" s="17">
        <f t="shared" si="38"/>
        <v>23.278093751083247</v>
      </c>
      <c r="N139" s="17">
        <f t="shared" si="39"/>
        <v>11.905980950647766</v>
      </c>
      <c r="O139" s="17">
        <f t="shared" si="43"/>
        <v>11.372112800435481</v>
      </c>
      <c r="P139" s="18">
        <f t="shared" si="44"/>
        <v>0.75661078128909065</v>
      </c>
      <c r="Q139">
        <v>1.994704</v>
      </c>
      <c r="R139" s="317">
        <v>0.99876699999999996</v>
      </c>
    </row>
    <row r="140" spans="1:18" ht="15">
      <c r="A140" s="1" t="s">
        <v>378</v>
      </c>
      <c r="B140" s="2" t="s">
        <v>193</v>
      </c>
      <c r="C140" s="1" t="s">
        <v>19</v>
      </c>
      <c r="D140">
        <v>0.76139883860856705</v>
      </c>
      <c r="E140">
        <v>11.8377098080087</v>
      </c>
      <c r="F140">
        <v>54.4330885950423</v>
      </c>
      <c r="G140">
        <v>0.13962149182827199</v>
      </c>
      <c r="H140">
        <v>1.3224372703299301</v>
      </c>
      <c r="I140" s="17">
        <f t="shared" si="40"/>
        <v>0.24382046510946143</v>
      </c>
      <c r="J140" s="17">
        <f t="shared" si="37"/>
        <v>42.595378787033596</v>
      </c>
      <c r="K140" s="17">
        <f t="shared" si="41"/>
        <v>3.4636765278844575</v>
      </c>
      <c r="L140" s="17">
        <f t="shared" si="42"/>
        <v>11.849414799242224</v>
      </c>
      <c r="M140" s="17">
        <f t="shared" si="38"/>
        <v>24.135445593702862</v>
      </c>
      <c r="N140" s="17">
        <f t="shared" si="39"/>
        <v>15.432434063062848</v>
      </c>
      <c r="O140" s="17">
        <f t="shared" si="43"/>
        <v>8.7030115306400138</v>
      </c>
      <c r="P140" s="18">
        <f t="shared" si="44"/>
        <v>0.71267968354393696</v>
      </c>
      <c r="Q140">
        <v>1.4191229999999999</v>
      </c>
      <c r="R140" s="317">
        <v>0.99916700000000003</v>
      </c>
    </row>
    <row r="141" spans="1:18" ht="15">
      <c r="A141" s="1" t="s">
        <v>379</v>
      </c>
      <c r="B141" s="296" t="s">
        <v>213</v>
      </c>
      <c r="C141" s="297" t="s">
        <v>19</v>
      </c>
      <c r="D141" s="298">
        <v>0.48750393853810797</v>
      </c>
      <c r="E141">
        <v>15.9866145566893</v>
      </c>
      <c r="F141">
        <v>52.059694575146999</v>
      </c>
      <c r="G141">
        <v>8.3178310686582893E-2</v>
      </c>
      <c r="H141">
        <v>1.53856938793798</v>
      </c>
      <c r="I141" s="299">
        <f t="shared" si="40"/>
        <v>0.35004556320971714</v>
      </c>
      <c r="J141" s="299">
        <f t="shared" si="37"/>
        <v>36.073080018457702</v>
      </c>
      <c r="K141" s="299">
        <f t="shared" si="41"/>
        <v>6.0236775099546289</v>
      </c>
      <c r="L141" s="299">
        <f t="shared" si="42"/>
        <v>47.016745542116752</v>
      </c>
      <c r="M141" s="299">
        <f t="shared" si="38"/>
        <v>21.975162243520796</v>
      </c>
      <c r="N141" s="299">
        <f t="shared" si="39"/>
        <v>16.753853539365039</v>
      </c>
      <c r="O141" s="299">
        <f t="shared" si="43"/>
        <v>5.2213087041557564</v>
      </c>
      <c r="P141" s="18">
        <f t="shared" si="44"/>
        <v>0.81603624960826115</v>
      </c>
      <c r="Q141">
        <v>13.189539</v>
      </c>
      <c r="R141" s="317">
        <v>0.99141000000000001</v>
      </c>
    </row>
    <row r="142" spans="1:18" ht="15">
      <c r="A142" s="1" t="s">
        <v>380</v>
      </c>
      <c r="B142" s="2" t="s">
        <v>196</v>
      </c>
      <c r="C142" s="1" t="s">
        <v>19</v>
      </c>
      <c r="D142" s="9">
        <v>0.57735305919614199</v>
      </c>
      <c r="E142">
        <v>6.7218996040885202</v>
      </c>
      <c r="F142">
        <v>52.777633788305202</v>
      </c>
      <c r="G142">
        <v>0.18634146625374501</v>
      </c>
      <c r="H142">
        <v>1.1842839269755201</v>
      </c>
      <c r="I142" s="17">
        <f>1-1/H141</f>
        <v>0.35004556320971714</v>
      </c>
      <c r="J142" s="17">
        <f>F141-E141</f>
        <v>36.073080018457702</v>
      </c>
      <c r="K142" s="17">
        <f>(1+(G141*336)^H141)^I142</f>
        <v>6.0236775099546289</v>
      </c>
      <c r="L142" s="17">
        <f>(1+(G141*15310)^H141)^I142</f>
        <v>47.016745542116752</v>
      </c>
      <c r="M142" s="17">
        <f>E141+J142/K142</f>
        <v>21.975162243520796</v>
      </c>
      <c r="N142" s="17">
        <f>E141+J142/L142</f>
        <v>16.753853539365039</v>
      </c>
      <c r="O142" s="17">
        <f t="shared" si="43"/>
        <v>5.2213087041557564</v>
      </c>
      <c r="P142" s="18">
        <f t="shared" si="44"/>
        <v>0.78213092105805948</v>
      </c>
      <c r="Q142">
        <v>2.3453940000000002</v>
      </c>
      <c r="R142" s="317">
        <v>0.99836100000000005</v>
      </c>
    </row>
    <row r="143" spans="1:18" ht="15">
      <c r="A143" s="1" t="s">
        <v>381</v>
      </c>
      <c r="B143" s="2" t="s">
        <v>71</v>
      </c>
      <c r="C143" s="1" t="s">
        <v>20</v>
      </c>
      <c r="D143" s="9">
        <v>0.85945997567082999</v>
      </c>
      <c r="E143">
        <v>9.5767815019113591</v>
      </c>
      <c r="F143">
        <v>51.477639313798498</v>
      </c>
      <c r="G143">
        <v>9.5633678479910805E-2</v>
      </c>
      <c r="H143">
        <v>1.2235546728987099</v>
      </c>
      <c r="I143" s="17">
        <f>1-1/H143</f>
        <v>0.1827091815759152</v>
      </c>
      <c r="J143" s="17">
        <f>F143-E143</f>
        <v>41.900857811887136</v>
      </c>
      <c r="K143" s="17">
        <f>(1+(G143*336)^H143)^I143</f>
        <v>2.1777826967275784</v>
      </c>
      <c r="L143" s="17">
        <f>(1+(G143*15310)^H143)^I143</f>
        <v>5.1014328840736933</v>
      </c>
      <c r="M143" s="17">
        <f>E143+J143/K143</f>
        <v>28.816927855745931</v>
      </c>
      <c r="N143" s="17">
        <f>E143+J143/L143</f>
        <v>17.79032831592485</v>
      </c>
      <c r="O143" s="17">
        <f t="shared" si="43"/>
        <v>11.026599539821081</v>
      </c>
      <c r="P143" s="18">
        <f t="shared" si="44"/>
        <v>0.67567548087893203</v>
      </c>
      <c r="Q143">
        <v>11.154283</v>
      </c>
      <c r="R143" s="317">
        <v>0.99241199999999996</v>
      </c>
    </row>
    <row r="144" spans="1:18" ht="15">
      <c r="A144" s="1" t="s">
        <v>382</v>
      </c>
      <c r="B144" s="2" t="s">
        <v>71</v>
      </c>
      <c r="C144" s="1" t="s">
        <v>19</v>
      </c>
      <c r="D144" s="9">
        <v>0.80197586084122796</v>
      </c>
      <c r="E144">
        <v>8.5777122613746908</v>
      </c>
      <c r="F144">
        <v>51.278102541716997</v>
      </c>
      <c r="G144">
        <v>6.9451130884007006E-2</v>
      </c>
      <c r="H144">
        <v>1.26586479046717</v>
      </c>
      <c r="I144" s="17">
        <f>1-1/H144</f>
        <v>0.21002621486063455</v>
      </c>
      <c r="J144" s="17">
        <f>F144-E144</f>
        <v>42.700390280342305</v>
      </c>
      <c r="K144" s="17">
        <f>(1+(G144*336)^H144)^I144</f>
        <v>2.3194457118866745</v>
      </c>
      <c r="L144" s="17">
        <f>(1+(G144*15310)^H144)^I144</f>
        <v>6.3781439511248559</v>
      </c>
      <c r="M144" s="17">
        <f>E144+J144/K144</f>
        <v>26.98745130441921</v>
      </c>
      <c r="N144" s="17">
        <f>E144+J144/L144</f>
        <v>15.272511031604958</v>
      </c>
      <c r="O144" s="17">
        <f t="shared" si="43"/>
        <v>11.714940272814252</v>
      </c>
      <c r="P144" s="18">
        <f t="shared" si="44"/>
        <v>0.69736759968255546</v>
      </c>
      <c r="Q144">
        <v>2.249533</v>
      </c>
      <c r="R144" s="317">
        <v>0.99872799999999995</v>
      </c>
    </row>
  </sheetData>
  <mergeCells count="26">
    <mergeCell ref="AJ1:AJ2"/>
    <mergeCell ref="AK1:AK2"/>
    <mergeCell ref="AA1:AA2"/>
    <mergeCell ref="AB1:AB2"/>
    <mergeCell ref="AC1:AC2"/>
    <mergeCell ref="AD1:AD2"/>
    <mergeCell ref="AE1:AE2"/>
    <mergeCell ref="AI1:AI2"/>
    <mergeCell ref="Z1:Z2"/>
    <mergeCell ref="I1:I2"/>
    <mergeCell ref="J1:J2"/>
    <mergeCell ref="K1:K2"/>
    <mergeCell ref="L1:L2"/>
    <mergeCell ref="P1:P2"/>
    <mergeCell ref="R1:R2"/>
    <mergeCell ref="U1:U2"/>
    <mergeCell ref="V1:V2"/>
    <mergeCell ref="X1:X2"/>
    <mergeCell ref="Y1:Y2"/>
    <mergeCell ref="Q1:Q2"/>
    <mergeCell ref="H1:H2"/>
    <mergeCell ref="B1:B2"/>
    <mergeCell ref="C1:C2"/>
    <mergeCell ref="E1:E2"/>
    <mergeCell ref="F1:F2"/>
    <mergeCell ref="G1:G2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51"/>
  <sheetViews>
    <sheetView tabSelected="1" zoomScale="85" zoomScaleNormal="85" workbookViewId="0">
      <pane ySplit="2" topLeftCell="A6" activePane="bottomLeft" state="frozenSplit"/>
      <selection pane="bottomLeft" activeCell="M33" sqref="M33"/>
    </sheetView>
  </sheetViews>
  <sheetFormatPr defaultColWidth="9" defaultRowHeight="14.25"/>
  <cols>
    <col min="1" max="1" width="13.75" style="1" customWidth="1"/>
    <col min="2" max="2" width="14.875" style="2" customWidth="1"/>
    <col min="3" max="3" width="9" style="1"/>
    <col min="4" max="4" width="9" style="2"/>
    <col min="5" max="5" width="10.375" style="3" customWidth="1"/>
    <col min="6" max="6" width="10.75" style="3" customWidth="1"/>
    <col min="7" max="7" width="10.25" style="3" customWidth="1"/>
    <col min="8" max="8" width="11.125" style="3" customWidth="1"/>
    <col min="9" max="9" width="12.25" style="2" customWidth="1"/>
    <col min="10" max="10" width="9.125" style="2" customWidth="1"/>
    <col min="11" max="11" width="12.75" style="2" customWidth="1"/>
    <col min="12" max="13" width="12.625" style="2" customWidth="1"/>
    <col min="14" max="14" width="13.625" style="2" customWidth="1"/>
    <col min="15" max="15" width="13.875" style="2" customWidth="1"/>
    <col min="16" max="16" width="15.625" style="2" customWidth="1"/>
    <col min="17" max="17" width="9.375" style="2"/>
    <col min="18" max="18" width="10.625" style="293" customWidth="1"/>
    <col min="19" max="19" width="9" style="4"/>
    <col min="20" max="20" width="12.875" style="4"/>
    <col min="21" max="21" width="14.25" style="4"/>
    <col min="22" max="22" width="12.875" style="4"/>
    <col min="23" max="26" width="9" style="4"/>
    <col min="27" max="27" width="7.125" style="4" customWidth="1"/>
    <col min="28" max="31" width="9" style="4"/>
    <col min="32" max="34" width="9" style="309"/>
    <col min="35" max="16384" width="9" style="4"/>
  </cols>
  <sheetData>
    <row r="1" spans="1:44" ht="18.75">
      <c r="B1" s="345" t="s">
        <v>220</v>
      </c>
      <c r="C1" s="347" t="s">
        <v>221</v>
      </c>
      <c r="D1" s="5" t="s">
        <v>222</v>
      </c>
      <c r="E1" s="354" t="s">
        <v>223</v>
      </c>
      <c r="F1" s="351" t="s">
        <v>224</v>
      </c>
      <c r="G1" s="343" t="s">
        <v>225</v>
      </c>
      <c r="H1" s="343" t="s">
        <v>226</v>
      </c>
      <c r="I1" s="345" t="s">
        <v>227</v>
      </c>
      <c r="J1" s="345" t="s">
        <v>228</v>
      </c>
      <c r="K1" s="345" t="s">
        <v>229</v>
      </c>
      <c r="L1" s="345" t="s">
        <v>230</v>
      </c>
      <c r="M1" s="5" t="s">
        <v>231</v>
      </c>
      <c r="N1" s="5" t="s">
        <v>232</v>
      </c>
      <c r="O1" s="5" t="s">
        <v>233</v>
      </c>
      <c r="P1" s="352" t="s">
        <v>234</v>
      </c>
      <c r="Q1" s="355" t="s">
        <v>248</v>
      </c>
      <c r="R1" s="353" t="s">
        <v>249</v>
      </c>
      <c r="U1" s="345" t="s">
        <v>220</v>
      </c>
      <c r="V1" s="347" t="s">
        <v>221</v>
      </c>
      <c r="W1" s="5" t="s">
        <v>222</v>
      </c>
      <c r="X1" s="354" t="s">
        <v>223</v>
      </c>
      <c r="Y1" s="351" t="s">
        <v>224</v>
      </c>
      <c r="Z1" s="343" t="s">
        <v>225</v>
      </c>
      <c r="AA1" s="343" t="s">
        <v>226</v>
      </c>
      <c r="AB1" s="345" t="s">
        <v>227</v>
      </c>
      <c r="AC1" s="345" t="s">
        <v>228</v>
      </c>
      <c r="AD1" s="345" t="s">
        <v>229</v>
      </c>
      <c r="AE1" s="345" t="s">
        <v>230</v>
      </c>
      <c r="AF1" s="307" t="s">
        <v>231</v>
      </c>
      <c r="AG1" s="307" t="s">
        <v>232</v>
      </c>
      <c r="AH1" s="307" t="s">
        <v>233</v>
      </c>
      <c r="AI1" s="352" t="s">
        <v>234</v>
      </c>
      <c r="AJ1" s="355" t="s">
        <v>248</v>
      </c>
      <c r="AK1" s="353" t="s">
        <v>249</v>
      </c>
    </row>
    <row r="2" spans="1:44" ht="46.5" customHeight="1" thickBot="1">
      <c r="B2" s="346"/>
      <c r="C2" s="348"/>
      <c r="D2" s="6" t="s">
        <v>235</v>
      </c>
      <c r="E2" s="344"/>
      <c r="F2" s="344"/>
      <c r="G2" s="344"/>
      <c r="H2" s="344"/>
      <c r="I2" s="346"/>
      <c r="J2" s="346"/>
      <c r="K2" s="346"/>
      <c r="L2" s="346"/>
      <c r="M2" s="16" t="s">
        <v>236</v>
      </c>
      <c r="N2" s="16" t="s">
        <v>237</v>
      </c>
      <c r="O2" s="16" t="s">
        <v>238</v>
      </c>
      <c r="P2" s="352"/>
      <c r="Q2" s="355"/>
      <c r="R2" s="353"/>
      <c r="U2" s="346"/>
      <c r="V2" s="348"/>
      <c r="W2" s="6" t="s">
        <v>235</v>
      </c>
      <c r="X2" s="344"/>
      <c r="Y2" s="344"/>
      <c r="Z2" s="344"/>
      <c r="AA2" s="344"/>
      <c r="AB2" s="346"/>
      <c r="AC2" s="346"/>
      <c r="AD2" s="346"/>
      <c r="AE2" s="346"/>
      <c r="AF2" s="308" t="s">
        <v>236</v>
      </c>
      <c r="AG2" s="308" t="s">
        <v>237</v>
      </c>
      <c r="AH2" s="308" t="s">
        <v>238</v>
      </c>
      <c r="AI2" s="352"/>
      <c r="AJ2" s="355"/>
      <c r="AK2" s="353"/>
    </row>
    <row r="3" spans="1:44" ht="18.75">
      <c r="A3" s="7" t="s">
        <v>250</v>
      </c>
      <c r="B3" s="2" t="s">
        <v>18</v>
      </c>
      <c r="C3" s="8" t="s">
        <v>19</v>
      </c>
      <c r="D3" s="2">
        <v>1.1481365052689001</v>
      </c>
      <c r="E3" s="3">
        <v>5.64666493119182</v>
      </c>
      <c r="F3" s="3">
        <v>39.493417138588299</v>
      </c>
      <c r="G3" s="3">
        <v>1.08299276878075E-2</v>
      </c>
      <c r="H3" s="3">
        <v>1.3589564282181501</v>
      </c>
      <c r="I3" s="17">
        <f t="shared" ref="I3:I68" si="0">1-1/H3</f>
        <v>0.26414123423280766</v>
      </c>
      <c r="J3" s="17">
        <f t="shared" ref="J3:J68" si="1">F3-E3</f>
        <v>33.846752207396477</v>
      </c>
      <c r="K3" s="17">
        <f t="shared" ref="K3:K68" si="2">(1+(G3*336)^H3)^I3</f>
        <v>1.6582571369568233</v>
      </c>
      <c r="L3" s="17">
        <f t="shared" ref="L3:L68" si="3">(1+(G3*15310)^H3)^I3</f>
        <v>6.2639802861850313</v>
      </c>
      <c r="M3" s="17">
        <f t="shared" ref="M3:M68" si="4">E3+J3/K3</f>
        <v>26.057704602343712</v>
      </c>
      <c r="N3" s="17">
        <f t="shared" ref="N3:N68" si="5">E3+J3/L3</f>
        <v>11.050058725716397</v>
      </c>
      <c r="O3" s="17">
        <f t="shared" ref="O3:O68" si="6">M3-N3</f>
        <v>15.007645876627315</v>
      </c>
      <c r="P3" s="18">
        <f t="shared" ref="P3:P68" si="7">(2.65-D3)/2.65</f>
        <v>0.56674094140796216</v>
      </c>
      <c r="Q3" s="21">
        <v>2.3806120000000002</v>
      </c>
      <c r="R3" s="293">
        <v>0.99842980000000003</v>
      </c>
      <c r="T3" s="4" t="s">
        <v>283</v>
      </c>
      <c r="U3" s="4" t="s">
        <v>87</v>
      </c>
      <c r="V3" s="4" t="s">
        <v>19</v>
      </c>
      <c r="W3" s="4">
        <v>0.87520772477540998</v>
      </c>
      <c r="X3" s="4">
        <v>11.349334029103799</v>
      </c>
      <c r="Y3" s="4">
        <v>52.513463193565499</v>
      </c>
      <c r="Z3" s="4">
        <v>3.66245926864672E-2</v>
      </c>
      <c r="AA3" s="4">
        <v>1.37406111432789</v>
      </c>
      <c r="AB3" s="4">
        <v>0.27223033271766717</v>
      </c>
      <c r="AC3" s="4">
        <v>41.164129164461698</v>
      </c>
      <c r="AD3" s="4">
        <v>2.579093414409543</v>
      </c>
      <c r="AE3" s="4">
        <v>10.671353225018994</v>
      </c>
      <c r="AF3" s="309">
        <v>27.31003127817409</v>
      </c>
      <c r="AG3" s="309">
        <v>15.206776313738551</v>
      </c>
      <c r="AH3" s="309">
        <v>12.103254964435539</v>
      </c>
      <c r="AI3" s="4">
        <v>0.66973293404701506</v>
      </c>
      <c r="AJ3" s="4">
        <v>3.7369129999999999</v>
      </c>
      <c r="AK3" s="4">
        <v>0.99827200000000005</v>
      </c>
      <c r="AM3" s="312" t="s">
        <v>23</v>
      </c>
      <c r="AP3" s="307" t="s">
        <v>383</v>
      </c>
      <c r="AQ3" s="307" t="s">
        <v>232</v>
      </c>
      <c r="AR3" s="307" t="s">
        <v>233</v>
      </c>
    </row>
    <row r="4" spans="1:44" ht="15">
      <c r="A4" s="7" t="s">
        <v>251</v>
      </c>
      <c r="B4" s="2" t="s">
        <v>18</v>
      </c>
      <c r="C4" s="8" t="s">
        <v>20</v>
      </c>
      <c r="D4" s="2">
        <v>1.2437823433887401</v>
      </c>
      <c r="E4" s="3">
        <v>3.6229647866143599</v>
      </c>
      <c r="F4" s="3">
        <v>36.3137045464482</v>
      </c>
      <c r="G4" s="3">
        <v>1.18630954562279E-2</v>
      </c>
      <c r="H4" s="3">
        <v>1.27800746577753</v>
      </c>
      <c r="I4" s="17">
        <f t="shared" si="0"/>
        <v>0.21753195753703392</v>
      </c>
      <c r="J4" s="17">
        <f t="shared" si="1"/>
        <v>32.690739759833839</v>
      </c>
      <c r="K4" s="17">
        <f t="shared" si="2"/>
        <v>1.520028385027465</v>
      </c>
      <c r="L4" s="17">
        <f t="shared" si="3"/>
        <v>4.2480480619843952</v>
      </c>
      <c r="M4" s="17">
        <f t="shared" si="4"/>
        <v>25.129628794894153</v>
      </c>
      <c r="N4" s="17">
        <f t="shared" si="5"/>
        <v>11.318437926944835</v>
      </c>
      <c r="O4" s="17">
        <f t="shared" si="6"/>
        <v>13.811190867949318</v>
      </c>
      <c r="P4" s="18">
        <f t="shared" si="7"/>
        <v>0.53064817230613581</v>
      </c>
      <c r="Q4" s="21">
        <v>1.132925</v>
      </c>
      <c r="R4" s="293">
        <v>0.99901680000000004</v>
      </c>
      <c r="T4" s="4" t="s">
        <v>285</v>
      </c>
      <c r="U4" s="4" t="s">
        <v>88</v>
      </c>
      <c r="V4" s="4" t="s">
        <v>19</v>
      </c>
      <c r="W4" s="4">
        <v>0.54672706860625297</v>
      </c>
      <c r="X4" s="4">
        <v>8.7430977337735492</v>
      </c>
      <c r="Y4" s="4">
        <v>51.779525840614497</v>
      </c>
      <c r="Z4" s="4">
        <v>0.11422677219824701</v>
      </c>
      <c r="AA4" s="4">
        <v>1.28463003394984</v>
      </c>
      <c r="AB4" s="4">
        <v>0.22156576323744404</v>
      </c>
      <c r="AC4" s="4">
        <v>43.036428106840944</v>
      </c>
      <c r="AD4" s="4">
        <v>2.8298809805619838</v>
      </c>
      <c r="AE4" s="4">
        <v>8.375073884831215</v>
      </c>
      <c r="AF4" s="309">
        <v>23.950955732909037</v>
      </c>
      <c r="AG4" s="309">
        <v>13.881730383306081</v>
      </c>
      <c r="AH4" s="309">
        <v>10.069225349602956</v>
      </c>
      <c r="AI4" s="4">
        <v>0.7936878986391499</v>
      </c>
      <c r="AJ4" s="4">
        <v>4.3049590000000002</v>
      </c>
      <c r="AK4" s="4">
        <v>0.99749080000000001</v>
      </c>
      <c r="AN4" s="305" t="s">
        <v>147</v>
      </c>
      <c r="AO4" s="305" t="s">
        <v>19</v>
      </c>
      <c r="AP4" s="310">
        <v>25.246679847419767</v>
      </c>
      <c r="AQ4" s="310">
        <v>16.181314238408717</v>
      </c>
      <c r="AR4" s="310">
        <v>9.0653656090110495</v>
      </c>
    </row>
    <row r="5" spans="1:44" ht="15">
      <c r="A5" s="7" t="s">
        <v>252</v>
      </c>
      <c r="B5" s="2" t="s">
        <v>21</v>
      </c>
      <c r="C5" s="8" t="s">
        <v>20</v>
      </c>
      <c r="D5" s="2">
        <v>1.33662643473538</v>
      </c>
      <c r="E5" s="3">
        <v>8.9333877200000005E-8</v>
      </c>
      <c r="F5" s="3">
        <v>34.182534503140403</v>
      </c>
      <c r="G5" s="3">
        <v>1.33831966705383E-2</v>
      </c>
      <c r="H5" s="3">
        <v>1.20851652917192</v>
      </c>
      <c r="I5" s="17">
        <f t="shared" si="0"/>
        <v>0.17253924471748538</v>
      </c>
      <c r="J5" s="17">
        <f t="shared" si="1"/>
        <v>34.182534413806522</v>
      </c>
      <c r="K5" s="17">
        <f t="shared" si="2"/>
        <v>1.4041894341762406</v>
      </c>
      <c r="L5" s="17">
        <f t="shared" si="3"/>
        <v>3.0346856603121326</v>
      </c>
      <c r="M5" s="17">
        <f t="shared" si="4"/>
        <v>24.343250068179859</v>
      </c>
      <c r="N5" s="17">
        <f t="shared" si="5"/>
        <v>11.263945762801315</v>
      </c>
      <c r="O5" s="17">
        <f t="shared" si="6"/>
        <v>13.079304305378544</v>
      </c>
      <c r="P5" s="18">
        <f t="shared" si="7"/>
        <v>0.49561266613759242</v>
      </c>
      <c r="Q5" s="21">
        <v>3.2003240000000002</v>
      </c>
      <c r="R5" s="293">
        <v>0.99669140000000001</v>
      </c>
      <c r="T5" s="4" t="s">
        <v>298</v>
      </c>
      <c r="U5" s="4" t="s">
        <v>116</v>
      </c>
      <c r="V5" s="4" t="s">
        <v>19</v>
      </c>
      <c r="W5" s="4">
        <v>0.653386669903532</v>
      </c>
      <c r="X5" s="4">
        <v>1.6762149508709501</v>
      </c>
      <c r="Y5" s="4">
        <v>56.151814656161598</v>
      </c>
      <c r="Z5" s="4">
        <v>0.39267930067780499</v>
      </c>
      <c r="AA5" s="4">
        <v>1.1742422889044499</v>
      </c>
      <c r="AB5" s="4">
        <v>0.14838699862105575</v>
      </c>
      <c r="AC5" s="4">
        <v>54.475599705290648</v>
      </c>
      <c r="AD5" s="4">
        <v>2.3424356486169415</v>
      </c>
      <c r="AE5" s="4">
        <v>4.5547680239703068</v>
      </c>
      <c r="AF5" s="309">
        <v>24.932179202206949</v>
      </c>
      <c r="AG5" s="309">
        <v>13.636341003087606</v>
      </c>
      <c r="AH5" s="309">
        <v>11.295838199119343</v>
      </c>
      <c r="AI5" s="4">
        <v>0.75343899248923318</v>
      </c>
      <c r="AJ5" s="4">
        <v>4.6963400000000002</v>
      </c>
      <c r="AK5" s="4">
        <v>0.99742379999999997</v>
      </c>
      <c r="AN5" s="305" t="s">
        <v>165</v>
      </c>
      <c r="AO5" s="305" t="s">
        <v>19</v>
      </c>
      <c r="AP5" s="310">
        <v>26.923422113563163</v>
      </c>
      <c r="AQ5" s="310">
        <v>15.776265578204228</v>
      </c>
      <c r="AR5" s="310">
        <v>11.147156535358935</v>
      </c>
    </row>
    <row r="6" spans="1:44" ht="15">
      <c r="A6" s="7" t="s">
        <v>253</v>
      </c>
      <c r="B6" s="2" t="s">
        <v>21</v>
      </c>
      <c r="C6" s="8" t="s">
        <v>19</v>
      </c>
      <c r="D6" s="2">
        <v>1.1880372437976801</v>
      </c>
      <c r="E6" s="3">
        <v>7.6803259899999998E-8</v>
      </c>
      <c r="F6" s="3">
        <v>40.100670431825499</v>
      </c>
      <c r="G6" s="3">
        <v>4.6606342993452197E-2</v>
      </c>
      <c r="H6" s="3">
        <v>1.1912602827126499</v>
      </c>
      <c r="I6" s="17">
        <f t="shared" si="0"/>
        <v>0.16055289132709616</v>
      </c>
      <c r="J6" s="17">
        <f t="shared" si="1"/>
        <v>40.100670355022238</v>
      </c>
      <c r="K6" s="17">
        <f t="shared" si="2"/>
        <v>1.7025397430901055</v>
      </c>
      <c r="L6" s="17">
        <f t="shared" si="3"/>
        <v>3.5137735086818971</v>
      </c>
      <c r="M6" s="17">
        <f t="shared" si="4"/>
        <v>23.553441644187536</v>
      </c>
      <c r="N6" s="17">
        <f t="shared" si="5"/>
        <v>11.412423289608741</v>
      </c>
      <c r="O6" s="17">
        <f t="shared" si="6"/>
        <v>12.141018354578796</v>
      </c>
      <c r="P6" s="18">
        <f t="shared" si="7"/>
        <v>0.55168405894427164</v>
      </c>
      <c r="Q6" s="21">
        <v>2.853173</v>
      </c>
      <c r="R6" s="293">
        <v>0.99755119999999997</v>
      </c>
      <c r="T6" s="4" t="s">
        <v>300</v>
      </c>
      <c r="U6" s="4" t="s">
        <v>117</v>
      </c>
      <c r="V6" s="4" t="s">
        <v>19</v>
      </c>
      <c r="W6" s="4">
        <v>0.70845548579071405</v>
      </c>
      <c r="X6" s="4">
        <v>7.82853457796549</v>
      </c>
      <c r="Y6" s="4">
        <v>59.536959871892201</v>
      </c>
      <c r="Z6" s="4">
        <v>0.198505577686128</v>
      </c>
      <c r="AA6" s="4">
        <v>1.17797978746113</v>
      </c>
      <c r="AB6" s="4">
        <v>0.1510889994511071</v>
      </c>
      <c r="AC6" s="4">
        <v>51.708425293926709</v>
      </c>
      <c r="AD6" s="4">
        <v>2.1140695600542565</v>
      </c>
      <c r="AE6" s="4">
        <v>4.167387767967873</v>
      </c>
      <c r="AF6" s="309">
        <v>32.287722804770873</v>
      </c>
      <c r="AG6" s="309">
        <v>20.2364092882042</v>
      </c>
      <c r="AH6" s="309">
        <v>12.051313516566672</v>
      </c>
      <c r="AI6" s="4">
        <v>0.73265830724878711</v>
      </c>
      <c r="AJ6" s="4">
        <v>0.85046279999999996</v>
      </c>
      <c r="AK6" s="4">
        <v>0.99951590000000001</v>
      </c>
      <c r="AN6" s="305" t="s">
        <v>129</v>
      </c>
      <c r="AO6" s="305" t="s">
        <v>19</v>
      </c>
      <c r="AP6" s="310">
        <v>29.524094166330158</v>
      </c>
      <c r="AQ6" s="310">
        <v>19.341834396198927</v>
      </c>
      <c r="AR6" s="310">
        <v>10.182259770131232</v>
      </c>
    </row>
    <row r="7" spans="1:44" ht="15">
      <c r="A7" s="7" t="s">
        <v>254</v>
      </c>
      <c r="B7" s="2" t="s">
        <v>53</v>
      </c>
      <c r="C7" s="8" t="s">
        <v>19</v>
      </c>
      <c r="D7" s="2">
        <v>1.08659468821603</v>
      </c>
      <c r="E7" s="3">
        <v>6.7560522443212703</v>
      </c>
      <c r="F7" s="3">
        <v>45.268774780141598</v>
      </c>
      <c r="G7" s="3">
        <v>4.23023324400498E-2</v>
      </c>
      <c r="H7" s="3">
        <v>1.2699095491341501</v>
      </c>
      <c r="I7" s="17">
        <f t="shared" si="0"/>
        <v>0.21254234155352236</v>
      </c>
      <c r="J7" s="17">
        <f t="shared" si="1"/>
        <v>38.51272253582033</v>
      </c>
      <c r="K7" s="17">
        <f t="shared" si="2"/>
        <v>2.0617922262343078</v>
      </c>
      <c r="L7" s="17">
        <f t="shared" si="3"/>
        <v>5.7389469588398274</v>
      </c>
      <c r="M7" s="17">
        <f t="shared" si="4"/>
        <v>25.435297439731002</v>
      </c>
      <c r="N7" s="17">
        <f t="shared" si="5"/>
        <v>13.466816921541074</v>
      </c>
      <c r="O7" s="17">
        <f t="shared" si="6"/>
        <v>11.968480518189928</v>
      </c>
      <c r="P7" s="18">
        <f t="shared" si="7"/>
        <v>0.58996426859772455</v>
      </c>
      <c r="Q7" s="21">
        <v>3.6258729999999999</v>
      </c>
      <c r="R7" s="293">
        <v>9.7373100000000004E-2</v>
      </c>
      <c r="T7" s="4" t="s">
        <v>313</v>
      </c>
      <c r="U7" s="4" t="s">
        <v>131</v>
      </c>
      <c r="V7" s="4" t="s">
        <v>19</v>
      </c>
      <c r="W7" s="4">
        <v>0.64691366873784595</v>
      </c>
      <c r="X7" s="4">
        <v>5.1493994260722902</v>
      </c>
      <c r="Y7" s="4">
        <v>53.898576237123997</v>
      </c>
      <c r="Z7" s="4">
        <v>0.20758402891782801</v>
      </c>
      <c r="AA7" s="4">
        <v>1.21620075463391</v>
      </c>
      <c r="AB7" s="4">
        <v>0.17776732485171731</v>
      </c>
      <c r="AC7" s="4">
        <v>48.749176811051704</v>
      </c>
      <c r="AD7" s="4">
        <v>2.5061907367369152</v>
      </c>
      <c r="AE7" s="4">
        <v>5.7171009015576173</v>
      </c>
      <c r="AF7" s="309">
        <v>24.600902496634113</v>
      </c>
      <c r="AG7" s="309">
        <v>13.676304521934785</v>
      </c>
      <c r="AH7" s="309">
        <v>10.924597974699328</v>
      </c>
      <c r="AI7" s="4">
        <v>0.75588163443854861</v>
      </c>
      <c r="AJ7" s="4">
        <v>2.2842389999999999</v>
      </c>
      <c r="AK7" s="4">
        <v>0.99869580000000002</v>
      </c>
      <c r="AN7" s="305" t="s">
        <v>112</v>
      </c>
      <c r="AO7" s="305" t="s">
        <v>19</v>
      </c>
      <c r="AP7" s="310">
        <v>32.448797205761899</v>
      </c>
      <c r="AQ7" s="310">
        <v>16.797240493481713</v>
      </c>
      <c r="AR7" s="310">
        <v>15.651556712280193</v>
      </c>
    </row>
    <row r="8" spans="1:44" ht="15">
      <c r="A8" s="7" t="s">
        <v>255</v>
      </c>
      <c r="B8" s="2" t="s">
        <v>53</v>
      </c>
      <c r="C8" s="8" t="s">
        <v>20</v>
      </c>
      <c r="D8" s="2">
        <v>0.91375589589643802</v>
      </c>
      <c r="E8" s="3">
        <v>6.7444314080042602</v>
      </c>
      <c r="F8" s="3">
        <v>51.141769549717303</v>
      </c>
      <c r="G8" s="3">
        <v>7.1347754356297199E-2</v>
      </c>
      <c r="H8" s="3">
        <v>1.3159165330242699</v>
      </c>
      <c r="I8" s="17">
        <f t="shared" si="0"/>
        <v>0.24007338238864073</v>
      </c>
      <c r="J8" s="17">
        <f t="shared" si="1"/>
        <v>44.397338141713043</v>
      </c>
      <c r="K8" s="17">
        <f t="shared" si="2"/>
        <v>2.7381568727837649</v>
      </c>
      <c r="L8" s="17">
        <f t="shared" si="3"/>
        <v>9.1175300607574847</v>
      </c>
      <c r="M8" s="17">
        <f t="shared" si="4"/>
        <v>22.958746439770941</v>
      </c>
      <c r="N8" s="17">
        <f t="shared" si="5"/>
        <v>11.613879366591469</v>
      </c>
      <c r="O8" s="17">
        <f t="shared" si="6"/>
        <v>11.344867073179472</v>
      </c>
      <c r="P8" s="18">
        <f t="shared" si="7"/>
        <v>0.6551864543787026</v>
      </c>
      <c r="Q8" s="21">
        <v>2.3343020000000001</v>
      </c>
      <c r="R8" s="293">
        <v>0.99871169999999998</v>
      </c>
      <c r="T8" s="4" t="s">
        <v>317</v>
      </c>
      <c r="U8" s="4" t="s">
        <v>134</v>
      </c>
      <c r="V8" s="4" t="s">
        <v>19</v>
      </c>
      <c r="W8" s="4">
        <v>0.89655896742640495</v>
      </c>
      <c r="X8" s="4">
        <v>6.2481919083922097</v>
      </c>
      <c r="Y8" s="4">
        <v>51.341127563043898</v>
      </c>
      <c r="Z8" s="4">
        <v>5.8239947463139603E-2</v>
      </c>
      <c r="AA8" s="4">
        <v>1.2165982436082401</v>
      </c>
      <c r="AB8" s="4">
        <v>0.17803596606045036</v>
      </c>
      <c r="AC8" s="4">
        <v>45.09293565465169</v>
      </c>
      <c r="AD8" s="4">
        <v>1.9133620689185786</v>
      </c>
      <c r="AE8" s="4">
        <v>4.3553916675208608</v>
      </c>
      <c r="AF8" s="309">
        <v>29.815574364206213</v>
      </c>
      <c r="AG8" s="309">
        <v>16.601551398635049</v>
      </c>
      <c r="AH8" s="309">
        <v>13.214022965571164</v>
      </c>
      <c r="AI8" s="4">
        <v>0.66167586134852641</v>
      </c>
      <c r="AJ8" s="4">
        <v>5.0288130000000004</v>
      </c>
      <c r="AK8" s="4">
        <v>0.99710940000000003</v>
      </c>
    </row>
    <row r="9" spans="1:44" ht="15">
      <c r="A9" s="7" t="s">
        <v>256</v>
      </c>
      <c r="B9" s="2" t="s">
        <v>55</v>
      </c>
      <c r="C9" s="8" t="s">
        <v>19</v>
      </c>
      <c r="D9" s="9">
        <v>1.3449350630973</v>
      </c>
      <c r="E9" s="3">
        <v>5.4726216109794601</v>
      </c>
      <c r="F9" s="3">
        <v>31.7954349462252</v>
      </c>
      <c r="G9" s="3">
        <v>8.5185580827828004E-3</v>
      </c>
      <c r="H9" s="3">
        <v>1.4755755649608899</v>
      </c>
      <c r="I9" s="17">
        <f t="shared" si="0"/>
        <v>0.32229834666142299</v>
      </c>
      <c r="J9" s="17">
        <f t="shared" si="1"/>
        <v>26.322813335245741</v>
      </c>
      <c r="K9" s="17">
        <f t="shared" si="2"/>
        <v>1.754273044928671</v>
      </c>
      <c r="L9" s="17">
        <f t="shared" si="3"/>
        <v>10.141692431735972</v>
      </c>
      <c r="M9" s="17">
        <f t="shared" si="4"/>
        <v>20.47759099778095</v>
      </c>
      <c r="N9" s="17">
        <f t="shared" si="5"/>
        <v>8.0681266031122192</v>
      </c>
      <c r="O9" s="17">
        <f t="shared" si="6"/>
        <v>12.409464394668731</v>
      </c>
      <c r="P9" s="18">
        <f t="shared" si="7"/>
        <v>0.49247733468026411</v>
      </c>
      <c r="Q9" s="21">
        <v>2.1426090000000002</v>
      </c>
      <c r="R9" s="293">
        <v>0.99810370000000004</v>
      </c>
      <c r="T9" s="4" t="s">
        <v>320</v>
      </c>
      <c r="U9" s="4" t="s">
        <v>136</v>
      </c>
      <c r="V9" s="4" t="s">
        <v>19</v>
      </c>
      <c r="W9" s="4">
        <v>0.70401133573666097</v>
      </c>
      <c r="X9" s="4">
        <v>11.6389368572184</v>
      </c>
      <c r="Y9" s="4">
        <v>49.924206600844599</v>
      </c>
      <c r="Z9" s="4">
        <v>3.1006026431445701E-2</v>
      </c>
      <c r="AA9" s="4">
        <v>1.35001357295536</v>
      </c>
      <c r="AB9" s="4">
        <v>0.25926670662216644</v>
      </c>
      <c r="AC9" s="4">
        <v>38.285269743626202</v>
      </c>
      <c r="AD9" s="4">
        <v>2.2956188677706293</v>
      </c>
      <c r="AE9" s="4">
        <v>8.6459200691389402</v>
      </c>
      <c r="AF9" s="309">
        <v>28.316474353155876</v>
      </c>
      <c r="AG9" s="309">
        <v>16.067068211368092</v>
      </c>
      <c r="AH9" s="309">
        <v>12.249406141787784</v>
      </c>
      <c r="AI9" s="4">
        <v>0.7343353450050335</v>
      </c>
      <c r="AJ9" s="4">
        <v>2.7949839999999999</v>
      </c>
      <c r="AK9" s="4">
        <v>0.99848150000000002</v>
      </c>
    </row>
    <row r="10" spans="1:44" ht="15">
      <c r="A10" s="7" t="s">
        <v>257</v>
      </c>
      <c r="B10" s="2" t="s">
        <v>54</v>
      </c>
      <c r="C10" s="8" t="s">
        <v>20</v>
      </c>
      <c r="D10" s="2">
        <v>1.3965258485073999</v>
      </c>
      <c r="E10" s="3">
        <v>5.8582847871068298</v>
      </c>
      <c r="F10" s="3">
        <v>31.517495684199599</v>
      </c>
      <c r="G10" s="3">
        <v>5.6196659680074002E-3</v>
      </c>
      <c r="H10" s="3">
        <v>1.4568488232279699</v>
      </c>
      <c r="I10" s="17">
        <f t="shared" si="0"/>
        <v>0.31358698029883469</v>
      </c>
      <c r="J10" s="17">
        <f t="shared" si="1"/>
        <v>25.65921089709277</v>
      </c>
      <c r="K10" s="17">
        <f t="shared" si="2"/>
        <v>1.4844303742685971</v>
      </c>
      <c r="L10" s="17">
        <f t="shared" si="3"/>
        <v>7.6571216631162784</v>
      </c>
      <c r="M10" s="17">
        <f t="shared" si="4"/>
        <v>23.143845189180574</v>
      </c>
      <c r="N10" s="17">
        <f t="shared" si="5"/>
        <v>9.2093104108331794</v>
      </c>
      <c r="O10" s="17">
        <f t="shared" si="6"/>
        <v>13.934534778347395</v>
      </c>
      <c r="P10" s="18">
        <f t="shared" si="7"/>
        <v>0.47300911377079247</v>
      </c>
      <c r="Q10" s="21">
        <v>1.6548069999999999</v>
      </c>
      <c r="R10" s="293">
        <v>0.99846889999999999</v>
      </c>
      <c r="T10" s="4" t="s">
        <v>365</v>
      </c>
      <c r="U10" s="4" t="s">
        <v>199</v>
      </c>
      <c r="V10" s="4" t="s">
        <v>19</v>
      </c>
      <c r="W10" s="4">
        <v>0.66469026895405903</v>
      </c>
      <c r="X10" s="4">
        <v>4.29216260667343</v>
      </c>
      <c r="Y10" s="4">
        <v>53.264902033578402</v>
      </c>
      <c r="Z10" s="4">
        <v>0.15182869004409899</v>
      </c>
      <c r="AA10" s="4">
        <v>1.2744785544024699</v>
      </c>
      <c r="AB10" s="4">
        <v>0.21536537704328595</v>
      </c>
      <c r="AC10" s="4">
        <v>48.972739426904973</v>
      </c>
      <c r="AD10" s="4">
        <v>2.9467693954983161</v>
      </c>
      <c r="AE10" s="4">
        <v>8.3944050412355598</v>
      </c>
      <c r="AF10" s="309">
        <v>20.911291168860561</v>
      </c>
      <c r="AG10" s="309">
        <v>10.126136448337942</v>
      </c>
      <c r="AH10" s="309">
        <v>10.78515472052262</v>
      </c>
      <c r="AI10" s="4">
        <v>0.7491734834135626</v>
      </c>
      <c r="AJ10" s="4">
        <v>6.0131480000000002</v>
      </c>
      <c r="AK10" s="4">
        <v>0.99720909999999996</v>
      </c>
    </row>
    <row r="11" spans="1:44" ht="15">
      <c r="A11" s="7" t="s">
        <v>258</v>
      </c>
      <c r="B11" s="2" t="s">
        <v>61</v>
      </c>
      <c r="C11" s="1" t="s">
        <v>19</v>
      </c>
      <c r="D11" s="2">
        <v>0.90766934256153797</v>
      </c>
      <c r="E11" s="3">
        <v>5.6147977700000002E-8</v>
      </c>
      <c r="F11" s="3">
        <v>48.586250972095499</v>
      </c>
      <c r="G11" s="3">
        <v>9.6304771152006502E-2</v>
      </c>
      <c r="H11" s="3">
        <v>1.15222491102414</v>
      </c>
      <c r="I11" s="17">
        <f t="shared" si="0"/>
        <v>0.13211388641896049</v>
      </c>
      <c r="J11" s="17">
        <f t="shared" si="1"/>
        <v>48.586250915947524</v>
      </c>
      <c r="K11" s="17">
        <f t="shared" si="2"/>
        <v>1.7017380417758177</v>
      </c>
      <c r="L11" s="17">
        <f t="shared" si="3"/>
        <v>3.0363803229749506</v>
      </c>
      <c r="M11" s="17">
        <f t="shared" si="4"/>
        <v>28.55095779653335</v>
      </c>
      <c r="N11" s="17">
        <f t="shared" si="5"/>
        <v>16.001372001657174</v>
      </c>
      <c r="O11" s="17">
        <f t="shared" si="6"/>
        <v>12.549585794876176</v>
      </c>
      <c r="P11" s="18">
        <f t="shared" si="7"/>
        <v>0.65748326695791015</v>
      </c>
      <c r="Q11" s="21">
        <v>14.134320000000001</v>
      </c>
      <c r="R11" s="293">
        <v>0.99010620000000005</v>
      </c>
      <c r="T11" s="4" t="s">
        <v>343</v>
      </c>
      <c r="U11" s="4" t="s">
        <v>176</v>
      </c>
      <c r="V11" s="4" t="s">
        <v>19</v>
      </c>
      <c r="W11" s="4">
        <v>0.889699518429932</v>
      </c>
      <c r="X11" s="4">
        <v>0.98448740898323694</v>
      </c>
      <c r="Y11" s="4">
        <v>48.640395905900803</v>
      </c>
      <c r="Z11" s="4">
        <v>8.0125829229747994E-2</v>
      </c>
      <c r="AA11" s="4">
        <v>1.1699218152513899</v>
      </c>
      <c r="AB11" s="4">
        <v>0.14524202646386042</v>
      </c>
      <c r="AC11" s="4">
        <v>47.655908496917569</v>
      </c>
      <c r="AD11" s="4">
        <v>1.7552222361941821</v>
      </c>
      <c r="AE11" s="4">
        <v>3.3485822828137533</v>
      </c>
      <c r="AF11" s="309">
        <v>28.135413094752266</v>
      </c>
      <c r="AG11" s="309">
        <v>15.216154566008617</v>
      </c>
      <c r="AH11" s="309">
        <v>12.919258528743649</v>
      </c>
      <c r="AI11" s="4">
        <v>0.66426433266795015</v>
      </c>
      <c r="AJ11" s="4">
        <v>1.8934839999999999</v>
      </c>
      <c r="AK11" s="4">
        <v>0.99876100000000001</v>
      </c>
    </row>
    <row r="12" spans="1:44" ht="15.75" thickBot="1">
      <c r="A12" s="7" t="s">
        <v>17</v>
      </c>
      <c r="I12" s="17"/>
      <c r="J12" s="17"/>
      <c r="K12" s="17"/>
      <c r="L12" s="17"/>
      <c r="M12" s="17"/>
      <c r="N12" s="17"/>
      <c r="O12" s="17"/>
      <c r="P12" s="18"/>
      <c r="Q12" s="21"/>
      <c r="T12" s="4" t="s">
        <v>332</v>
      </c>
      <c r="U12" s="4" t="s">
        <v>164</v>
      </c>
      <c r="V12" s="4" t="s">
        <v>19</v>
      </c>
      <c r="W12" s="4">
        <v>0.54421515770613604</v>
      </c>
      <c r="X12" s="4">
        <v>11.612588761505499</v>
      </c>
      <c r="Y12" s="4">
        <v>56.412572833811502</v>
      </c>
      <c r="Z12" s="4">
        <v>7.8360060978114099E-2</v>
      </c>
      <c r="AA12" s="4">
        <v>1.29277061238501</v>
      </c>
      <c r="AB12" s="4">
        <v>0.22646756476377705</v>
      </c>
      <c r="AC12" s="4">
        <v>44.799984072306003</v>
      </c>
      <c r="AD12" s="4">
        <v>2.6138749980713079</v>
      </c>
      <c r="AE12" s="4">
        <v>7.9702415282665573</v>
      </c>
      <c r="AF12" s="309">
        <v>28.751887352816269</v>
      </c>
      <c r="AG12" s="309">
        <v>17.23349546971783</v>
      </c>
      <c r="AH12" s="309">
        <v>11.518391883098438</v>
      </c>
      <c r="AI12" s="4">
        <v>0.79463578954485437</v>
      </c>
      <c r="AJ12" s="4">
        <v>5.445767</v>
      </c>
      <c r="AK12" s="4">
        <v>0.99729389999999996</v>
      </c>
    </row>
    <row r="13" spans="1:44" ht="18.75">
      <c r="A13" s="7" t="s">
        <v>259</v>
      </c>
      <c r="B13" s="2" t="s">
        <v>61</v>
      </c>
      <c r="C13" s="1" t="s">
        <v>20</v>
      </c>
      <c r="D13" s="2">
        <v>1.3174006551537101</v>
      </c>
      <c r="E13" s="3">
        <v>1.8081725889999999E-7</v>
      </c>
      <c r="F13" s="3">
        <v>38.307826803804602</v>
      </c>
      <c r="G13" s="3">
        <v>5.6173382863036999E-3</v>
      </c>
      <c r="H13" s="3">
        <v>1.14042336594889</v>
      </c>
      <c r="I13" s="17">
        <f t="shared" si="0"/>
        <v>0.12313266295806791</v>
      </c>
      <c r="J13" s="17">
        <f t="shared" si="1"/>
        <v>38.307826622987342</v>
      </c>
      <c r="K13" s="17">
        <f t="shared" si="2"/>
        <v>1.1478090141016686</v>
      </c>
      <c r="L13" s="17">
        <f t="shared" si="3"/>
        <v>1.8706022062677696</v>
      </c>
      <c r="M13" s="17">
        <f t="shared" si="4"/>
        <v>33.374739490535021</v>
      </c>
      <c r="N13" s="17">
        <f t="shared" si="5"/>
        <v>20.478874040064554</v>
      </c>
      <c r="O13" s="17">
        <f t="shared" si="6"/>
        <v>12.895865450470467</v>
      </c>
      <c r="P13" s="18">
        <f t="shared" si="7"/>
        <v>0.50286767730048676</v>
      </c>
      <c r="Q13" s="21">
        <v>4.7827640000000002</v>
      </c>
      <c r="R13" s="293">
        <v>0.99309809999999998</v>
      </c>
      <c r="T13" s="4" t="s">
        <v>241</v>
      </c>
      <c r="U13" s="305" t="s">
        <v>165</v>
      </c>
      <c r="V13" s="305" t="s">
        <v>19</v>
      </c>
      <c r="W13" s="305">
        <v>0.64614077307627105</v>
      </c>
      <c r="X13" s="305">
        <v>7.8713462952283004</v>
      </c>
      <c r="Y13" s="305">
        <v>55.440578230962601</v>
      </c>
      <c r="Z13" s="305">
        <v>0.15611038476681999</v>
      </c>
      <c r="AA13" s="305">
        <v>1.2307072660737599</v>
      </c>
      <c r="AB13" s="305">
        <v>0.18745909155941631</v>
      </c>
      <c r="AC13" s="305">
        <v>47.569231935734301</v>
      </c>
      <c r="AD13" s="305">
        <v>2.4968004740961511</v>
      </c>
      <c r="AE13" s="305">
        <v>6.0176745938670919</v>
      </c>
      <c r="AF13" s="310">
        <v>26.923422113563163</v>
      </c>
      <c r="AG13" s="310">
        <v>15.776265578204228</v>
      </c>
      <c r="AH13" s="310">
        <v>11.147156535358935</v>
      </c>
      <c r="AI13" s="305">
        <v>0.75617329317876569</v>
      </c>
      <c r="AJ13" s="305">
        <v>1.078638</v>
      </c>
      <c r="AK13" s="305">
        <v>0.99940079999999998</v>
      </c>
      <c r="AM13" s="312" t="s">
        <v>22</v>
      </c>
      <c r="AP13" s="307" t="s">
        <v>383</v>
      </c>
      <c r="AQ13" s="307" t="s">
        <v>232</v>
      </c>
      <c r="AR13" s="307" t="s">
        <v>233</v>
      </c>
    </row>
    <row r="14" spans="1:44" ht="15">
      <c r="A14" s="7" t="s">
        <v>260</v>
      </c>
      <c r="B14" s="2" t="s">
        <v>62</v>
      </c>
      <c r="C14" s="1" t="s">
        <v>19</v>
      </c>
      <c r="D14" s="2">
        <v>0.94273948320548095</v>
      </c>
      <c r="E14" s="3">
        <v>5.7378182589999998E-7</v>
      </c>
      <c r="F14" s="3">
        <v>49.886436646319297</v>
      </c>
      <c r="G14" s="3">
        <v>0.103223756748898</v>
      </c>
      <c r="H14" s="3">
        <v>1.1144678932335701</v>
      </c>
      <c r="I14" s="17">
        <f t="shared" si="0"/>
        <v>0.10271080389893295</v>
      </c>
      <c r="J14" s="17">
        <f t="shared" si="1"/>
        <v>49.886436072537471</v>
      </c>
      <c r="K14" s="17">
        <f t="shared" si="2"/>
        <v>1.5036371744594696</v>
      </c>
      <c r="L14" s="17">
        <f t="shared" si="3"/>
        <v>2.3236294640986812</v>
      </c>
      <c r="M14" s="17">
        <f t="shared" si="4"/>
        <v>33.177177169239933</v>
      </c>
      <c r="N14" s="17">
        <f t="shared" si="5"/>
        <v>21.469187827304648</v>
      </c>
      <c r="O14" s="17">
        <f t="shared" si="6"/>
        <v>11.707989341935285</v>
      </c>
      <c r="P14" s="18">
        <f t="shared" si="7"/>
        <v>0.64424925162057323</v>
      </c>
      <c r="Q14" s="21">
        <v>12.22691</v>
      </c>
      <c r="R14" s="293">
        <v>0.98910200000000004</v>
      </c>
      <c r="T14" s="4" t="s">
        <v>335</v>
      </c>
      <c r="U14" s="4" t="s">
        <v>168</v>
      </c>
      <c r="V14" s="4" t="s">
        <v>19</v>
      </c>
      <c r="W14" s="4">
        <v>0.68662118335123501</v>
      </c>
      <c r="X14" s="4">
        <v>10.4555859994742</v>
      </c>
      <c r="Y14" s="4">
        <v>55.822304704478199</v>
      </c>
      <c r="Z14" s="4">
        <v>9.3827688589648697E-2</v>
      </c>
      <c r="AA14" s="4">
        <v>1.2797767555072499</v>
      </c>
      <c r="AB14" s="4">
        <v>0.21861371860622525</v>
      </c>
      <c r="AC14" s="4">
        <v>45.366718705003997</v>
      </c>
      <c r="AD14" s="4">
        <v>2.6328921505401759</v>
      </c>
      <c r="AE14" s="4">
        <v>7.6445078813308136</v>
      </c>
      <c r="AF14" s="309">
        <v>27.686340664338218</v>
      </c>
      <c r="AG14" s="309">
        <v>16.390136582618634</v>
      </c>
      <c r="AH14" s="309">
        <v>11.296204081719599</v>
      </c>
      <c r="AI14" s="4">
        <v>0.7408976666599113</v>
      </c>
      <c r="AJ14" s="4">
        <v>0.4436042</v>
      </c>
      <c r="AK14" s="4">
        <v>0.99977369999999999</v>
      </c>
      <c r="AM14" s="4" t="s">
        <v>244</v>
      </c>
      <c r="AN14" s="4" t="s">
        <v>209</v>
      </c>
      <c r="AO14" s="305" t="s">
        <v>20</v>
      </c>
      <c r="AP14" s="310">
        <v>30.290553801841149</v>
      </c>
      <c r="AQ14" s="310">
        <v>20.137433782532426</v>
      </c>
      <c r="AR14" s="310">
        <v>10.153120019308723</v>
      </c>
    </row>
    <row r="15" spans="1:44" ht="15">
      <c r="A15" s="7" t="s">
        <v>261</v>
      </c>
      <c r="B15" s="2" t="s">
        <v>62</v>
      </c>
      <c r="C15" s="1" t="s">
        <v>20</v>
      </c>
      <c r="D15" s="2">
        <v>1.1880372437976801</v>
      </c>
      <c r="E15" s="3">
        <v>3.1565119032E-6</v>
      </c>
      <c r="F15" s="3">
        <v>47.831279271605403</v>
      </c>
      <c r="G15" s="3">
        <v>2.0239104988527101E-2</v>
      </c>
      <c r="H15" s="3">
        <v>1.0963927659916901</v>
      </c>
      <c r="I15" s="17">
        <f t="shared" si="0"/>
        <v>8.7918097402350681E-2</v>
      </c>
      <c r="J15" s="17">
        <f t="shared" si="1"/>
        <v>47.831276115093502</v>
      </c>
      <c r="K15" s="17">
        <f t="shared" si="2"/>
        <v>1.2152158565135647</v>
      </c>
      <c r="L15" s="17">
        <f t="shared" si="3"/>
        <v>1.7386063041207276</v>
      </c>
      <c r="M15" s="17">
        <f t="shared" si="4"/>
        <v>39.360315860397023</v>
      </c>
      <c r="N15" s="17">
        <f t="shared" si="5"/>
        <v>27.511278136780312</v>
      </c>
      <c r="O15" s="17">
        <f t="shared" si="6"/>
        <v>11.849037723616711</v>
      </c>
      <c r="P15" s="18">
        <f t="shared" si="7"/>
        <v>0.55168405894427164</v>
      </c>
      <c r="Q15" s="21">
        <v>25.400500000000001</v>
      </c>
      <c r="R15" s="293">
        <v>0.96776209999999996</v>
      </c>
      <c r="T15" s="4" t="s">
        <v>337</v>
      </c>
      <c r="U15" s="4" t="s">
        <v>169</v>
      </c>
      <c r="V15" s="4" t="s">
        <v>19</v>
      </c>
      <c r="W15" s="4">
        <v>0.67232261361210699</v>
      </c>
      <c r="X15" s="4">
        <v>0.52237532684931498</v>
      </c>
      <c r="Y15" s="4">
        <v>54.887437197746003</v>
      </c>
      <c r="Z15" s="4">
        <v>0.339452586796546</v>
      </c>
      <c r="AA15" s="4">
        <v>1.1794422409248699</v>
      </c>
      <c r="AB15" s="4">
        <v>0.1521416095663648</v>
      </c>
      <c r="AC15" s="4">
        <v>54.365061870896689</v>
      </c>
      <c r="AD15" s="4">
        <v>2.3408904476816681</v>
      </c>
      <c r="AE15" s="4">
        <v>4.6426508000076341</v>
      </c>
      <c r="AF15" s="309">
        <v>23.746470211228825</v>
      </c>
      <c r="AG15" s="309">
        <v>12.232293693056675</v>
      </c>
      <c r="AH15" s="309">
        <v>11.51417651817215</v>
      </c>
      <c r="AI15" s="4">
        <v>0.74629335335392188</v>
      </c>
      <c r="AJ15" s="4">
        <v>0.70351109999999994</v>
      </c>
      <c r="AK15" s="4">
        <v>0.99962419999999996</v>
      </c>
      <c r="AM15" s="305" t="s">
        <v>245</v>
      </c>
      <c r="AN15" s="305" t="s">
        <v>179</v>
      </c>
      <c r="AO15" s="305" t="s">
        <v>20</v>
      </c>
      <c r="AP15" s="310">
        <v>28.694797778650766</v>
      </c>
      <c r="AQ15" s="310">
        <v>16.493104145553716</v>
      </c>
      <c r="AR15" s="310">
        <v>12.201693633097051</v>
      </c>
    </row>
    <row r="16" spans="1:44" ht="15">
      <c r="A16" s="7" t="s">
        <v>262</v>
      </c>
      <c r="B16" s="2" t="s">
        <v>66</v>
      </c>
      <c r="C16" s="1" t="s">
        <v>19</v>
      </c>
      <c r="D16" s="2">
        <v>1.06437393794577</v>
      </c>
      <c r="E16" s="3">
        <v>4.529715715E-7</v>
      </c>
      <c r="F16" s="3">
        <v>43.534356196460102</v>
      </c>
      <c r="G16" s="3">
        <v>5.7221123756460102E-2</v>
      </c>
      <c r="H16" s="3">
        <v>1.1760690921597901</v>
      </c>
      <c r="I16" s="17">
        <f t="shared" si="0"/>
        <v>0.14970982005525568</v>
      </c>
      <c r="J16" s="17">
        <f t="shared" si="1"/>
        <v>43.534355743488533</v>
      </c>
      <c r="K16" s="17">
        <f t="shared" si="2"/>
        <v>1.6905709413535053</v>
      </c>
      <c r="L16" s="17">
        <f t="shared" si="3"/>
        <v>3.2969424842824071</v>
      </c>
      <c r="M16" s="17">
        <f t="shared" si="4"/>
        <v>25.751274580890776</v>
      </c>
      <c r="N16" s="17">
        <f t="shared" si="5"/>
        <v>13.20446366427444</v>
      </c>
      <c r="O16" s="17">
        <f t="shared" si="6"/>
        <v>12.546810916616336</v>
      </c>
      <c r="P16" s="18">
        <f t="shared" si="7"/>
        <v>0.59834945737895473</v>
      </c>
      <c r="Q16" s="21">
        <v>1.6906030000000001</v>
      </c>
      <c r="R16" s="293">
        <v>0.99876580000000004</v>
      </c>
      <c r="T16" s="4" t="s">
        <v>342</v>
      </c>
      <c r="U16" s="4" t="s">
        <v>172</v>
      </c>
      <c r="V16" s="4" t="s">
        <v>19</v>
      </c>
      <c r="W16" s="4">
        <v>0.55619504046054002</v>
      </c>
      <c r="X16" s="4">
        <v>2.2407348705746601</v>
      </c>
      <c r="Y16" s="4">
        <v>56.877534144850202</v>
      </c>
      <c r="Z16" s="4">
        <v>0.51193378833577696</v>
      </c>
      <c r="AA16" s="4">
        <v>1.16997340075085</v>
      </c>
      <c r="AB16" s="4">
        <v>0.14527971374542936</v>
      </c>
      <c r="AC16" s="4">
        <v>54.636799274275539</v>
      </c>
      <c r="AD16" s="4">
        <v>2.3995913555722526</v>
      </c>
      <c r="AE16" s="4">
        <v>4.5910317732242891</v>
      </c>
      <c r="AF16" s="309">
        <v>25.009944781003679</v>
      </c>
      <c r="AG16" s="309">
        <v>14.141501838236927</v>
      </c>
      <c r="AH16" s="309">
        <v>10.868442942766752</v>
      </c>
      <c r="AI16" s="4">
        <v>0.79011507907149436</v>
      </c>
      <c r="AJ16" s="4">
        <v>2.1013280000000001</v>
      </c>
      <c r="AK16" s="4">
        <v>0.99883060000000001</v>
      </c>
      <c r="AN16" s="305" t="s">
        <v>190</v>
      </c>
      <c r="AO16" s="305" t="s">
        <v>20</v>
      </c>
      <c r="AP16" s="310">
        <v>30.54520362254577</v>
      </c>
      <c r="AQ16" s="310">
        <v>20.185975072295591</v>
      </c>
      <c r="AR16" s="310">
        <v>10.35922855025018</v>
      </c>
    </row>
    <row r="17" spans="1:45" ht="15">
      <c r="A17" s="7" t="s">
        <v>263</v>
      </c>
      <c r="B17" s="2" t="s">
        <v>66</v>
      </c>
      <c r="C17" s="1" t="s">
        <v>20</v>
      </c>
      <c r="D17" s="2">
        <v>1.33227889663902</v>
      </c>
      <c r="E17" s="3">
        <v>1.30720664489E-5</v>
      </c>
      <c r="F17" s="3">
        <v>37.035602817845302</v>
      </c>
      <c r="G17" s="3">
        <v>2.06925340705898E-2</v>
      </c>
      <c r="H17" s="3">
        <v>1.1894301462327801</v>
      </c>
      <c r="I17" s="17">
        <f t="shared" si="0"/>
        <v>0.15926126206969971</v>
      </c>
      <c r="J17" s="17">
        <f t="shared" si="1"/>
        <v>37.03558974577885</v>
      </c>
      <c r="K17" s="17">
        <f t="shared" si="2"/>
        <v>1.4658755382716451</v>
      </c>
      <c r="L17" s="17">
        <f t="shared" si="3"/>
        <v>2.9771321256990504</v>
      </c>
      <c r="M17" s="17">
        <f t="shared" si="4"/>
        <v>25.265179710597046</v>
      </c>
      <c r="N17" s="17">
        <f t="shared" si="5"/>
        <v>12.440035275341236</v>
      </c>
      <c r="O17" s="17">
        <f t="shared" si="6"/>
        <v>12.82514443525581</v>
      </c>
      <c r="P17" s="18">
        <f t="shared" si="7"/>
        <v>0.4972532465513132</v>
      </c>
      <c r="Q17" s="21">
        <v>1.3138129999999999</v>
      </c>
      <c r="R17" s="293">
        <v>0.9988262</v>
      </c>
      <c r="T17" s="4" t="s">
        <v>345</v>
      </c>
      <c r="U17" s="4" t="s">
        <v>177</v>
      </c>
      <c r="V17" s="4" t="s">
        <v>19</v>
      </c>
      <c r="W17" s="4">
        <v>0.70797242600222998</v>
      </c>
      <c r="X17" s="4">
        <v>4.7740636195365802</v>
      </c>
      <c r="Y17" s="4">
        <v>52.769780243077399</v>
      </c>
      <c r="Z17" s="4">
        <v>0.15003191654655601</v>
      </c>
      <c r="AA17" s="4">
        <v>1.22975288783071</v>
      </c>
      <c r="AB17" s="4">
        <v>0.18682850034692355</v>
      </c>
      <c r="AC17" s="4">
        <v>47.995716623540815</v>
      </c>
      <c r="AD17" s="4">
        <v>2.4649657551142252</v>
      </c>
      <c r="AE17" s="4">
        <v>5.9189124969941806</v>
      </c>
      <c r="AF17" s="309">
        <v>24.24521307626269</v>
      </c>
      <c r="AG17" s="309">
        <v>12.882937783145964</v>
      </c>
      <c r="AH17" s="309">
        <v>11.362275293116726</v>
      </c>
      <c r="AI17" s="4">
        <v>0.73284059396142265</v>
      </c>
      <c r="AJ17" s="4">
        <v>2.1598259999999998</v>
      </c>
      <c r="AK17" s="4">
        <v>0.99881039999999999</v>
      </c>
      <c r="AN17" s="305" t="s">
        <v>200</v>
      </c>
      <c r="AO17" s="305" t="s">
        <v>20</v>
      </c>
      <c r="AP17" s="310">
        <v>29.296422396876032</v>
      </c>
      <c r="AQ17" s="310">
        <v>15.130625275804993</v>
      </c>
      <c r="AR17" s="310">
        <v>14.165797121071039</v>
      </c>
    </row>
    <row r="18" spans="1:45" ht="15">
      <c r="A18" s="7" t="s">
        <v>264</v>
      </c>
      <c r="B18" s="2" t="s">
        <v>67</v>
      </c>
      <c r="C18" s="1" t="s">
        <v>19</v>
      </c>
      <c r="D18" s="2">
        <v>0.89810475874955398</v>
      </c>
      <c r="E18" s="3">
        <v>2.5947282319652101</v>
      </c>
      <c r="F18" s="3">
        <v>45.869661456371297</v>
      </c>
      <c r="G18" s="3">
        <v>7.0390463741772394E-2</v>
      </c>
      <c r="H18" s="3">
        <v>1.2418031875472499</v>
      </c>
      <c r="I18" s="17">
        <f t="shared" si="0"/>
        <v>0.19471941284419469</v>
      </c>
      <c r="J18" s="17">
        <f t="shared" si="1"/>
        <v>43.274933224406084</v>
      </c>
      <c r="K18" s="17">
        <f t="shared" si="2"/>
        <v>2.1569985044621403</v>
      </c>
      <c r="L18" s="17">
        <f t="shared" si="3"/>
        <v>5.4110308708753614</v>
      </c>
      <c r="M18" s="17">
        <f t="shared" si="4"/>
        <v>22.65729811084277</v>
      </c>
      <c r="N18" s="17">
        <f t="shared" si="5"/>
        <v>10.592267750235477</v>
      </c>
      <c r="O18" s="17">
        <f t="shared" si="6"/>
        <v>12.065030360607294</v>
      </c>
      <c r="P18" s="18">
        <f t="shared" si="7"/>
        <v>0.66109254386809291</v>
      </c>
      <c r="Q18" s="21">
        <v>6.5753560000000002</v>
      </c>
      <c r="R18" s="293">
        <v>0.99607509999999999</v>
      </c>
      <c r="T18" s="4" t="s">
        <v>348</v>
      </c>
      <c r="U18" s="4" t="s">
        <v>179</v>
      </c>
      <c r="V18" s="4" t="s">
        <v>19</v>
      </c>
      <c r="W18" s="4">
        <v>0.55117121866030605</v>
      </c>
      <c r="X18" s="4">
        <v>6.4904329641494902</v>
      </c>
      <c r="Y18" s="4">
        <v>55.064934291222201</v>
      </c>
      <c r="Z18" s="4">
        <v>0.39529305417417598</v>
      </c>
      <c r="AA18" s="4">
        <v>1.2047820944658301</v>
      </c>
      <c r="AB18" s="4">
        <v>0.16997438408696242</v>
      </c>
      <c r="AC18" s="4">
        <v>48.57450132707271</v>
      </c>
      <c r="AD18" s="4">
        <v>2.7227593330774025</v>
      </c>
      <c r="AE18" s="4">
        <v>5.9493059169048639</v>
      </c>
      <c r="AF18" s="309">
        <v>24.330607355240939</v>
      </c>
      <c r="AG18" s="309">
        <v>14.655167137433299</v>
      </c>
      <c r="AH18" s="309">
        <v>9.6754402178076404</v>
      </c>
      <c r="AI18" s="4">
        <v>0.7920108608829034</v>
      </c>
      <c r="AJ18" s="4">
        <v>5.8176249999999996</v>
      </c>
      <c r="AK18" s="4">
        <v>0.99640079999999998</v>
      </c>
    </row>
    <row r="19" spans="1:45" ht="15">
      <c r="A19" s="7" t="s">
        <v>265</v>
      </c>
      <c r="B19" s="2" t="s">
        <v>67</v>
      </c>
      <c r="C19" s="1" t="s">
        <v>20</v>
      </c>
      <c r="D19" s="2">
        <v>1.2185666224298799</v>
      </c>
      <c r="E19" s="3">
        <v>3.5450719843226302</v>
      </c>
      <c r="F19" s="3">
        <v>36.5441924913533</v>
      </c>
      <c r="G19" s="3">
        <v>2.7124163258647201E-2</v>
      </c>
      <c r="H19" s="3">
        <v>1.2425592352461601</v>
      </c>
      <c r="I19" s="17">
        <f t="shared" si="0"/>
        <v>0.19520939393936199</v>
      </c>
      <c r="J19" s="17">
        <f t="shared" si="1"/>
        <v>32.999120507030668</v>
      </c>
      <c r="K19" s="17">
        <f t="shared" si="2"/>
        <v>1.7300476674920242</v>
      </c>
      <c r="L19" s="17">
        <f t="shared" si="3"/>
        <v>4.3166593938057085</v>
      </c>
      <c r="M19" s="17">
        <f t="shared" si="4"/>
        <v>22.619182557742882</v>
      </c>
      <c r="N19" s="17">
        <f t="shared" si="5"/>
        <v>11.189668765431543</v>
      </c>
      <c r="O19" s="17">
        <f t="shared" si="6"/>
        <v>11.429513792311338</v>
      </c>
      <c r="P19" s="18">
        <f t="shared" si="7"/>
        <v>0.54016353870570566</v>
      </c>
      <c r="Q19" s="21">
        <v>2.4701270000000002</v>
      </c>
      <c r="R19" s="293">
        <v>0.9977625</v>
      </c>
      <c r="T19" s="4" t="s">
        <v>349</v>
      </c>
      <c r="U19" s="4" t="s">
        <v>175</v>
      </c>
      <c r="V19" s="4" t="s">
        <v>19</v>
      </c>
      <c r="W19" s="4">
        <v>0.56575962427252502</v>
      </c>
      <c r="X19" s="4">
        <v>6.8805528119244102</v>
      </c>
      <c r="Y19" s="4">
        <v>56.6416152723545</v>
      </c>
      <c r="Z19" s="4">
        <v>0.32456705554524401</v>
      </c>
      <c r="AA19" s="4">
        <v>1.25026651290956</v>
      </c>
      <c r="AB19" s="4">
        <v>0.20017053190295553</v>
      </c>
      <c r="AC19" s="4">
        <v>45.394495272354497</v>
      </c>
      <c r="AD19" s="4">
        <v>3.2374271726634154</v>
      </c>
      <c r="AE19" s="4">
        <v>8.4150575759979365</v>
      </c>
      <c r="AF19" s="309">
        <v>25.268901140178876</v>
      </c>
      <c r="AG19" s="309">
        <v>16.641556682386121</v>
      </c>
      <c r="AH19" s="309">
        <v>8.6273444577927556</v>
      </c>
      <c r="AI19" s="4">
        <v>0.78650580216131127</v>
      </c>
      <c r="AJ19" s="4">
        <v>5.8875929999999999</v>
      </c>
      <c r="AK19" s="4">
        <v>0.99688600000000005</v>
      </c>
    </row>
    <row r="20" spans="1:45" ht="15">
      <c r="A20" s="7" t="s">
        <v>266</v>
      </c>
      <c r="B20" s="2" t="s">
        <v>71</v>
      </c>
      <c r="C20" s="1" t="s">
        <v>19</v>
      </c>
      <c r="D20" s="2">
        <v>0.61831652925959002</v>
      </c>
      <c r="E20" s="3">
        <v>5.2768808818385997</v>
      </c>
      <c r="F20" s="3">
        <v>54.7894913453854</v>
      </c>
      <c r="G20" s="3">
        <v>0.25950428682197402</v>
      </c>
      <c r="H20" s="3">
        <v>1.22718149281688</v>
      </c>
      <c r="I20" s="17">
        <f t="shared" si="0"/>
        <v>0.18512460801165298</v>
      </c>
      <c r="J20" s="17">
        <f t="shared" si="1"/>
        <v>49.5126104635468</v>
      </c>
      <c r="K20" s="17">
        <f t="shared" si="2"/>
        <v>2.7616933406919872</v>
      </c>
      <c r="L20" s="17">
        <f t="shared" si="3"/>
        <v>6.5713783385852302</v>
      </c>
      <c r="M20" s="17">
        <f t="shared" si="4"/>
        <v>23.205232930926211</v>
      </c>
      <c r="N20" s="17">
        <f t="shared" si="5"/>
        <v>12.811466156410768</v>
      </c>
      <c r="O20" s="17">
        <f t="shared" si="6"/>
        <v>10.393766774515443</v>
      </c>
      <c r="P20" s="18">
        <f t="shared" si="7"/>
        <v>0.76667300782656977</v>
      </c>
      <c r="Q20" s="21">
        <v>4.4603719999999996</v>
      </c>
      <c r="R20" s="293">
        <v>0.99755669999999996</v>
      </c>
      <c r="T20" s="4" t="s">
        <v>350</v>
      </c>
      <c r="U20" s="4" t="s">
        <v>182</v>
      </c>
      <c r="V20" s="4" t="s">
        <v>19</v>
      </c>
      <c r="W20" s="4">
        <v>0.79859444232183896</v>
      </c>
      <c r="X20" s="4">
        <v>1.020017201E-7</v>
      </c>
      <c r="Y20" s="4">
        <v>48.151983102432602</v>
      </c>
      <c r="Z20" s="4">
        <v>0.13411819684950699</v>
      </c>
      <c r="AA20" s="4">
        <v>1.17404952329045</v>
      </c>
      <c r="AB20" s="4">
        <v>0.14824717342642424</v>
      </c>
      <c r="AC20" s="4">
        <v>48.151983000430882</v>
      </c>
      <c r="AD20" s="4">
        <v>1.9434796100276557</v>
      </c>
      <c r="AE20" s="4">
        <v>3.7717326466459804</v>
      </c>
      <c r="AF20" s="309">
        <v>24.776171023468542</v>
      </c>
      <c r="AG20" s="309">
        <v>12.766542036847</v>
      </c>
      <c r="AH20" s="309">
        <v>12.009628986621543</v>
      </c>
      <c r="AI20" s="4">
        <v>0.69864360667100411</v>
      </c>
      <c r="AJ20" s="4">
        <v>0.81756459999999997</v>
      </c>
      <c r="AK20" s="4">
        <v>0.99947090000000005</v>
      </c>
    </row>
    <row r="21" spans="1:45" ht="15">
      <c r="A21" s="7" t="s">
        <v>267</v>
      </c>
      <c r="B21" s="2" t="s">
        <v>71</v>
      </c>
      <c r="C21" s="1" t="s">
        <v>20</v>
      </c>
      <c r="D21" s="2">
        <v>1.1501653563805301</v>
      </c>
      <c r="E21" s="3">
        <v>4.4305587300353597</v>
      </c>
      <c r="F21" s="3">
        <v>42.118470523144403</v>
      </c>
      <c r="G21" s="3">
        <v>3.0802850593559E-2</v>
      </c>
      <c r="H21" s="3">
        <v>1.2080994831552501</v>
      </c>
      <c r="I21" s="17">
        <f t="shared" si="0"/>
        <v>0.17225359836405763</v>
      </c>
      <c r="J21" s="17">
        <f t="shared" si="1"/>
        <v>37.687911793109045</v>
      </c>
      <c r="K21" s="17">
        <f t="shared" si="2"/>
        <v>1.6425698996246394</v>
      </c>
      <c r="L21" s="17">
        <f t="shared" si="3"/>
        <v>3.6009058637285283</v>
      </c>
      <c r="M21" s="17">
        <f t="shared" si="4"/>
        <v>27.375038475902798</v>
      </c>
      <c r="N21" s="17">
        <f t="shared" si="5"/>
        <v>14.896789511776877</v>
      </c>
      <c r="O21" s="17">
        <f t="shared" si="6"/>
        <v>12.478248964125921</v>
      </c>
      <c r="P21" s="18">
        <f t="shared" si="7"/>
        <v>0.56597533721489435</v>
      </c>
      <c r="Q21" s="21">
        <v>3.0153880000000002</v>
      </c>
      <c r="R21" s="293">
        <v>0.99758179999999996</v>
      </c>
      <c r="X21" s="4">
        <f>AVERAGE(X3:X20)</f>
        <v>6.0421133472387512</v>
      </c>
      <c r="Y21" s="4">
        <f t="shared" ref="Y21:AA21" si="8">AVERAGE(Y3:Y20)</f>
        <v>53.839983995758928</v>
      </c>
      <c r="Z21" s="4">
        <f t="shared" si="8"/>
        <v>0.19191752766207201</v>
      </c>
      <c r="AA21" s="4">
        <f t="shared" si="8"/>
        <v>1.2360915255351648</v>
      </c>
      <c r="AB21" s="4">
        <f>AVERAGE(AB3:AB20)</f>
        <v>0.18911843239295742</v>
      </c>
      <c r="AF21" s="4"/>
      <c r="AG21" s="4"/>
      <c r="AH21" s="4"/>
      <c r="AJ21" s="4">
        <f>AVERAGE(AJ3:AJ20)</f>
        <v>3.1143777611111116</v>
      </c>
      <c r="AK21" s="4">
        <f>AVERAGE(AK3:AK20)</f>
        <v>0.99830281111111119</v>
      </c>
    </row>
    <row r="22" spans="1:45" ht="15">
      <c r="A22" s="7" t="s">
        <v>268</v>
      </c>
      <c r="B22" s="2" t="s">
        <v>72</v>
      </c>
      <c r="C22" s="1" t="s">
        <v>19</v>
      </c>
      <c r="D22" s="2">
        <v>0.81617781862265804</v>
      </c>
      <c r="E22" s="3">
        <v>3.8014993217308999</v>
      </c>
      <c r="F22" s="3">
        <v>50.3821740597459</v>
      </c>
      <c r="G22" s="3">
        <v>0.168665375089389</v>
      </c>
      <c r="H22" s="3">
        <v>1.2276686821743601</v>
      </c>
      <c r="I22" s="17">
        <f t="shared" si="0"/>
        <v>0.18544798403680818</v>
      </c>
      <c r="J22" s="17">
        <f t="shared" si="1"/>
        <v>46.580674738014999</v>
      </c>
      <c r="K22" s="17">
        <f t="shared" si="2"/>
        <v>2.5104477966768335</v>
      </c>
      <c r="L22" s="17">
        <f t="shared" si="3"/>
        <v>5.9815124961895494</v>
      </c>
      <c r="M22" s="17">
        <f t="shared" si="4"/>
        <v>22.356226808865049</v>
      </c>
      <c r="N22" s="17">
        <f t="shared" si="5"/>
        <v>11.588940168454643</v>
      </c>
      <c r="O22" s="17">
        <f t="shared" si="6"/>
        <v>10.767286640410406</v>
      </c>
      <c r="P22" s="18">
        <f t="shared" si="7"/>
        <v>0.69200837033107243</v>
      </c>
      <c r="Q22" s="21">
        <v>3.5474640000000002</v>
      </c>
      <c r="R22" s="293">
        <v>0.99793909999999997</v>
      </c>
      <c r="T22" s="4" t="s">
        <v>284</v>
      </c>
      <c r="U22" s="4" t="s">
        <v>87</v>
      </c>
      <c r="V22" s="4" t="s">
        <v>20</v>
      </c>
      <c r="W22" s="4">
        <v>1.0378056495791399</v>
      </c>
      <c r="X22" s="4">
        <v>2.607038729E-6</v>
      </c>
      <c r="Y22" s="4">
        <v>45.4677664660367</v>
      </c>
      <c r="Z22" s="4">
        <v>3.5969560271277103E-2</v>
      </c>
      <c r="AA22" s="4">
        <v>1.1423123734895999</v>
      </c>
      <c r="AB22" s="4">
        <v>0.12458271204299054</v>
      </c>
      <c r="AC22" s="4">
        <v>45.467763858997969</v>
      </c>
      <c r="AD22" s="4">
        <v>1.4357321308877462</v>
      </c>
      <c r="AE22" s="4">
        <v>2.4553050511586103</v>
      </c>
      <c r="AF22" s="309">
        <v>31.668698236831599</v>
      </c>
      <c r="AG22" s="309">
        <v>18.518175669706697</v>
      </c>
      <c r="AH22" s="309">
        <v>13.150522567124902</v>
      </c>
      <c r="AI22" s="4">
        <v>0.60837522657390941</v>
      </c>
      <c r="AJ22" s="4">
        <v>9.0396710000000002</v>
      </c>
      <c r="AK22" s="4">
        <v>0.99253820000000004</v>
      </c>
    </row>
    <row r="23" spans="1:45" ht="15">
      <c r="A23" s="7" t="s">
        <v>269</v>
      </c>
      <c r="B23" s="2" t="s">
        <v>72</v>
      </c>
      <c r="C23" s="1" t="s">
        <v>20</v>
      </c>
      <c r="D23" s="2">
        <v>1.2636844066742901</v>
      </c>
      <c r="E23" s="3">
        <v>7.6585072197450099</v>
      </c>
      <c r="F23" s="3">
        <v>38.829478498834597</v>
      </c>
      <c r="G23" s="3">
        <v>2.4409933687528002E-2</v>
      </c>
      <c r="H23" s="3">
        <v>1.4434718834609599</v>
      </c>
      <c r="I23" s="17">
        <f t="shared" si="0"/>
        <v>0.30722585492809429</v>
      </c>
      <c r="J23" s="17">
        <f t="shared" si="1"/>
        <v>31.170971279089585</v>
      </c>
      <c r="K23" s="17">
        <f t="shared" si="2"/>
        <v>2.5795319015546077</v>
      </c>
      <c r="L23" s="17">
        <f t="shared" si="3"/>
        <v>13.831706478487225</v>
      </c>
      <c r="M23" s="17">
        <f t="shared" si="4"/>
        <v>19.742471469345396</v>
      </c>
      <c r="N23" s="17">
        <f t="shared" si="5"/>
        <v>9.9120954756533113</v>
      </c>
      <c r="O23" s="17">
        <f t="shared" si="6"/>
        <v>9.8303759936920851</v>
      </c>
      <c r="P23" s="18">
        <f t="shared" si="7"/>
        <v>0.52313795974555088</v>
      </c>
      <c r="Q23" s="21">
        <v>5.2066730000000003</v>
      </c>
      <c r="R23" s="293">
        <v>0.99638210000000005</v>
      </c>
      <c r="T23" s="4" t="s">
        <v>286</v>
      </c>
      <c r="U23" s="4" t="s">
        <v>88</v>
      </c>
      <c r="V23" s="4" t="s">
        <v>20</v>
      </c>
      <c r="W23" s="4">
        <v>0.90689644689996396</v>
      </c>
      <c r="X23" s="4">
        <v>6.3977497199999995E-7</v>
      </c>
      <c r="Y23" s="4">
        <v>50.361310595519903</v>
      </c>
      <c r="Z23" s="4">
        <v>5.6070819900211198E-2</v>
      </c>
      <c r="AA23" s="4">
        <v>1.1415906499127</v>
      </c>
      <c r="AB23" s="4">
        <v>0.12402926558966454</v>
      </c>
      <c r="AC23" s="4">
        <v>50.361309955744929</v>
      </c>
      <c r="AD23" s="4">
        <v>1.5219249466677991</v>
      </c>
      <c r="AE23" s="4">
        <v>2.602617273415635</v>
      </c>
      <c r="AF23" s="309">
        <v>33.090535140841688</v>
      </c>
      <c r="AG23" s="309">
        <v>19.350256426578198</v>
      </c>
      <c r="AH23" s="309">
        <v>13.740278714263489</v>
      </c>
      <c r="AI23" s="4">
        <v>0.65777492569812679</v>
      </c>
      <c r="AJ23" s="4">
        <v>7.2618020000000003</v>
      </c>
      <c r="AK23" s="4">
        <v>0.99501819999999996</v>
      </c>
      <c r="AN23" s="313" t="s">
        <v>384</v>
      </c>
    </row>
    <row r="24" spans="1:45" ht="15" customHeight="1">
      <c r="A24" s="7" t="s">
        <v>270</v>
      </c>
      <c r="B24" s="2" t="s">
        <v>75</v>
      </c>
      <c r="C24" s="1" t="s">
        <v>19</v>
      </c>
      <c r="D24" s="2">
        <v>1.0208019450245001</v>
      </c>
      <c r="E24" s="3">
        <v>1.37726562756382</v>
      </c>
      <c r="F24" s="3">
        <v>48.068446900908803</v>
      </c>
      <c r="G24" s="3">
        <v>0.119154227212321</v>
      </c>
      <c r="H24" s="3">
        <v>1.2134788702369199</v>
      </c>
      <c r="I24" s="17">
        <f t="shared" si="0"/>
        <v>0.17592302220741618</v>
      </c>
      <c r="J24" s="17">
        <f t="shared" si="1"/>
        <v>46.691181273344981</v>
      </c>
      <c r="K24" s="17">
        <f t="shared" si="2"/>
        <v>2.2026837570999818</v>
      </c>
      <c r="L24" s="17">
        <f t="shared" si="3"/>
        <v>4.9679943783614755</v>
      </c>
      <c r="M24" s="17">
        <f t="shared" si="4"/>
        <v>22.57467134812801</v>
      </c>
      <c r="N24" s="17">
        <f t="shared" si="5"/>
        <v>10.775662187091427</v>
      </c>
      <c r="O24" s="17">
        <f t="shared" si="6"/>
        <v>11.799009161036583</v>
      </c>
      <c r="P24" s="18">
        <f t="shared" si="7"/>
        <v>0.61479171885867923</v>
      </c>
      <c r="Q24" s="21">
        <v>2.4019789999999999</v>
      </c>
      <c r="R24" s="293">
        <v>0.9986024</v>
      </c>
      <c r="T24" s="4" t="s">
        <v>299</v>
      </c>
      <c r="U24" s="4" t="s">
        <v>116</v>
      </c>
      <c r="V24" s="4" t="s">
        <v>20</v>
      </c>
      <c r="W24" s="4">
        <v>0.79994700972959498</v>
      </c>
      <c r="X24" s="4">
        <v>1.52572926E-7</v>
      </c>
      <c r="Y24" s="4">
        <v>50.540075002402503</v>
      </c>
      <c r="Z24" s="4">
        <v>0.20708249281228699</v>
      </c>
      <c r="AA24" s="4">
        <v>1.1347218534294701</v>
      </c>
      <c r="AB24" s="4">
        <v>0.11872676376356039</v>
      </c>
      <c r="AC24" s="4">
        <v>50.54007484982958</v>
      </c>
      <c r="AD24" s="4">
        <v>1.7727170632456646</v>
      </c>
      <c r="AE24" s="4">
        <v>2.9626658586093111</v>
      </c>
      <c r="AF24" s="309">
        <v>28.509950159651805</v>
      </c>
      <c r="AG24" s="309">
        <v>17.058985965287331</v>
      </c>
      <c r="AH24" s="309">
        <v>11.450964194364474</v>
      </c>
      <c r="AI24" s="4">
        <v>0.69813320387562461</v>
      </c>
      <c r="AJ24" s="4">
        <v>8.4271600000000007</v>
      </c>
      <c r="AK24" s="4">
        <v>0.99361690000000003</v>
      </c>
      <c r="AN24" s="4" t="s">
        <v>385</v>
      </c>
      <c r="AO24" s="4" t="s">
        <v>386</v>
      </c>
      <c r="AP24" s="4" t="s">
        <v>225</v>
      </c>
      <c r="AQ24" s="4" t="s">
        <v>226</v>
      </c>
      <c r="AR24" s="4" t="s">
        <v>387</v>
      </c>
      <c r="AS24" s="4" t="s">
        <v>388</v>
      </c>
    </row>
    <row r="25" spans="1:45" ht="15.75" customHeight="1">
      <c r="A25" s="7" t="s">
        <v>271</v>
      </c>
      <c r="B25" s="2" t="s">
        <v>75</v>
      </c>
      <c r="C25" s="1" t="s">
        <v>20</v>
      </c>
      <c r="D25" s="2">
        <v>1.2603029881548999</v>
      </c>
      <c r="E25" s="3">
        <v>7.7901764923170402</v>
      </c>
      <c r="F25" s="3">
        <v>38.353415844928399</v>
      </c>
      <c r="G25" s="3">
        <v>2.5056003256102299E-2</v>
      </c>
      <c r="H25" s="3">
        <v>1.4758811544178301</v>
      </c>
      <c r="I25" s="17">
        <f t="shared" si="0"/>
        <v>0.32243866858340919</v>
      </c>
      <c r="J25" s="17">
        <f t="shared" si="1"/>
        <v>30.563239352611358</v>
      </c>
      <c r="K25" s="17">
        <f t="shared" si="2"/>
        <v>2.7939461923035704</v>
      </c>
      <c r="L25" s="17">
        <f t="shared" si="3"/>
        <v>16.968546185687799</v>
      </c>
      <c r="M25" s="17">
        <f t="shared" si="4"/>
        <v>18.729270250387014</v>
      </c>
      <c r="N25" s="17">
        <f t="shared" si="5"/>
        <v>9.5913466702542678</v>
      </c>
      <c r="O25" s="17">
        <f t="shared" si="6"/>
        <v>9.1379235801327461</v>
      </c>
      <c r="P25" s="18">
        <f t="shared" si="7"/>
        <v>0.52441396673399998</v>
      </c>
      <c r="Q25" s="21">
        <v>9.3180999999999994</v>
      </c>
      <c r="R25" s="293">
        <v>0.99344489999999996</v>
      </c>
      <c r="T25" s="4" t="s">
        <v>301</v>
      </c>
      <c r="U25" s="4" t="s">
        <v>117</v>
      </c>
      <c r="V25" s="4" t="s">
        <v>20</v>
      </c>
      <c r="W25" s="4">
        <v>1.0506550399528201</v>
      </c>
      <c r="X25" s="4">
        <v>3.7780854129999998E-7</v>
      </c>
      <c r="Y25" s="4">
        <v>43.8535234207774</v>
      </c>
      <c r="Z25" s="4">
        <v>4.0674824516517702E-2</v>
      </c>
      <c r="AA25" s="4">
        <v>1.1311167012560299</v>
      </c>
      <c r="AB25" s="4">
        <v>0.11591792527723577</v>
      </c>
      <c r="AC25" s="4">
        <v>43.85352304296886</v>
      </c>
      <c r="AD25" s="4">
        <v>1.4172725706279257</v>
      </c>
      <c r="AE25" s="4">
        <v>2.3249535227989604</v>
      </c>
      <c r="AF25" s="309">
        <v>30.942194527194683</v>
      </c>
      <c r="AG25" s="309">
        <v>18.862107776056472</v>
      </c>
      <c r="AH25" s="309">
        <v>12.080086751138211</v>
      </c>
      <c r="AI25" s="4">
        <v>0.60352640001780378</v>
      </c>
      <c r="AJ25" s="4">
        <v>10.86708</v>
      </c>
      <c r="AK25" s="4">
        <v>0.98939779999999999</v>
      </c>
      <c r="AM25" s="4" t="s">
        <v>23</v>
      </c>
    </row>
    <row r="26" spans="1:45" ht="15">
      <c r="A26" s="7" t="s">
        <v>272</v>
      </c>
      <c r="B26" s="2" t="s">
        <v>76</v>
      </c>
      <c r="C26" s="1" t="s">
        <v>19</v>
      </c>
      <c r="D26" s="2">
        <v>1.14910262484587</v>
      </c>
      <c r="E26" s="3">
        <v>0.86065003339474899</v>
      </c>
      <c r="F26" s="3">
        <v>42.544667676675097</v>
      </c>
      <c r="G26" s="3">
        <v>7.5309737482989303E-2</v>
      </c>
      <c r="H26" s="3">
        <v>1.2098481388747</v>
      </c>
      <c r="I26" s="17">
        <f t="shared" si="0"/>
        <v>0.17344998279691803</v>
      </c>
      <c r="J26" s="17">
        <f t="shared" si="1"/>
        <v>41.684017643280349</v>
      </c>
      <c r="K26" s="17">
        <f t="shared" si="2"/>
        <v>1.9767561612066633</v>
      </c>
      <c r="L26" s="17">
        <f t="shared" si="3"/>
        <v>4.3906966659999771</v>
      </c>
      <c r="M26" s="17">
        <f t="shared" si="4"/>
        <v>21.947731212813125</v>
      </c>
      <c r="N26" s="17">
        <f t="shared" si="5"/>
        <v>10.354363859281843</v>
      </c>
      <c r="O26" s="17">
        <f t="shared" si="6"/>
        <v>11.593367353531281</v>
      </c>
      <c r="P26" s="18">
        <f t="shared" si="7"/>
        <v>0.56637636798269053</v>
      </c>
      <c r="Q26" s="21">
        <v>2.2637350000000001</v>
      </c>
      <c r="R26" s="293">
        <v>0.9984402</v>
      </c>
      <c r="T26" s="4" t="s">
        <v>314</v>
      </c>
      <c r="U26" s="4" t="s">
        <v>131</v>
      </c>
      <c r="V26" s="4" t="s">
        <v>20</v>
      </c>
      <c r="W26" s="4">
        <v>0.89453011631477197</v>
      </c>
      <c r="X26" s="4">
        <v>0.37813862671560799</v>
      </c>
      <c r="Y26" s="4">
        <v>49.121024138277903</v>
      </c>
      <c r="Z26" s="4">
        <v>0.119359311699507</v>
      </c>
      <c r="AA26" s="4">
        <v>1.1840062034974801</v>
      </c>
      <c r="AB26" s="4">
        <v>0.15540983058529367</v>
      </c>
      <c r="AC26" s="4">
        <v>48.742885511562292</v>
      </c>
      <c r="AD26" s="4">
        <v>1.9762679190972772</v>
      </c>
      <c r="AE26" s="4">
        <v>3.9829651161626232</v>
      </c>
      <c r="AF26" s="309">
        <v>25.042246686430076</v>
      </c>
      <c r="AG26" s="309">
        <v>12.615977545707569</v>
      </c>
      <c r="AH26" s="309">
        <v>12.426269140722507</v>
      </c>
      <c r="AI26" s="4">
        <v>0.66244146554159544</v>
      </c>
      <c r="AJ26" s="4">
        <v>0.53825880000000004</v>
      </c>
      <c r="AK26" s="4">
        <v>0.99967740000000005</v>
      </c>
      <c r="AM26" s="4" t="s">
        <v>389</v>
      </c>
      <c r="AN26" s="314">
        <v>9.3059563721318366</v>
      </c>
      <c r="AO26" s="314">
        <v>51.101571021605857</v>
      </c>
      <c r="AP26" s="314">
        <v>0.16260655647497049</v>
      </c>
      <c r="AQ26" s="314">
        <v>1.2634365865194959</v>
      </c>
      <c r="AR26" s="314">
        <v>9.4508284416666655</v>
      </c>
      <c r="AS26" s="314">
        <v>0.99338577500000003</v>
      </c>
    </row>
    <row r="27" spans="1:45" ht="15">
      <c r="A27" s="7" t="s">
        <v>273</v>
      </c>
      <c r="B27" s="2" t="s">
        <v>76</v>
      </c>
      <c r="C27" s="1" t="s">
        <v>20</v>
      </c>
      <c r="D27" s="2">
        <v>1.46850175699153</v>
      </c>
      <c r="E27" s="3">
        <v>6.5673676668248202</v>
      </c>
      <c r="F27" s="3">
        <v>33.204979281064404</v>
      </c>
      <c r="G27" s="3">
        <v>5.0713070776797998E-3</v>
      </c>
      <c r="H27" s="3">
        <v>1.43762757185106</v>
      </c>
      <c r="I27" s="17">
        <f t="shared" si="0"/>
        <v>0.30440955670290859</v>
      </c>
      <c r="J27" s="17">
        <f t="shared" si="1"/>
        <v>26.637611614239582</v>
      </c>
      <c r="K27" s="17">
        <f t="shared" si="2"/>
        <v>1.4182593956780489</v>
      </c>
      <c r="L27" s="17">
        <f t="shared" si="3"/>
        <v>6.7206455804111878</v>
      </c>
      <c r="M27" s="17">
        <f t="shared" si="4"/>
        <v>25.349271524055766</v>
      </c>
      <c r="N27" s="17">
        <f t="shared" si="5"/>
        <v>10.530917194251295</v>
      </c>
      <c r="O27" s="17">
        <f t="shared" si="6"/>
        <v>14.818354329804471</v>
      </c>
      <c r="P27" s="18">
        <f t="shared" si="7"/>
        <v>0.44584839358810191</v>
      </c>
      <c r="Q27" s="21">
        <v>1.350746</v>
      </c>
      <c r="R27" s="293">
        <v>0.99887899999999996</v>
      </c>
      <c r="T27" s="4" t="s">
        <v>318</v>
      </c>
      <c r="U27" s="4" t="s">
        <v>134</v>
      </c>
      <c r="V27" s="4" t="s">
        <v>20</v>
      </c>
      <c r="W27" s="4">
        <v>0.66217835805394198</v>
      </c>
      <c r="X27" s="4">
        <v>6.3232239817532001</v>
      </c>
      <c r="Y27" s="4">
        <v>51.190876283798801</v>
      </c>
      <c r="Z27" s="4">
        <v>8.5213650670375896E-2</v>
      </c>
      <c r="AA27" s="4">
        <v>1.23957160218336</v>
      </c>
      <c r="AB27" s="4">
        <v>0.19326967620215141</v>
      </c>
      <c r="AC27" s="4">
        <v>44.867652302045599</v>
      </c>
      <c r="AD27" s="4">
        <v>2.2403806021428694</v>
      </c>
      <c r="AE27" s="4">
        <v>5.5769033254391918</v>
      </c>
      <c r="AF27" s="309">
        <v>26.350023115405214</v>
      </c>
      <c r="AG27" s="309">
        <v>14.368486681104759</v>
      </c>
      <c r="AH27" s="309">
        <v>11.981536434300455</v>
      </c>
      <c r="AI27" s="4">
        <v>0.75012137431926718</v>
      </c>
      <c r="AJ27" s="4">
        <v>7.4797479999999998</v>
      </c>
      <c r="AK27" s="4">
        <v>0.99580190000000002</v>
      </c>
      <c r="AM27" s="4" t="s">
        <v>390</v>
      </c>
      <c r="AN27" s="314">
        <v>6.0421133472387512</v>
      </c>
      <c r="AO27" s="314">
        <v>53.839983995758928</v>
      </c>
      <c r="AP27" s="314">
        <v>0.19191752766207201</v>
      </c>
      <c r="AQ27" s="314">
        <v>1.2360915255351648</v>
      </c>
      <c r="AR27" s="314">
        <v>3.1143777611111116</v>
      </c>
      <c r="AS27" s="314">
        <v>0.99830281111111119</v>
      </c>
    </row>
    <row r="28" spans="1:45" ht="15">
      <c r="A28" s="7" t="s">
        <v>274</v>
      </c>
      <c r="B28" s="2" t="s">
        <v>78</v>
      </c>
      <c r="C28" s="1" t="s">
        <v>19</v>
      </c>
      <c r="D28" s="2">
        <v>1.3041648169492499</v>
      </c>
      <c r="E28" s="3">
        <v>7.5648256303816996</v>
      </c>
      <c r="F28" s="3">
        <v>37.662467409962503</v>
      </c>
      <c r="G28" s="3">
        <v>7.0222391300426004E-3</v>
      </c>
      <c r="H28" s="3">
        <v>1.4282258318910099</v>
      </c>
      <c r="I28" s="17">
        <f t="shared" si="0"/>
        <v>0.2998306166497684</v>
      </c>
      <c r="J28" s="17">
        <f t="shared" si="1"/>
        <v>30.097641779580805</v>
      </c>
      <c r="K28" s="17">
        <f t="shared" si="2"/>
        <v>1.5601094594613616</v>
      </c>
      <c r="L28" s="17">
        <f t="shared" si="3"/>
        <v>7.4145196886085616</v>
      </c>
      <c r="M28" s="17">
        <f t="shared" si="4"/>
        <v>26.856832096371733</v>
      </c>
      <c r="N28" s="17">
        <f t="shared" si="5"/>
        <v>11.624109716688988</v>
      </c>
      <c r="O28" s="17">
        <f t="shared" si="6"/>
        <v>15.232722379682745</v>
      </c>
      <c r="P28" s="18">
        <f t="shared" si="7"/>
        <v>0.50786233322669816</v>
      </c>
      <c r="Q28" s="21">
        <v>1.9307540000000001</v>
      </c>
      <c r="R28" s="293">
        <v>0.99872070000000002</v>
      </c>
      <c r="T28" s="4" t="s">
        <v>373</v>
      </c>
      <c r="U28" s="4" t="s">
        <v>208</v>
      </c>
      <c r="V28" s="4" t="s">
        <v>20</v>
      </c>
      <c r="W28" s="4">
        <v>0.81617781862265903</v>
      </c>
      <c r="X28" s="4">
        <v>3.5233757297281501</v>
      </c>
      <c r="Y28" s="4">
        <v>51.987643097072599</v>
      </c>
      <c r="Z28" s="4">
        <v>8.5184905636353697E-2</v>
      </c>
      <c r="AA28" s="4">
        <v>1.2116848508194999</v>
      </c>
      <c r="AB28" s="4">
        <v>0.17470289463166178</v>
      </c>
      <c r="AC28" s="4">
        <v>48.464267367344448</v>
      </c>
      <c r="AD28" s="4">
        <v>2.0401114466070109</v>
      </c>
      <c r="AE28" s="4">
        <v>4.5654392417226815</v>
      </c>
      <c r="AF28" s="309">
        <v>27.279071747191935</v>
      </c>
      <c r="AG28" s="309">
        <v>14.138842238281963</v>
      </c>
      <c r="AH28" s="309">
        <v>13.140229508909972</v>
      </c>
      <c r="AI28" s="4">
        <v>0.69200837033107199</v>
      </c>
      <c r="AJ28" s="4">
        <v>1.2938460000000001</v>
      </c>
      <c r="AK28" s="4">
        <v>0.99931239999999999</v>
      </c>
      <c r="AM28" s="4" t="s">
        <v>391</v>
      </c>
      <c r="AN28" s="314">
        <v>3.1108679614176341E-3</v>
      </c>
      <c r="AO28" s="314">
        <v>35.908319536256357</v>
      </c>
      <c r="AP28" s="314">
        <v>7.7657767976449188E-2</v>
      </c>
      <c r="AQ28" s="314">
        <v>1.1295748039318585</v>
      </c>
      <c r="AR28" s="314">
        <v>7.0224038333333327</v>
      </c>
      <c r="AS28" s="314">
        <v>0.99109410000000009</v>
      </c>
    </row>
    <row r="29" spans="1:45" ht="15">
      <c r="A29" s="7" t="s">
        <v>275</v>
      </c>
      <c r="B29" s="2" t="s">
        <v>78</v>
      </c>
      <c r="C29" s="1" t="s">
        <v>20</v>
      </c>
      <c r="D29" s="2">
        <v>1.3690880525215099</v>
      </c>
      <c r="E29" s="3">
        <v>0.56365567444142495</v>
      </c>
      <c r="F29" s="3">
        <v>34.911779526208903</v>
      </c>
      <c r="G29" s="3">
        <v>7.7821535164808997E-3</v>
      </c>
      <c r="H29" s="3">
        <v>1.22726612434918</v>
      </c>
      <c r="I29" s="17">
        <f t="shared" si="0"/>
        <v>0.18518080132758441</v>
      </c>
      <c r="J29" s="17">
        <f t="shared" si="1"/>
        <v>34.348123851767475</v>
      </c>
      <c r="K29" s="17">
        <f t="shared" si="2"/>
        <v>1.3074522081350486</v>
      </c>
      <c r="L29" s="17">
        <f t="shared" si="3"/>
        <v>2.9651656267043549</v>
      </c>
      <c r="M29" s="17">
        <f t="shared" si="4"/>
        <v>26.834691539501211</v>
      </c>
      <c r="N29" s="17">
        <f t="shared" si="5"/>
        <v>12.147536029193761</v>
      </c>
      <c r="O29" s="17">
        <f t="shared" si="6"/>
        <v>14.68715551030745</v>
      </c>
      <c r="P29" s="18">
        <f t="shared" si="7"/>
        <v>0.48336299904848684</v>
      </c>
      <c r="Q29" s="21">
        <v>1.0815060000000001</v>
      </c>
      <c r="R29" s="293">
        <v>0.99902869999999999</v>
      </c>
      <c r="T29" s="4" t="s">
        <v>366</v>
      </c>
      <c r="U29" s="4" t="s">
        <v>199</v>
      </c>
      <c r="V29" s="4" t="s">
        <v>20</v>
      </c>
      <c r="W29" s="4">
        <v>0.87192291821371903</v>
      </c>
      <c r="X29" s="4">
        <v>2.03433905563474</v>
      </c>
      <c r="Y29" s="4">
        <v>54.248209478862101</v>
      </c>
      <c r="Z29" s="4">
        <v>0.26255936173535699</v>
      </c>
      <c r="AA29" s="4">
        <v>1.18237239276618</v>
      </c>
      <c r="AB29" s="4">
        <v>0.15424276977536389</v>
      </c>
      <c r="AC29" s="4">
        <v>52.213870423227362</v>
      </c>
      <c r="AD29" s="4">
        <v>2.2654384383452881</v>
      </c>
      <c r="AE29" s="4">
        <v>4.5426652892705244</v>
      </c>
      <c r="AF29" s="309">
        <v>25.082359050106625</v>
      </c>
      <c r="AG29" s="309">
        <v>13.52844374931602</v>
      </c>
      <c r="AH29" s="309">
        <v>11.553915300790605</v>
      </c>
      <c r="AI29" s="4">
        <v>0.67097248369293627</v>
      </c>
      <c r="AJ29" s="4">
        <v>2.038961</v>
      </c>
      <c r="AK29" s="4">
        <v>0.99886129999999995</v>
      </c>
      <c r="AM29" s="4" t="s">
        <v>392</v>
      </c>
      <c r="AN29" s="314">
        <v>3.9627262752833333E-6</v>
      </c>
      <c r="AO29" s="314">
        <v>42.36003719599853</v>
      </c>
      <c r="AP29" s="314">
        <v>1.8941434745028549E-2</v>
      </c>
      <c r="AQ29" s="314">
        <v>1.16953663893939</v>
      </c>
      <c r="AR29" s="314">
        <v>6.8034263333333334</v>
      </c>
      <c r="AS29" s="314">
        <v>0.99450040000000006</v>
      </c>
    </row>
    <row r="30" spans="1:45" ht="15">
      <c r="A30" s="7" t="s">
        <v>276</v>
      </c>
      <c r="B30" s="2" t="s">
        <v>79</v>
      </c>
      <c r="C30" s="1" t="s">
        <v>19</v>
      </c>
      <c r="D30" s="2">
        <v>1.0382887093676301</v>
      </c>
      <c r="E30" s="3">
        <v>4.8612754350000001E-7</v>
      </c>
      <c r="F30" s="3">
        <v>46.973316025216597</v>
      </c>
      <c r="G30" s="3">
        <v>2.1966196445072899E-2</v>
      </c>
      <c r="H30" s="3">
        <v>1.17206085896901</v>
      </c>
      <c r="I30" s="17">
        <f t="shared" si="0"/>
        <v>0.14680198357648544</v>
      </c>
      <c r="J30" s="17">
        <f t="shared" si="1"/>
        <v>46.973315539089057</v>
      </c>
      <c r="K30" s="17">
        <f t="shared" si="2"/>
        <v>1.4295941406651316</v>
      </c>
      <c r="L30" s="17">
        <f t="shared" si="3"/>
        <v>2.7215791782380392</v>
      </c>
      <c r="M30" s="17">
        <f t="shared" si="4"/>
        <v>32.857798516297343</v>
      </c>
      <c r="N30" s="17">
        <f t="shared" si="5"/>
        <v>17.259581215834537</v>
      </c>
      <c r="O30" s="17">
        <f t="shared" si="6"/>
        <v>15.598217300462807</v>
      </c>
      <c r="P30" s="18">
        <f t="shared" si="7"/>
        <v>0.60819293986127165</v>
      </c>
      <c r="Q30" s="21">
        <v>3.5800540000000001</v>
      </c>
      <c r="R30" s="293">
        <v>0.99775290000000005</v>
      </c>
      <c r="T30" s="4" t="s">
        <v>344</v>
      </c>
      <c r="U30" s="4" t="s">
        <v>176</v>
      </c>
      <c r="V30" s="4" t="s">
        <v>20</v>
      </c>
      <c r="W30" s="4">
        <v>0.90177601314203304</v>
      </c>
      <c r="X30" s="4">
        <v>10.9086633247406</v>
      </c>
      <c r="Y30" s="4">
        <v>48.523751217171203</v>
      </c>
      <c r="Z30" s="4">
        <v>1.93730721026391E-2</v>
      </c>
      <c r="AA30" s="4">
        <v>1.4023277344918801</v>
      </c>
      <c r="AB30" s="4">
        <v>0.2868999340141124</v>
      </c>
      <c r="AC30" s="4">
        <v>37.615087892430601</v>
      </c>
      <c r="AD30" s="4">
        <v>2.1677382833191747</v>
      </c>
      <c r="AE30" s="4">
        <v>9.877944075013005</v>
      </c>
      <c r="AF30" s="309">
        <v>28.260890843108513</v>
      </c>
      <c r="AG30" s="309">
        <v>14.716650858055429</v>
      </c>
      <c r="AH30" s="309">
        <v>13.544239985053084</v>
      </c>
      <c r="AI30" s="4">
        <v>0.65970716485206293</v>
      </c>
      <c r="AJ30" s="4">
        <v>8.4225960000000004</v>
      </c>
      <c r="AK30" s="4">
        <v>0.99594740000000004</v>
      </c>
      <c r="AM30" s="4" t="s">
        <v>22</v>
      </c>
      <c r="AN30" s="314"/>
      <c r="AO30" s="314"/>
      <c r="AP30" s="314"/>
      <c r="AQ30" s="314"/>
      <c r="AR30" s="314"/>
      <c r="AS30" s="314"/>
    </row>
    <row r="31" spans="1:45" ht="15">
      <c r="A31" s="7" t="s">
        <v>277</v>
      </c>
      <c r="B31" s="2" t="s">
        <v>79</v>
      </c>
      <c r="C31" s="1" t="s">
        <v>20</v>
      </c>
      <c r="D31" s="2">
        <v>1.2694811241360999</v>
      </c>
      <c r="E31" s="3">
        <v>6.6299301811246298</v>
      </c>
      <c r="F31" s="3">
        <v>41.021340454294901</v>
      </c>
      <c r="G31" s="3">
        <v>9.0128352437694008E-3</v>
      </c>
      <c r="H31" s="3">
        <v>1.2487115599466001</v>
      </c>
      <c r="I31" s="17">
        <f t="shared" si="0"/>
        <v>0.19917454752900343</v>
      </c>
      <c r="J31" s="17">
        <f t="shared" si="1"/>
        <v>34.391410273170273</v>
      </c>
      <c r="K31" s="17">
        <f t="shared" si="2"/>
        <v>1.377302093439974</v>
      </c>
      <c r="L31" s="17">
        <f t="shared" si="3"/>
        <v>3.4071086054189923</v>
      </c>
      <c r="M31" s="17">
        <f t="shared" si="4"/>
        <v>31.600058693217193</v>
      </c>
      <c r="N31" s="17">
        <f t="shared" si="5"/>
        <v>16.723946620304432</v>
      </c>
      <c r="O31" s="17">
        <f t="shared" si="6"/>
        <v>14.876112072912761</v>
      </c>
      <c r="P31" s="18">
        <f t="shared" si="7"/>
        <v>0.52095051919392454</v>
      </c>
      <c r="Q31" s="21">
        <v>2.5027170000000001</v>
      </c>
      <c r="R31" s="293">
        <v>0.99797950000000002</v>
      </c>
      <c r="T31" s="4" t="s">
        <v>333</v>
      </c>
      <c r="U31" s="4" t="s">
        <v>164</v>
      </c>
      <c r="V31" s="4" t="s">
        <v>20</v>
      </c>
      <c r="W31" s="4">
        <v>0.81965584909974398</v>
      </c>
      <c r="X31" s="4">
        <v>15.671952979875901</v>
      </c>
      <c r="Y31" s="4">
        <v>52.8689883155307</v>
      </c>
      <c r="Z31" s="4">
        <v>1.34212655272364E-2</v>
      </c>
      <c r="AA31" s="4">
        <v>1.45212218992036</v>
      </c>
      <c r="AB31" s="4">
        <v>0.31135271746322957</v>
      </c>
      <c r="AC31" s="4">
        <v>37.197035335654803</v>
      </c>
      <c r="AD31" s="4">
        <v>2.0423542382733677</v>
      </c>
      <c r="AE31" s="4">
        <v>11.109979508652829</v>
      </c>
      <c r="AF31" s="309">
        <v>33.884775534645655</v>
      </c>
      <c r="AG31" s="309">
        <v>19.020027142090555</v>
      </c>
      <c r="AH31" s="309">
        <v>14.8647483925551</v>
      </c>
      <c r="AI31" s="4">
        <v>0.69069590600009667</v>
      </c>
      <c r="AJ31" s="4">
        <v>23.542719999999999</v>
      </c>
      <c r="AK31" s="4">
        <v>0.98962609999999995</v>
      </c>
      <c r="AM31" s="4" t="s">
        <v>389</v>
      </c>
      <c r="AN31" s="314">
        <v>10.706249949649854</v>
      </c>
      <c r="AO31" s="314">
        <v>51.051971458085916</v>
      </c>
      <c r="AP31" s="314">
        <v>0.10742209996604757</v>
      </c>
      <c r="AQ31" s="314">
        <v>1.2594590945348809</v>
      </c>
      <c r="AR31" s="314">
        <v>8.0881396666666667</v>
      </c>
      <c r="AS31" s="314">
        <v>0.99361430416666663</v>
      </c>
    </row>
    <row r="32" spans="1:45" ht="15">
      <c r="A32" s="7" t="s">
        <v>278</v>
      </c>
      <c r="B32" s="2" t="s">
        <v>81</v>
      </c>
      <c r="C32" s="1" t="s">
        <v>19</v>
      </c>
      <c r="D32" s="2">
        <v>1.26455391429356</v>
      </c>
      <c r="E32" s="3">
        <v>4.008054824E-7</v>
      </c>
      <c r="F32" s="3">
        <v>41.442428557503199</v>
      </c>
      <c r="G32" s="3">
        <v>8.9967158777996999E-3</v>
      </c>
      <c r="H32" s="3">
        <v>1.1595373573507901</v>
      </c>
      <c r="I32" s="17">
        <f t="shared" si="0"/>
        <v>0.13758707844936291</v>
      </c>
      <c r="J32" s="17">
        <f t="shared" si="1"/>
        <v>41.442428156697716</v>
      </c>
      <c r="K32" s="17">
        <f t="shared" si="2"/>
        <v>1.2338700886117953</v>
      </c>
      <c r="L32" s="17">
        <f t="shared" si="3"/>
        <v>2.195114818134059</v>
      </c>
      <c r="M32" s="17">
        <f t="shared" si="4"/>
        <v>33.587351726684396</v>
      </c>
      <c r="N32" s="17">
        <f t="shared" si="5"/>
        <v>18.87939013219345</v>
      </c>
      <c r="O32" s="17">
        <f t="shared" si="6"/>
        <v>14.707961594490946</v>
      </c>
      <c r="P32" s="18">
        <f t="shared" si="7"/>
        <v>0.52280984366280747</v>
      </c>
      <c r="Q32" s="21">
        <v>7.9088079999999996</v>
      </c>
      <c r="R32" s="293">
        <v>0.992537</v>
      </c>
      <c r="T32" s="4" t="s">
        <v>334</v>
      </c>
      <c r="U32" s="4" t="s">
        <v>165</v>
      </c>
      <c r="V32" s="4" t="s">
        <v>20</v>
      </c>
      <c r="W32" s="4">
        <v>0.79579269554863097</v>
      </c>
      <c r="X32" s="4">
        <v>4.80574306E-8</v>
      </c>
      <c r="Y32" s="4">
        <v>52.757238284837101</v>
      </c>
      <c r="Z32" s="4">
        <v>0.21578559163823399</v>
      </c>
      <c r="AA32" s="4">
        <v>1.16229089986658</v>
      </c>
      <c r="AB32" s="4">
        <v>0.13963019058757964</v>
      </c>
      <c r="AC32" s="4">
        <v>52.757238236779671</v>
      </c>
      <c r="AD32" s="4">
        <v>2.0060219490591606</v>
      </c>
      <c r="AE32" s="4">
        <v>3.7248279742759709</v>
      </c>
      <c r="AF32" s="309">
        <v>26.299432245956964</v>
      </c>
      <c r="AG32" s="309">
        <v>14.163671122567813</v>
      </c>
      <c r="AH32" s="309">
        <v>12.135761123389152</v>
      </c>
      <c r="AI32" s="4">
        <v>0.69970086960429023</v>
      </c>
      <c r="AJ32" s="4">
        <v>0.76527529999999999</v>
      </c>
      <c r="AK32" s="4">
        <v>0.99954810000000005</v>
      </c>
      <c r="AM32" s="4" t="s">
        <v>390</v>
      </c>
      <c r="AN32" s="314">
        <v>3.1882661730993989</v>
      </c>
      <c r="AO32" s="314">
        <v>49.580577287503857</v>
      </c>
      <c r="AP32" s="314">
        <v>9.6872454460750893E-2</v>
      </c>
      <c r="AQ32" s="314">
        <v>1.2133322024183462</v>
      </c>
      <c r="AR32" s="314">
        <v>7.9159902888888887</v>
      </c>
      <c r="AS32" s="314">
        <v>0.99486190555555554</v>
      </c>
    </row>
    <row r="33" spans="1:45" ht="15">
      <c r="A33" s="7" t="s">
        <v>279</v>
      </c>
      <c r="B33" s="2" t="s">
        <v>81</v>
      </c>
      <c r="C33" s="1" t="s">
        <v>20</v>
      </c>
      <c r="D33" s="2">
        <v>1.3427129880702799</v>
      </c>
      <c r="E33" s="3">
        <v>7.3555486373490003E-4</v>
      </c>
      <c r="F33" s="3">
        <v>39.289909198324096</v>
      </c>
      <c r="G33" s="3">
        <v>6.6256385315092998E-3</v>
      </c>
      <c r="H33" s="3">
        <v>1.1537963980260699</v>
      </c>
      <c r="I33" s="17">
        <f t="shared" si="0"/>
        <v>0.13329595957240536</v>
      </c>
      <c r="J33" s="17">
        <f t="shared" si="1"/>
        <v>39.289173643460359</v>
      </c>
      <c r="K33" s="17">
        <f t="shared" si="2"/>
        <v>1.1825398071137605</v>
      </c>
      <c r="L33" s="17">
        <f t="shared" si="3"/>
        <v>2.0362287011625613</v>
      </c>
      <c r="M33" s="17">
        <f t="shared" si="4"/>
        <v>33.225133927848688</v>
      </c>
      <c r="N33" s="17">
        <f t="shared" si="5"/>
        <v>19.295804729082061</v>
      </c>
      <c r="O33" s="17">
        <f t="shared" si="6"/>
        <v>13.929329198766627</v>
      </c>
      <c r="P33" s="18">
        <f t="shared" si="7"/>
        <v>0.49331585355838492</v>
      </c>
      <c r="Q33" s="21">
        <v>6.0842029999999996</v>
      </c>
      <c r="R33" s="293">
        <v>0.99293410000000004</v>
      </c>
      <c r="T33" s="4" t="s">
        <v>336</v>
      </c>
      <c r="U33" s="4" t="s">
        <v>168</v>
      </c>
      <c r="V33" s="4" t="s">
        <v>20</v>
      </c>
      <c r="W33" s="4">
        <v>0.80207247279892402</v>
      </c>
      <c r="X33" s="4">
        <v>3.396175592E-7</v>
      </c>
      <c r="Y33" s="4">
        <v>53.431793415376298</v>
      </c>
      <c r="Z33" s="4">
        <v>0.218124093306304</v>
      </c>
      <c r="AA33" s="4">
        <v>1.17034177435697</v>
      </c>
      <c r="AB33" s="4">
        <v>0.14554874318705935</v>
      </c>
      <c r="AC33" s="4">
        <v>53.43179307575874</v>
      </c>
      <c r="AD33" s="4">
        <v>2.0802157007137998</v>
      </c>
      <c r="AE33" s="4">
        <v>3.983221487060117</v>
      </c>
      <c r="AF33" s="309">
        <v>25.685698730137492</v>
      </c>
      <c r="AG33" s="309">
        <v>13.414216257395951</v>
      </c>
      <c r="AH33" s="309">
        <v>12.271482472741541</v>
      </c>
      <c r="AI33" s="4">
        <v>0.69733114234002869</v>
      </c>
      <c r="AJ33" s="4">
        <v>0.60884709999999997</v>
      </c>
      <c r="AK33" s="4">
        <v>0.99966250000000001</v>
      </c>
      <c r="AM33" s="4" t="s">
        <v>391</v>
      </c>
      <c r="AN33" s="314">
        <v>3.7835455834506003E-2</v>
      </c>
      <c r="AO33" s="314">
        <v>35.848203755574296</v>
      </c>
      <c r="AP33" s="314">
        <v>1.0909962607634683E-2</v>
      </c>
      <c r="AQ33" s="314">
        <v>1.1263175539385399</v>
      </c>
      <c r="AR33" s="314">
        <v>10.578523499999999</v>
      </c>
      <c r="AS33" s="314">
        <v>0.98325919999999989</v>
      </c>
    </row>
    <row r="34" spans="1:45" ht="15">
      <c r="A34" s="7" t="s">
        <v>280</v>
      </c>
      <c r="B34" s="2" t="s">
        <v>82</v>
      </c>
      <c r="C34" s="1" t="s">
        <v>19</v>
      </c>
      <c r="D34" s="2">
        <v>1.20397821681766</v>
      </c>
      <c r="E34" s="3">
        <v>4.7986882780000002E-7</v>
      </c>
      <c r="F34" s="3">
        <v>41.3508615652175</v>
      </c>
      <c r="G34" s="3">
        <v>2.1809528945984601E-2</v>
      </c>
      <c r="H34" s="3">
        <v>1.13159133120379</v>
      </c>
      <c r="I34" s="17">
        <f t="shared" si="0"/>
        <v>0.11628874097489128</v>
      </c>
      <c r="J34" s="17">
        <f t="shared" si="1"/>
        <v>41.350861085348669</v>
      </c>
      <c r="K34" s="17">
        <f t="shared" si="2"/>
        <v>1.3148225756026142</v>
      </c>
      <c r="L34" s="17">
        <f t="shared" si="3"/>
        <v>2.1486074000176973</v>
      </c>
      <c r="M34" s="17">
        <f t="shared" si="4"/>
        <v>31.449765530028994</v>
      </c>
      <c r="N34" s="17">
        <f t="shared" si="5"/>
        <v>19.245424788194338</v>
      </c>
      <c r="O34" s="17">
        <f t="shared" si="6"/>
        <v>12.204340741834656</v>
      </c>
      <c r="P34" s="18">
        <f t="shared" si="7"/>
        <v>0.54566859742729812</v>
      </c>
      <c r="Q34" s="21">
        <v>8.3704520000000002</v>
      </c>
      <c r="R34" s="293">
        <v>0.99059509999999995</v>
      </c>
      <c r="T34" s="4" t="s">
        <v>338</v>
      </c>
      <c r="U34" s="4" t="s">
        <v>169</v>
      </c>
      <c r="V34" s="4" t="s">
        <v>20</v>
      </c>
      <c r="W34" s="4">
        <v>1.0099814057624601</v>
      </c>
      <c r="X34" s="4">
        <v>10.5314265122782</v>
      </c>
      <c r="Y34" s="4">
        <v>46.168850253815897</v>
      </c>
      <c r="Z34" s="4">
        <v>2.3825494816648401E-2</v>
      </c>
      <c r="AA34" s="4">
        <v>1.4517625098089699</v>
      </c>
      <c r="AB34" s="4">
        <v>0.31118210227678011</v>
      </c>
      <c r="AC34" s="4">
        <v>35.637423741537695</v>
      </c>
      <c r="AD34" s="4">
        <v>2.5974918062190118</v>
      </c>
      <c r="AE34" s="4">
        <v>14.369745159310758</v>
      </c>
      <c r="AF34" s="309">
        <v>24.251363436126525</v>
      </c>
      <c r="AG34" s="309">
        <v>13.011458227972666</v>
      </c>
      <c r="AH34" s="309">
        <v>11.239905208153859</v>
      </c>
      <c r="AI34" s="4">
        <v>0.61887494122171316</v>
      </c>
      <c r="AJ34" s="4">
        <v>13.100529999999999</v>
      </c>
      <c r="AK34" s="4">
        <v>0.99311530000000003</v>
      </c>
      <c r="AM34" s="4" t="s">
        <v>392</v>
      </c>
      <c r="AN34" s="314">
        <v>2.7508027109777538</v>
      </c>
      <c r="AO34" s="314">
        <v>34.935181280652621</v>
      </c>
      <c r="AP34" s="314">
        <v>4.1301273737813322E-3</v>
      </c>
      <c r="AQ34" s="314">
        <v>1.2691195491331868</v>
      </c>
      <c r="AR34" s="314">
        <v>5.8141195833333335</v>
      </c>
      <c r="AS34" s="314">
        <v>0.99363096666666673</v>
      </c>
    </row>
    <row r="35" spans="1:45" ht="15">
      <c r="A35" s="7" t="s">
        <v>281</v>
      </c>
      <c r="B35" s="2" t="s">
        <v>82</v>
      </c>
      <c r="C35" s="1" t="s">
        <v>20</v>
      </c>
      <c r="D35" s="2">
        <v>1.36300149918661</v>
      </c>
      <c r="E35" s="3">
        <v>5.2798587909999995E-7</v>
      </c>
      <c r="F35" s="3">
        <v>37.094616654896797</v>
      </c>
      <c r="G35" s="3">
        <v>1.1744172494272899E-2</v>
      </c>
      <c r="H35" s="3">
        <v>1.11215441550306</v>
      </c>
      <c r="I35" s="17">
        <f t="shared" si="0"/>
        <v>0.10084428379698451</v>
      </c>
      <c r="J35" s="17">
        <f t="shared" si="1"/>
        <v>37.094616126910914</v>
      </c>
      <c r="K35" s="17">
        <f t="shared" si="2"/>
        <v>1.1897960539584829</v>
      </c>
      <c r="L35" s="17">
        <f t="shared" si="3"/>
        <v>1.7906939413797853</v>
      </c>
      <c r="M35" s="17">
        <f t="shared" si="4"/>
        <v>31.177290117656433</v>
      </c>
      <c r="N35" s="17">
        <f t="shared" si="5"/>
        <v>20.715218952374112</v>
      </c>
      <c r="O35" s="17">
        <f t="shared" si="6"/>
        <v>10.462071165282321</v>
      </c>
      <c r="P35" s="18">
        <f t="shared" si="7"/>
        <v>0.48565981162769434</v>
      </c>
      <c r="Q35" s="21">
        <v>7.5710810000000004</v>
      </c>
      <c r="R35" s="293">
        <v>0.98611649999999995</v>
      </c>
      <c r="T35" s="4" t="s">
        <v>347</v>
      </c>
      <c r="U35" s="4" t="s">
        <v>172</v>
      </c>
      <c r="V35" s="4" t="s">
        <v>20</v>
      </c>
      <c r="W35" s="4">
        <v>0.84564446572018603</v>
      </c>
      <c r="X35" s="4">
        <v>9.9495123399999995E-8</v>
      </c>
      <c r="Y35" s="4">
        <v>51.668661126981497</v>
      </c>
      <c r="Z35" s="4">
        <v>5.2121937236100903E-2</v>
      </c>
      <c r="AA35" s="4">
        <v>1.13360482340112</v>
      </c>
      <c r="AB35" s="4">
        <v>0.11785837590234449</v>
      </c>
      <c r="AC35" s="4">
        <v>51.668661027486372</v>
      </c>
      <c r="AD35" s="4">
        <v>1.4725659339459731</v>
      </c>
      <c r="AE35" s="4">
        <v>2.4420069164229261</v>
      </c>
      <c r="AF35" s="309">
        <v>35.08750269371312</v>
      </c>
      <c r="AG35" s="309">
        <v>21.158278022463129</v>
      </c>
      <c r="AH35" s="309">
        <v>13.92922467124999</v>
      </c>
      <c r="AI35" s="4">
        <v>0.68088888086030719</v>
      </c>
      <c r="AJ35" s="4">
        <v>15.71489</v>
      </c>
      <c r="AK35" s="4">
        <v>0.98909009999999997</v>
      </c>
    </row>
    <row r="36" spans="1:45" ht="15">
      <c r="A36" s="7" t="s">
        <v>282</v>
      </c>
      <c r="I36" s="17"/>
      <c r="J36" s="17"/>
      <c r="K36" s="17"/>
      <c r="L36" s="17"/>
      <c r="M36" s="17"/>
      <c r="N36" s="17"/>
      <c r="O36" s="17"/>
      <c r="P36" s="18"/>
      <c r="Q36" s="21"/>
      <c r="T36" s="4" t="s">
        <v>346</v>
      </c>
      <c r="U36" s="4" t="s">
        <v>177</v>
      </c>
      <c r="V36" s="4" t="s">
        <v>20</v>
      </c>
      <c r="W36" s="4">
        <v>1.00379824046987</v>
      </c>
      <c r="X36" s="4">
        <v>4.9496339206912499</v>
      </c>
      <c r="Y36" s="4">
        <v>47.890240757392696</v>
      </c>
      <c r="Z36" s="4">
        <v>3.1376673635055398E-2</v>
      </c>
      <c r="AA36" s="4">
        <v>1.1880968443394599</v>
      </c>
      <c r="AB36" s="4">
        <v>0.15831777117801804</v>
      </c>
      <c r="AC36" s="4">
        <v>42.940606836701448</v>
      </c>
      <c r="AD36" s="4">
        <v>1.5720917329035824</v>
      </c>
      <c r="AE36" s="4">
        <v>3.1947870873474566</v>
      </c>
      <c r="AF36" s="309">
        <v>32.263947670940475</v>
      </c>
      <c r="AG36" s="309">
        <v>18.39046915092058</v>
      </c>
      <c r="AH36" s="309">
        <v>13.873478520019894</v>
      </c>
      <c r="AI36" s="4">
        <v>0.62120821114344527</v>
      </c>
      <c r="AJ36" s="4">
        <v>16.387429999999998</v>
      </c>
      <c r="AK36" s="4">
        <v>0.98884269999999996</v>
      </c>
    </row>
    <row r="37" spans="1:45" ht="15">
      <c r="A37" s="7" t="s">
        <v>283</v>
      </c>
      <c r="B37" s="2" t="s">
        <v>87</v>
      </c>
      <c r="C37" s="1" t="s">
        <v>19</v>
      </c>
      <c r="D37" s="2">
        <v>0.87520772477540998</v>
      </c>
      <c r="E37" s="3">
        <v>11.349334029103799</v>
      </c>
      <c r="F37" s="3">
        <v>52.513463193565499</v>
      </c>
      <c r="G37" s="3">
        <v>3.66245926864672E-2</v>
      </c>
      <c r="H37" s="3">
        <v>1.37406111432789</v>
      </c>
      <c r="I37" s="17">
        <f t="shared" si="0"/>
        <v>0.27223033271766717</v>
      </c>
      <c r="J37" s="17">
        <f t="shared" si="1"/>
        <v>41.164129164461698</v>
      </c>
      <c r="K37" s="17">
        <f t="shared" si="2"/>
        <v>2.579093414409543</v>
      </c>
      <c r="L37" s="17">
        <f t="shared" si="3"/>
        <v>10.671353225018994</v>
      </c>
      <c r="M37" s="17">
        <f t="shared" si="4"/>
        <v>27.31003127817409</v>
      </c>
      <c r="N37" s="17">
        <f t="shared" si="5"/>
        <v>15.206776313738551</v>
      </c>
      <c r="O37" s="17">
        <f t="shared" si="6"/>
        <v>12.103254964435539</v>
      </c>
      <c r="P37" s="18">
        <f t="shared" si="7"/>
        <v>0.66973293404701506</v>
      </c>
      <c r="Q37" s="21">
        <v>3.7369129999999999</v>
      </c>
      <c r="R37" s="293">
        <v>0.99827200000000005</v>
      </c>
      <c r="T37" s="305" t="s">
        <v>245</v>
      </c>
      <c r="U37" s="305" t="s">
        <v>179</v>
      </c>
      <c r="V37" s="305" t="s">
        <v>20</v>
      </c>
      <c r="W37" s="305">
        <v>0.84651397333945699</v>
      </c>
      <c r="X37" s="305">
        <v>8.7329762500000001E-8</v>
      </c>
      <c r="Y37" s="305">
        <v>47.317374361901699</v>
      </c>
      <c r="Z37" s="305">
        <v>9.0688963824785807E-2</v>
      </c>
      <c r="AA37" s="305">
        <v>1.1456483890506199</v>
      </c>
      <c r="AB37" s="305">
        <v>0.12713184118498733</v>
      </c>
      <c r="AC37" s="305">
        <v>47.317374274571939</v>
      </c>
      <c r="AD37" s="305">
        <v>1.6489879030889107</v>
      </c>
      <c r="AE37" s="305">
        <v>2.8689186770138693</v>
      </c>
      <c r="AF37" s="310">
        <v>28.694797778650766</v>
      </c>
      <c r="AG37" s="310">
        <v>16.493104145553716</v>
      </c>
      <c r="AH37" s="310">
        <v>12.201693633097051</v>
      </c>
      <c r="AI37" s="305">
        <v>0.68056076477756344</v>
      </c>
      <c r="AJ37" s="305">
        <v>11.247120000000001</v>
      </c>
      <c r="AK37" s="305">
        <v>0.99146970000000001</v>
      </c>
    </row>
    <row r="38" spans="1:45" ht="15">
      <c r="A38" s="7" t="s">
        <v>284</v>
      </c>
      <c r="B38" s="2" t="s">
        <v>87</v>
      </c>
      <c r="C38" s="1" t="s">
        <v>20</v>
      </c>
      <c r="D38" s="2">
        <v>1.0378056495791399</v>
      </c>
      <c r="E38" s="3">
        <v>2.607038729E-6</v>
      </c>
      <c r="F38" s="3">
        <v>45.4677664660367</v>
      </c>
      <c r="G38" s="3">
        <v>3.5969560271277103E-2</v>
      </c>
      <c r="H38" s="3">
        <v>1.1423123734895999</v>
      </c>
      <c r="I38" s="17">
        <f t="shared" si="0"/>
        <v>0.12458271204299054</v>
      </c>
      <c r="J38" s="17">
        <f t="shared" si="1"/>
        <v>45.467763858997969</v>
      </c>
      <c r="K38" s="17">
        <f t="shared" si="2"/>
        <v>1.4357321308877462</v>
      </c>
      <c r="L38" s="17">
        <f t="shared" si="3"/>
        <v>2.4553050511586103</v>
      </c>
      <c r="M38" s="17">
        <f t="shared" si="4"/>
        <v>31.668698236831599</v>
      </c>
      <c r="N38" s="17">
        <f t="shared" si="5"/>
        <v>18.518175669706697</v>
      </c>
      <c r="O38" s="17">
        <f t="shared" si="6"/>
        <v>13.150522567124902</v>
      </c>
      <c r="P38" s="18">
        <f t="shared" si="7"/>
        <v>0.60837522657390941</v>
      </c>
      <c r="Q38" s="21">
        <v>9.0396710000000002</v>
      </c>
      <c r="R38" s="293">
        <v>0.99253820000000004</v>
      </c>
      <c r="T38" s="4" t="s">
        <v>377</v>
      </c>
      <c r="U38" s="4" t="s">
        <v>211</v>
      </c>
      <c r="V38" s="4" t="s">
        <v>20</v>
      </c>
      <c r="W38" s="4">
        <v>0.64498142958391003</v>
      </c>
      <c r="X38" s="4">
        <v>3.0680325301566</v>
      </c>
      <c r="Y38" s="4">
        <v>48.140026037129097</v>
      </c>
      <c r="Z38" s="4">
        <v>0.118640514151891</v>
      </c>
      <c r="AA38" s="4">
        <v>1.21709168066116</v>
      </c>
      <c r="AB38" s="4">
        <v>0.17836920924743271</v>
      </c>
      <c r="AC38" s="4">
        <v>45.071993506972497</v>
      </c>
      <c r="AD38" s="4">
        <v>2.2301760132113593</v>
      </c>
      <c r="AE38" s="4">
        <v>5.0998259021742154</v>
      </c>
      <c r="AF38" s="309">
        <v>23.278093637428007</v>
      </c>
      <c r="AG38" s="309">
        <v>11.905980015335828</v>
      </c>
      <c r="AH38" s="309">
        <v>11.372113622092179</v>
      </c>
      <c r="AI38" s="4">
        <v>0.75661078128909065</v>
      </c>
      <c r="AJ38" s="4">
        <v>1.994704</v>
      </c>
      <c r="AK38" s="4">
        <v>0.99876719999999997</v>
      </c>
    </row>
    <row r="39" spans="1:45" ht="15">
      <c r="A39" s="7" t="s">
        <v>285</v>
      </c>
      <c r="B39" s="2" t="s">
        <v>88</v>
      </c>
      <c r="C39" s="1" t="s">
        <v>19</v>
      </c>
      <c r="D39" s="2">
        <v>0.54672706860625297</v>
      </c>
      <c r="E39" s="3">
        <v>8.7430977337735492</v>
      </c>
      <c r="F39" s="3">
        <v>51.779525840614497</v>
      </c>
      <c r="G39" s="3">
        <v>0.11422677219824701</v>
      </c>
      <c r="H39" s="3">
        <v>1.28463003394984</v>
      </c>
      <c r="I39" s="17">
        <f t="shared" si="0"/>
        <v>0.22156576323744404</v>
      </c>
      <c r="J39" s="17">
        <f t="shared" si="1"/>
        <v>43.036428106840944</v>
      </c>
      <c r="K39" s="17">
        <f t="shared" si="2"/>
        <v>2.8298809805619838</v>
      </c>
      <c r="L39" s="17">
        <f t="shared" si="3"/>
        <v>8.375073884831215</v>
      </c>
      <c r="M39" s="17">
        <f t="shared" si="4"/>
        <v>23.950955732909037</v>
      </c>
      <c r="N39" s="17">
        <f t="shared" si="5"/>
        <v>13.881730383306081</v>
      </c>
      <c r="O39" s="17">
        <f t="shared" si="6"/>
        <v>10.069225349602956</v>
      </c>
      <c r="P39" s="18">
        <f t="shared" si="7"/>
        <v>0.7936878986391499</v>
      </c>
      <c r="Q39" s="21">
        <v>4.3049590000000002</v>
      </c>
      <c r="R39" s="293">
        <v>0.99749080000000001</v>
      </c>
      <c r="T39" s="4" t="s">
        <v>351</v>
      </c>
      <c r="U39" s="305" t="s">
        <v>182</v>
      </c>
      <c r="V39" s="305" t="s">
        <v>20</v>
      </c>
      <c r="W39" s="305">
        <v>1.0066965992007699</v>
      </c>
      <c r="X39" s="305">
        <v>1.025199009E-7</v>
      </c>
      <c r="Y39" s="305">
        <v>46.913038922185201</v>
      </c>
      <c r="Z39" s="305">
        <v>6.8231646812734706E-2</v>
      </c>
      <c r="AA39" s="305">
        <v>1.14931617027879</v>
      </c>
      <c r="AB39" s="305">
        <v>0.12991740144278163</v>
      </c>
      <c r="AC39" s="305">
        <v>46.913038819665303</v>
      </c>
      <c r="AD39" s="305">
        <v>1.6019154126631574</v>
      </c>
      <c r="AE39" s="305">
        <v>2.823571748670989</v>
      </c>
      <c r="AF39" s="310">
        <v>29.285590620481873</v>
      </c>
      <c r="AG39" s="310">
        <v>16.614785557058656</v>
      </c>
      <c r="AH39" s="310">
        <v>12.670805063423217</v>
      </c>
      <c r="AI39" s="305">
        <v>0.62011449086763393</v>
      </c>
      <c r="AJ39" s="305">
        <v>3.7571859999999999</v>
      </c>
      <c r="AK39" s="305">
        <v>0.99722109999999997</v>
      </c>
      <c r="AN39" s="314">
        <f>AN26/100</f>
        <v>9.3059563721318364E-2</v>
      </c>
      <c r="AO39" s="314">
        <f>AO26/100</f>
        <v>0.51101571021605852</v>
      </c>
      <c r="AR39" s="29">
        <f>AR26/10000</f>
        <v>9.4508284416666656E-4</v>
      </c>
    </row>
    <row r="40" spans="1:45" ht="15">
      <c r="A40" s="7" t="s">
        <v>286</v>
      </c>
      <c r="B40" s="2" t="s">
        <v>88</v>
      </c>
      <c r="C40" s="1" t="s">
        <v>20</v>
      </c>
      <c r="D40" s="2">
        <v>0.90689644689996396</v>
      </c>
      <c r="E40" s="3">
        <v>6.3977497199999995E-7</v>
      </c>
      <c r="F40" s="3">
        <v>50.361310595519903</v>
      </c>
      <c r="G40" s="3">
        <v>5.6070819900211198E-2</v>
      </c>
      <c r="H40" s="3">
        <v>1.1415906499127</v>
      </c>
      <c r="I40" s="17">
        <f t="shared" si="0"/>
        <v>0.12402926558966454</v>
      </c>
      <c r="J40" s="17">
        <f t="shared" si="1"/>
        <v>50.361309955744929</v>
      </c>
      <c r="K40" s="17">
        <f t="shared" si="2"/>
        <v>1.5219249466677991</v>
      </c>
      <c r="L40" s="17">
        <f t="shared" si="3"/>
        <v>2.602617273415635</v>
      </c>
      <c r="M40" s="17">
        <f t="shared" si="4"/>
        <v>33.090535140841688</v>
      </c>
      <c r="N40" s="17">
        <f t="shared" si="5"/>
        <v>19.350256426578198</v>
      </c>
      <c r="O40" s="17">
        <f t="shared" si="6"/>
        <v>13.740278714263489</v>
      </c>
      <c r="P40" s="18">
        <f t="shared" si="7"/>
        <v>0.65777492569812679</v>
      </c>
      <c r="Q40" s="21">
        <v>7.2618020000000003</v>
      </c>
      <c r="R40" s="293">
        <v>0.99501819999999996</v>
      </c>
      <c r="X40" s="4">
        <f>AVERAGE(X22:X39)</f>
        <v>3.1882661730993989</v>
      </c>
      <c r="Y40" s="4">
        <f t="shared" ref="Y40" si="9">AVERAGE(Y22:Y39)</f>
        <v>49.580577287503857</v>
      </c>
      <c r="Z40" s="4">
        <f t="shared" ref="Z40" si="10">AVERAGE(Z22:Z39)</f>
        <v>9.6872454460750893E-2</v>
      </c>
      <c r="AA40" s="4">
        <f t="shared" ref="AA40" si="11">AVERAGE(AA22:AA39)</f>
        <v>1.2133322024183462</v>
      </c>
      <c r="AJ40" s="4">
        <f>AVERAGE(AJ22:AJ39)</f>
        <v>7.9159902888888887</v>
      </c>
      <c r="AK40" s="4">
        <f>AVERAGE(AK22:AK39)</f>
        <v>0.99486190555555554</v>
      </c>
      <c r="AN40" s="314">
        <f t="shared" ref="AN40:AO45" si="12">AN27/100</f>
        <v>6.0421133472387513E-2</v>
      </c>
      <c r="AO40" s="314">
        <f t="shared" si="12"/>
        <v>0.53839983995758933</v>
      </c>
      <c r="AR40" s="29">
        <f t="shared" ref="AR40:AR42" si="13">AR27/10000</f>
        <v>3.1143777611111116E-4</v>
      </c>
    </row>
    <row r="41" spans="1:45" ht="15">
      <c r="A41" s="10" t="s">
        <v>287</v>
      </c>
      <c r="B41" s="11" t="s">
        <v>96</v>
      </c>
      <c r="C41" s="12" t="s">
        <v>19</v>
      </c>
      <c r="D41">
        <v>0.51127048013152299</v>
      </c>
      <c r="E41" s="13">
        <v>16.767032497393501</v>
      </c>
      <c r="F41" s="13">
        <v>52.423091632334902</v>
      </c>
      <c r="G41" s="13">
        <v>7.2936138310284199E-2</v>
      </c>
      <c r="H41" s="13">
        <v>1.3809002597728099</v>
      </c>
      <c r="I41" s="19">
        <f t="shared" si="0"/>
        <v>0.27583473685165127</v>
      </c>
      <c r="J41" s="19">
        <f t="shared" si="1"/>
        <v>35.656059134941401</v>
      </c>
      <c r="K41" s="19">
        <f t="shared" si="2"/>
        <v>3.3932401116474966</v>
      </c>
      <c r="L41" s="19">
        <f t="shared" si="3"/>
        <v>14.486389119954332</v>
      </c>
      <c r="M41" s="19">
        <f t="shared" si="4"/>
        <v>27.275000681710868</v>
      </c>
      <c r="N41" s="19">
        <f t="shared" si="5"/>
        <v>19.228381480890487</v>
      </c>
      <c r="O41" s="19">
        <f t="shared" si="6"/>
        <v>8.0466192008203805</v>
      </c>
      <c r="P41" s="20">
        <f t="shared" si="7"/>
        <v>0.80706774334659503</v>
      </c>
      <c r="Q41" s="22">
        <v>55.463569999999997</v>
      </c>
      <c r="R41" s="294">
        <v>0.96293019999999996</v>
      </c>
      <c r="AN41" s="314">
        <f>AN28/100</f>
        <v>3.1108679614176338E-5</v>
      </c>
      <c r="AO41" s="314">
        <f t="shared" si="12"/>
        <v>0.35908319536256356</v>
      </c>
      <c r="AR41" s="29">
        <f t="shared" si="13"/>
        <v>7.0224038333333331E-4</v>
      </c>
    </row>
    <row r="42" spans="1:45" ht="15">
      <c r="A42" s="7" t="s">
        <v>288</v>
      </c>
      <c r="B42" s="2" t="s">
        <v>96</v>
      </c>
      <c r="C42" s="1" t="s">
        <v>20</v>
      </c>
      <c r="D42" s="2">
        <v>0.95703805294460897</v>
      </c>
      <c r="E42" s="3">
        <v>1.2803273615799999E-5</v>
      </c>
      <c r="F42" s="3">
        <v>48.2346457003975</v>
      </c>
      <c r="G42" s="3">
        <v>4.8010933160646599E-2</v>
      </c>
      <c r="H42" s="3">
        <v>1.1291165260538201</v>
      </c>
      <c r="I42" s="17">
        <f t="shared" si="0"/>
        <v>0.11435181672973371</v>
      </c>
      <c r="J42" s="17">
        <f t="shared" si="1"/>
        <v>48.234632897123888</v>
      </c>
      <c r="K42" s="17">
        <f t="shared" si="2"/>
        <v>1.4389179485450829</v>
      </c>
      <c r="L42" s="17">
        <f t="shared" si="3"/>
        <v>2.3448630652120643</v>
      </c>
      <c r="M42" s="17">
        <f t="shared" si="4"/>
        <v>33.521474500165247</v>
      </c>
      <c r="N42" s="17">
        <f t="shared" si="5"/>
        <v>20.570353823490784</v>
      </c>
      <c r="O42" s="17">
        <f t="shared" si="6"/>
        <v>12.951120676674464</v>
      </c>
      <c r="P42" s="18">
        <f t="shared" si="7"/>
        <v>0.63885356492656264</v>
      </c>
      <c r="Q42" s="21">
        <v>6.9556909999999998</v>
      </c>
      <c r="R42" s="293">
        <v>0.99416470000000001</v>
      </c>
      <c r="T42" s="4" t="s">
        <v>287</v>
      </c>
      <c r="U42" s="4" t="s">
        <v>96</v>
      </c>
      <c r="V42" s="4" t="s">
        <v>19</v>
      </c>
      <c r="W42" s="4">
        <v>0.51127048013152299</v>
      </c>
      <c r="X42" s="4">
        <v>16.767032497393501</v>
      </c>
      <c r="Y42" s="4">
        <v>52.423091632334902</v>
      </c>
      <c r="Z42" s="4">
        <v>7.2936138310284199E-2</v>
      </c>
      <c r="AA42" s="4">
        <v>1.3809002597728099</v>
      </c>
      <c r="AB42" s="4">
        <v>0.27583473685165127</v>
      </c>
      <c r="AC42" s="4">
        <v>35.656059134941401</v>
      </c>
      <c r="AD42" s="4">
        <v>3.3932401116474966</v>
      </c>
      <c r="AE42" s="4">
        <v>14.486389119954332</v>
      </c>
      <c r="AF42" s="309">
        <v>27.275000681710868</v>
      </c>
      <c r="AG42" s="309">
        <v>19.228381480890487</v>
      </c>
      <c r="AH42" s="309">
        <v>8.0466192008203805</v>
      </c>
      <c r="AI42" s="4">
        <v>0.80706774334659503</v>
      </c>
      <c r="AJ42" s="4">
        <v>55.463569999999997</v>
      </c>
      <c r="AK42" s="4">
        <v>0.96293019999999996</v>
      </c>
      <c r="AN42" s="314">
        <f>AN29/100</f>
        <v>3.9627262752833333E-8</v>
      </c>
      <c r="AO42" s="314">
        <f t="shared" si="12"/>
        <v>0.42360037195998529</v>
      </c>
      <c r="AR42" s="29">
        <f t="shared" si="13"/>
        <v>6.8034263333333338E-4</v>
      </c>
    </row>
    <row r="43" spans="1:45" ht="15">
      <c r="A43" s="7" t="s">
        <v>289</v>
      </c>
      <c r="B43" s="2" t="s">
        <v>97</v>
      </c>
      <c r="C43" s="1" t="s">
        <v>19</v>
      </c>
      <c r="D43" s="2">
        <v>0.84361561460855305</v>
      </c>
      <c r="E43" s="3">
        <v>7.2483405091529498</v>
      </c>
      <c r="F43" s="3">
        <v>49.678184104692299</v>
      </c>
      <c r="G43" s="3">
        <v>0.15724593988239799</v>
      </c>
      <c r="H43" s="3">
        <v>1.2093365145839301</v>
      </c>
      <c r="I43" s="17">
        <f t="shared" si="0"/>
        <v>0.17310030091661621</v>
      </c>
      <c r="J43" s="17">
        <f t="shared" si="1"/>
        <v>42.429843595539353</v>
      </c>
      <c r="K43" s="17">
        <f t="shared" si="2"/>
        <v>2.2976686624895981</v>
      </c>
      <c r="L43" s="17">
        <f t="shared" si="3"/>
        <v>5.1037451315537927</v>
      </c>
      <c r="M43" s="17">
        <f t="shared" si="4"/>
        <v>25.714816676158357</v>
      </c>
      <c r="N43" s="17">
        <f t="shared" si="5"/>
        <v>15.561812773513836</v>
      </c>
      <c r="O43" s="17">
        <f t="shared" si="6"/>
        <v>10.153003902644521</v>
      </c>
      <c r="P43" s="18">
        <f t="shared" si="7"/>
        <v>0.68165448505337611</v>
      </c>
      <c r="Q43" s="21">
        <v>2.8911669999999998</v>
      </c>
      <c r="R43" s="293">
        <v>0.9978667</v>
      </c>
      <c r="T43" s="4" t="s">
        <v>289</v>
      </c>
      <c r="U43" s="4" t="s">
        <v>97</v>
      </c>
      <c r="V43" s="4" t="s">
        <v>19</v>
      </c>
      <c r="W43" s="4">
        <v>0.84361561460855305</v>
      </c>
      <c r="X43" s="4">
        <v>7.2483405091529498</v>
      </c>
      <c r="Y43" s="4">
        <v>49.678184104692299</v>
      </c>
      <c r="Z43" s="4">
        <v>0.15724593988239799</v>
      </c>
      <c r="AA43" s="4">
        <v>1.2093365145839301</v>
      </c>
      <c r="AB43" s="4">
        <v>0.17310030091661621</v>
      </c>
      <c r="AC43" s="4">
        <v>42.429843595539353</v>
      </c>
      <c r="AD43" s="4">
        <v>2.2976686624895981</v>
      </c>
      <c r="AE43" s="4">
        <v>5.1037451315537927</v>
      </c>
      <c r="AF43" s="309">
        <v>25.714816676158357</v>
      </c>
      <c r="AG43" s="309">
        <v>15.561812773513836</v>
      </c>
      <c r="AH43" s="309">
        <v>10.153003902644521</v>
      </c>
      <c r="AI43" s="4">
        <v>0.68165448505337611</v>
      </c>
      <c r="AJ43" s="4">
        <v>2.8911669999999998</v>
      </c>
      <c r="AK43" s="4">
        <v>0.9978667</v>
      </c>
      <c r="AN43" s="314"/>
      <c r="AO43" s="314"/>
    </row>
    <row r="44" spans="1:45" ht="15">
      <c r="A44" s="7" t="s">
        <v>290</v>
      </c>
      <c r="B44" s="2" t="s">
        <v>97</v>
      </c>
      <c r="C44" s="1" t="s">
        <v>20</v>
      </c>
      <c r="D44" s="2">
        <v>0.90650999906917695</v>
      </c>
      <c r="E44" s="3">
        <v>3.4760388670000002E-7</v>
      </c>
      <c r="F44" s="3">
        <v>46.511606380597001</v>
      </c>
      <c r="G44" s="3">
        <v>5.2453203469492199E-2</v>
      </c>
      <c r="H44" s="3">
        <v>1.12991629029998</v>
      </c>
      <c r="I44" s="17">
        <f t="shared" si="0"/>
        <v>0.11497868595689387</v>
      </c>
      <c r="J44" s="17">
        <f t="shared" si="1"/>
        <v>46.511606032993114</v>
      </c>
      <c r="K44" s="17">
        <f t="shared" si="2"/>
        <v>1.4581581360528617</v>
      </c>
      <c r="L44" s="17">
        <f t="shared" si="3"/>
        <v>2.384514968686501</v>
      </c>
      <c r="M44" s="17">
        <f t="shared" si="4"/>
        <v>31.897505071540742</v>
      </c>
      <c r="N44" s="17">
        <f t="shared" si="5"/>
        <v>19.50568877639736</v>
      </c>
      <c r="O44" s="17">
        <f t="shared" si="6"/>
        <v>12.391816295143382</v>
      </c>
      <c r="P44" s="18">
        <f t="shared" si="7"/>
        <v>0.65792075506823511</v>
      </c>
      <c r="Q44" s="21">
        <v>3.5560990000000001</v>
      </c>
      <c r="R44" s="293">
        <v>0.99680809999999997</v>
      </c>
      <c r="T44" s="4" t="s">
        <v>302</v>
      </c>
      <c r="U44" s="4" t="s">
        <v>75</v>
      </c>
      <c r="V44" s="4" t="s">
        <v>19</v>
      </c>
      <c r="W44" s="4">
        <v>0.79028581395991304</v>
      </c>
      <c r="X44" s="4">
        <v>10.8824897326922</v>
      </c>
      <c r="Y44" s="4">
        <v>49.119897679202097</v>
      </c>
      <c r="Z44" s="4">
        <v>0.113100605255797</v>
      </c>
      <c r="AA44" s="4">
        <v>1.2875192186272499</v>
      </c>
      <c r="AB44" s="4">
        <v>0.22331256455635839</v>
      </c>
      <c r="AC44" s="4">
        <v>38.237407946509897</v>
      </c>
      <c r="AD44" s="4">
        <v>2.8517844464036326</v>
      </c>
      <c r="AE44" s="4">
        <v>8.5333652745445505</v>
      </c>
      <c r="AF44" s="309">
        <v>24.29072891245589</v>
      </c>
      <c r="AG44" s="309">
        <v>15.363419203808826</v>
      </c>
      <c r="AH44" s="309">
        <v>8.9273097086470639</v>
      </c>
      <c r="AI44" s="4">
        <v>0.7017789381283347</v>
      </c>
      <c r="AJ44" s="4">
        <v>3.4554930000000001</v>
      </c>
      <c r="AK44" s="4">
        <v>0.99746349999999995</v>
      </c>
      <c r="AN44" s="314">
        <f t="shared" si="12"/>
        <v>0.10706249949649854</v>
      </c>
      <c r="AO44" s="314">
        <f t="shared" si="12"/>
        <v>0.51051971458085921</v>
      </c>
      <c r="AR44" s="29">
        <f>AR31/10000</f>
        <v>8.0881396666666666E-4</v>
      </c>
    </row>
    <row r="45" spans="1:45" ht="15">
      <c r="A45" s="10" t="s">
        <v>291</v>
      </c>
      <c r="B45" s="11" t="s">
        <v>104</v>
      </c>
      <c r="C45" s="12" t="s">
        <v>19</v>
      </c>
      <c r="D45" s="9">
        <v>1.1936407373441</v>
      </c>
      <c r="E45" s="13">
        <v>4.8452575E-7</v>
      </c>
      <c r="F45" s="13">
        <v>37.040430124716401</v>
      </c>
      <c r="G45" s="13">
        <v>5.2275965071786799E-2</v>
      </c>
      <c r="H45" s="13">
        <v>1.1189057638172599</v>
      </c>
      <c r="I45" s="19">
        <f t="shared" si="0"/>
        <v>0.10626968567183082</v>
      </c>
      <c r="J45" s="19">
        <f t="shared" si="1"/>
        <v>37.040429640190652</v>
      </c>
      <c r="K45" s="19">
        <f t="shared" si="2"/>
        <v>1.4119748518179025</v>
      </c>
      <c r="L45" s="19">
        <f t="shared" si="3"/>
        <v>2.214330465004934</v>
      </c>
      <c r="M45" s="19">
        <f t="shared" si="4"/>
        <v>26.233066599337565</v>
      </c>
      <c r="N45" s="19">
        <f t="shared" si="5"/>
        <v>16.727598386272597</v>
      </c>
      <c r="O45" s="19">
        <f t="shared" si="6"/>
        <v>9.5054682130649688</v>
      </c>
      <c r="P45" s="20">
        <f t="shared" si="7"/>
        <v>0.54956953307769807</v>
      </c>
      <c r="Q45" s="22">
        <v>2.9073479999999998</v>
      </c>
      <c r="R45" s="294">
        <v>0.99590310000000004</v>
      </c>
      <c r="T45" s="24" t="s">
        <v>304</v>
      </c>
      <c r="U45" s="4" t="s">
        <v>121</v>
      </c>
      <c r="V45" s="4" t="s">
        <v>19</v>
      </c>
      <c r="W45" s="4">
        <v>0.77212276591291296</v>
      </c>
      <c r="X45" s="4">
        <v>10.2606837273939</v>
      </c>
      <c r="Y45" s="4">
        <v>47.437864628246402</v>
      </c>
      <c r="Z45" s="4">
        <v>0.138915060190544</v>
      </c>
      <c r="AA45" s="4">
        <v>1.3026401592833401</v>
      </c>
      <c r="AB45" s="4">
        <v>0.23232828891889867</v>
      </c>
      <c r="AC45" s="4">
        <v>37.177180900852505</v>
      </c>
      <c r="AD45" s="4">
        <v>3.2048414714706652</v>
      </c>
      <c r="AE45" s="4">
        <v>10.165008509703009</v>
      </c>
      <c r="AF45" s="309">
        <v>21.86100194338114</v>
      </c>
      <c r="AG45" s="309">
        <v>13.918052126580681</v>
      </c>
      <c r="AH45" s="309">
        <v>7.9429498168004589</v>
      </c>
      <c r="AI45" s="4">
        <v>0.70863291852342902</v>
      </c>
      <c r="AJ45" s="4">
        <v>87.021699999999996</v>
      </c>
      <c r="AK45" s="4">
        <v>0.93658960000000002</v>
      </c>
      <c r="AN45" s="314">
        <f t="shared" si="12"/>
        <v>3.1882661730993987E-2</v>
      </c>
      <c r="AO45" s="314">
        <f t="shared" si="12"/>
        <v>0.49580577287503858</v>
      </c>
      <c r="AR45" s="29">
        <f t="shared" ref="AR45:AR47" si="14">AR32/10000</f>
        <v>7.9159902888888882E-4</v>
      </c>
    </row>
    <row r="46" spans="1:45" ht="15">
      <c r="A46" s="10" t="s">
        <v>292</v>
      </c>
      <c r="B46" s="11" t="s">
        <v>104</v>
      </c>
      <c r="C46" s="12" t="s">
        <v>20</v>
      </c>
      <c r="D46" s="9">
        <v>1.4913021790079699</v>
      </c>
      <c r="E46" s="13">
        <v>7.4820967549999999E-7</v>
      </c>
      <c r="F46" s="13">
        <v>28.291102843579701</v>
      </c>
      <c r="G46" s="13">
        <v>5.3765350840073002E-3</v>
      </c>
      <c r="H46" s="13">
        <v>1.1189057638172599</v>
      </c>
      <c r="I46" s="19">
        <f t="shared" si="0"/>
        <v>0.10626968567183082</v>
      </c>
      <c r="J46" s="19">
        <f t="shared" si="1"/>
        <v>28.291102095370025</v>
      </c>
      <c r="K46" s="19">
        <f t="shared" si="2"/>
        <v>1.1213512625371092</v>
      </c>
      <c r="L46" s="19">
        <f t="shared" si="3"/>
        <v>1.6907991016068222</v>
      </c>
      <c r="M46" s="19">
        <f t="shared" si="4"/>
        <v>25.229474366815229</v>
      </c>
      <c r="N46" s="19">
        <f t="shared" si="5"/>
        <v>16.732386085109876</v>
      </c>
      <c r="O46" s="19">
        <f t="shared" si="6"/>
        <v>8.4970882817053521</v>
      </c>
      <c r="P46" s="20">
        <f t="shared" si="7"/>
        <v>0.43724446075170947</v>
      </c>
      <c r="Q46" s="22">
        <v>3.6292460000000002</v>
      </c>
      <c r="R46" s="294">
        <v>0.987923</v>
      </c>
      <c r="T46" s="4" t="s">
        <v>306</v>
      </c>
      <c r="U46" s="4" t="s">
        <v>123</v>
      </c>
      <c r="V46" s="4" t="s">
        <v>19</v>
      </c>
      <c r="W46" s="4">
        <v>0.64179323497991503</v>
      </c>
      <c r="X46" s="4">
        <v>7.8318537752125303</v>
      </c>
      <c r="Y46" s="4">
        <v>51.879309738654101</v>
      </c>
      <c r="Z46" s="4">
        <v>0.23086076974422501</v>
      </c>
      <c r="AA46" s="4">
        <v>1.2065534059085801</v>
      </c>
      <c r="AB46" s="4">
        <v>0.17119292432234912</v>
      </c>
      <c r="AC46" s="4">
        <v>44.047455963441571</v>
      </c>
      <c r="AD46" s="4">
        <v>2.4587305614282182</v>
      </c>
      <c r="AE46" s="4">
        <v>5.4065792436422271</v>
      </c>
      <c r="AF46" s="309">
        <v>25.746568243907891</v>
      </c>
      <c r="AG46" s="309">
        <v>15.978863923124152</v>
      </c>
      <c r="AH46" s="309">
        <v>9.7677043207837393</v>
      </c>
      <c r="AI46" s="4">
        <v>0.75781387359248498</v>
      </c>
      <c r="AJ46" s="4">
        <v>4.5630610000000003</v>
      </c>
      <c r="AK46" s="4">
        <v>0.99671790000000005</v>
      </c>
      <c r="AN46" s="314">
        <f t="shared" ref="AN46" si="15">AN33/100</f>
        <v>3.7835455834506004E-4</v>
      </c>
      <c r="AO46" s="314">
        <f t="shared" ref="AO46:AO47" si="16">AO33/100</f>
        <v>0.35848203755574298</v>
      </c>
      <c r="AR46" s="29">
        <f t="shared" si="14"/>
        <v>1.0578523499999999E-3</v>
      </c>
    </row>
    <row r="47" spans="1:45" ht="15">
      <c r="A47" s="10" t="s">
        <v>293</v>
      </c>
      <c r="B47" s="11" t="s">
        <v>105</v>
      </c>
      <c r="C47" s="12" t="s">
        <v>19</v>
      </c>
      <c r="D47" s="9">
        <v>0.98003169887645003</v>
      </c>
      <c r="E47" s="13">
        <v>2.3207079809999999E-7</v>
      </c>
      <c r="F47" s="13">
        <v>52.941322469674702</v>
      </c>
      <c r="G47" s="13">
        <v>0.18020551190429401</v>
      </c>
      <c r="H47" s="13">
        <v>1.07291201095657</v>
      </c>
      <c r="I47" s="19">
        <f t="shared" si="0"/>
        <v>6.7957120632440526E-2</v>
      </c>
      <c r="J47" s="19">
        <f t="shared" si="1"/>
        <v>52.941322237603906</v>
      </c>
      <c r="K47" s="19">
        <f t="shared" si="2"/>
        <v>1.3498833007342488</v>
      </c>
      <c r="L47" s="19">
        <f t="shared" si="3"/>
        <v>1.7818761430567183</v>
      </c>
      <c r="M47" s="19">
        <f t="shared" si="4"/>
        <v>39.219184741433395</v>
      </c>
      <c r="N47" s="19">
        <f t="shared" si="5"/>
        <v>29.711000316950855</v>
      </c>
      <c r="O47" s="19">
        <f t="shared" si="6"/>
        <v>9.5081844244825398</v>
      </c>
      <c r="P47" s="20">
        <f t="shared" si="7"/>
        <v>0.63017671740511327</v>
      </c>
      <c r="Q47" s="22">
        <v>11.162140000000001</v>
      </c>
      <c r="R47" s="294">
        <v>0.98406870000000002</v>
      </c>
      <c r="T47" s="4" t="s">
        <v>308</v>
      </c>
      <c r="U47" s="4" t="s">
        <v>124</v>
      </c>
      <c r="V47" s="4" t="s">
        <v>19</v>
      </c>
      <c r="W47" s="4">
        <v>0.69821461827485298</v>
      </c>
      <c r="X47" s="4">
        <v>8.5705588035707798</v>
      </c>
      <c r="Y47" s="4">
        <v>56.416362505832801</v>
      </c>
      <c r="Z47" s="4">
        <v>0.43095686193441801</v>
      </c>
      <c r="AA47" s="4">
        <v>1.1838655934506199</v>
      </c>
      <c r="AB47" s="4">
        <v>0.15530951694837736</v>
      </c>
      <c r="AC47" s="4">
        <v>47.845803702262018</v>
      </c>
      <c r="AD47" s="4">
        <v>2.4973428507069442</v>
      </c>
      <c r="AE47" s="4">
        <v>5.0380204945356493</v>
      </c>
      <c r="AF47" s="309">
        <v>27.729243278438897</v>
      </c>
      <c r="AG47" s="309">
        <v>18.067503834690971</v>
      </c>
      <c r="AH47" s="309">
        <v>9.6617394437479263</v>
      </c>
      <c r="AI47" s="4">
        <v>0.73652278555665929</v>
      </c>
      <c r="AJ47" s="4">
        <v>5.0373780000000004</v>
      </c>
      <c r="AK47" s="4">
        <v>0.99658009999999997</v>
      </c>
      <c r="AN47" s="314">
        <f t="shared" ref="AN47" si="17">AN34/100</f>
        <v>2.7508027109777539E-2</v>
      </c>
      <c r="AO47" s="314">
        <f t="shared" si="16"/>
        <v>0.34935181280652622</v>
      </c>
      <c r="AR47" s="29">
        <f t="shared" si="14"/>
        <v>5.8141195833333336E-4</v>
      </c>
    </row>
    <row r="48" spans="1:45" ht="15">
      <c r="A48" s="10" t="s">
        <v>294</v>
      </c>
      <c r="B48" s="11" t="s">
        <v>105</v>
      </c>
      <c r="C48" s="12" t="s">
        <v>20</v>
      </c>
      <c r="D48" s="9">
        <v>1.06514683360734</v>
      </c>
      <c r="E48" s="13">
        <v>5.2359341373000002E-6</v>
      </c>
      <c r="F48" s="13">
        <v>43.170277328657498</v>
      </c>
      <c r="G48" s="13">
        <v>1.1387454307313199E-2</v>
      </c>
      <c r="H48" s="13">
        <v>1.11176938899969</v>
      </c>
      <c r="I48" s="19">
        <f t="shared" si="0"/>
        <v>0.10053288937938298</v>
      </c>
      <c r="J48" s="19">
        <f t="shared" si="1"/>
        <v>43.170272092723359</v>
      </c>
      <c r="K48" s="19">
        <f t="shared" si="2"/>
        <v>1.1857535105450372</v>
      </c>
      <c r="L48" s="19">
        <f t="shared" si="3"/>
        <v>1.7809861732701739</v>
      </c>
      <c r="M48" s="19">
        <f t="shared" si="4"/>
        <v>36.407464044873223</v>
      </c>
      <c r="N48" s="19">
        <f t="shared" si="5"/>
        <v>24.239537659398081</v>
      </c>
      <c r="O48" s="19">
        <f t="shared" si="6"/>
        <v>12.167926385475141</v>
      </c>
      <c r="P48" s="20">
        <f t="shared" si="7"/>
        <v>0.59805779863873965</v>
      </c>
      <c r="Q48" s="22">
        <v>29.55547</v>
      </c>
      <c r="R48" s="294">
        <v>0.96007710000000002</v>
      </c>
      <c r="T48" s="4" t="s">
        <v>315</v>
      </c>
      <c r="U48" s="4" t="s">
        <v>66</v>
      </c>
      <c r="V48" s="4" t="s">
        <v>19</v>
      </c>
      <c r="W48" s="4">
        <v>1.02524609507856</v>
      </c>
      <c r="X48" s="4">
        <v>10.296503081939001</v>
      </c>
      <c r="Y48" s="4">
        <v>46.2314812242684</v>
      </c>
      <c r="Z48" s="4">
        <v>5.2902414283505998E-2</v>
      </c>
      <c r="AA48" s="4">
        <v>1.26790923718948</v>
      </c>
      <c r="AB48" s="4">
        <v>0.2113000121233779</v>
      </c>
      <c r="AC48" s="4">
        <v>35.934978142329399</v>
      </c>
      <c r="AD48" s="4">
        <v>2.1736737845066068</v>
      </c>
      <c r="AE48" s="4">
        <v>6.0147785160282616</v>
      </c>
      <c r="AF48" s="309">
        <v>26.828412514929717</v>
      </c>
      <c r="AG48" s="309">
        <v>16.270950527770861</v>
      </c>
      <c r="AH48" s="309">
        <v>10.557461987158856</v>
      </c>
      <c r="AI48" s="4">
        <v>0.61311468110243017</v>
      </c>
      <c r="AJ48" s="4">
        <v>1.2411859999999999</v>
      </c>
      <c r="AK48" s="4">
        <v>0.99904400000000004</v>
      </c>
    </row>
    <row r="49" spans="1:37" ht="15">
      <c r="A49" s="301" t="s">
        <v>243</v>
      </c>
      <c r="B49" s="296" t="s">
        <v>112</v>
      </c>
      <c r="C49" s="297" t="s">
        <v>19</v>
      </c>
      <c r="D49" s="298">
        <v>1.0839861653582199</v>
      </c>
      <c r="E49" s="296">
        <v>7.9014704770000004E-7</v>
      </c>
      <c r="F49" s="296">
        <v>41.271433457365703</v>
      </c>
      <c r="G49" s="296">
        <v>9.1629985737689996E-3</v>
      </c>
      <c r="H49" s="296">
        <v>1.1817492837163599</v>
      </c>
      <c r="I49" s="299">
        <f t="shared" si="0"/>
        <v>0.15379682155998065</v>
      </c>
      <c r="J49" s="299">
        <f t="shared" si="1"/>
        <v>41.271432667218654</v>
      </c>
      <c r="K49" s="299">
        <f t="shared" si="2"/>
        <v>1.2718940985853704</v>
      </c>
      <c r="L49" s="299">
        <f t="shared" si="3"/>
        <v>2.4570365962584475</v>
      </c>
      <c r="M49" s="299">
        <f t="shared" si="4"/>
        <v>32.448797205761906</v>
      </c>
      <c r="N49" s="299">
        <f t="shared" si="5"/>
        <v>16.797240493481713</v>
      </c>
      <c r="O49" s="299">
        <f t="shared" si="6"/>
        <v>15.651556712280193</v>
      </c>
      <c r="P49" s="18">
        <f t="shared" si="7"/>
        <v>0.59094861684595479</v>
      </c>
      <c r="Q49" s="21">
        <v>10.991910000000001</v>
      </c>
      <c r="R49" s="293">
        <v>0.99123289999999997</v>
      </c>
      <c r="T49" s="4" t="s">
        <v>319</v>
      </c>
      <c r="U49" s="4" t="s">
        <v>135</v>
      </c>
      <c r="V49" s="4" t="s">
        <v>19</v>
      </c>
      <c r="W49" s="4">
        <v>0.74265611881538596</v>
      </c>
      <c r="X49" s="4">
        <v>12.2839831165411</v>
      </c>
      <c r="Y49" s="4">
        <v>52.521084247968297</v>
      </c>
      <c r="Z49" s="4">
        <v>0.183658002930499</v>
      </c>
      <c r="AA49" s="4">
        <v>1.2541382580815199</v>
      </c>
      <c r="AB49" s="4">
        <v>0.202639746011959</v>
      </c>
      <c r="AC49" s="4">
        <v>40.237101131427195</v>
      </c>
      <c r="AD49" s="4">
        <v>2.8542697654745091</v>
      </c>
      <c r="AE49" s="4">
        <v>7.5252894887070747</v>
      </c>
      <c r="AF49" s="309">
        <v>26.381144365326556</v>
      </c>
      <c r="AG49" s="309">
        <v>17.630900493182828</v>
      </c>
      <c r="AH49" s="309">
        <v>8.7502438721437272</v>
      </c>
      <c r="AI49" s="4">
        <v>0.71975240799419393</v>
      </c>
      <c r="AJ49" s="4">
        <v>1.9861519999999999</v>
      </c>
      <c r="AK49" s="4">
        <v>0.99850150000000004</v>
      </c>
    </row>
    <row r="50" spans="1:37" ht="15">
      <c r="A50" s="7" t="s">
        <v>295</v>
      </c>
      <c r="B50" s="2" t="s">
        <v>112</v>
      </c>
      <c r="C50" s="1" t="s">
        <v>20</v>
      </c>
      <c r="D50">
        <v>1.3355637032007099</v>
      </c>
      <c r="E50" s="3">
        <v>0.44852911572273002</v>
      </c>
      <c r="F50" s="3">
        <v>35.281165138162798</v>
      </c>
      <c r="G50" s="3">
        <v>3.6200977606269001E-3</v>
      </c>
      <c r="H50" s="3">
        <v>1.2426111187722699</v>
      </c>
      <c r="I50" s="17">
        <f t="shared" si="0"/>
        <v>0.19524299686934687</v>
      </c>
      <c r="J50" s="17">
        <f t="shared" si="1"/>
        <v>34.83263602244007</v>
      </c>
      <c r="K50" s="17">
        <f t="shared" si="2"/>
        <v>1.174136124122928</v>
      </c>
      <c r="L50" s="17">
        <f t="shared" si="3"/>
        <v>2.6522566769808051</v>
      </c>
      <c r="M50" s="17">
        <f t="shared" si="4"/>
        <v>30.115137021564841</v>
      </c>
      <c r="N50" s="17">
        <f t="shared" si="5"/>
        <v>13.581736140802889</v>
      </c>
      <c r="O50" s="17">
        <f t="shared" si="6"/>
        <v>16.533400880761953</v>
      </c>
      <c r="P50" s="18">
        <f t="shared" si="7"/>
        <v>0.49601369690539243</v>
      </c>
      <c r="Q50" s="21">
        <v>0.73482049999999999</v>
      </c>
      <c r="R50" s="293">
        <v>0.99934049999999996</v>
      </c>
      <c r="T50" s="4" t="s">
        <v>321</v>
      </c>
      <c r="U50" s="4" t="s">
        <v>139</v>
      </c>
      <c r="V50" s="4" t="s">
        <v>19</v>
      </c>
      <c r="W50" s="4">
        <v>0.84371222656625</v>
      </c>
      <c r="X50" s="4">
        <v>3.8132497681714099</v>
      </c>
      <c r="Y50" s="4">
        <v>47.926672126874102</v>
      </c>
      <c r="Z50" s="4">
        <v>0.101257801853014</v>
      </c>
      <c r="AA50" s="4">
        <v>1.1521842040105901</v>
      </c>
      <c r="AB50" s="4">
        <v>0.13208322374222659</v>
      </c>
      <c r="AC50" s="4">
        <v>44.113422358702692</v>
      </c>
      <c r="AD50" s="4">
        <v>1.7143054477178665</v>
      </c>
      <c r="AE50" s="4">
        <v>3.058729993573194</v>
      </c>
      <c r="AF50" s="309">
        <v>29.545783265879049</v>
      </c>
      <c r="AG50" s="309">
        <v>18.2353865541548</v>
      </c>
      <c r="AH50" s="309">
        <v>11.310396711724248</v>
      </c>
      <c r="AI50" s="4">
        <v>0.68161802771084901</v>
      </c>
      <c r="AJ50" s="4">
        <v>6.3597840000000003</v>
      </c>
      <c r="AK50" s="4">
        <v>0.9945425</v>
      </c>
    </row>
    <row r="51" spans="1:37" ht="15">
      <c r="A51" s="7" t="s">
        <v>296</v>
      </c>
      <c r="B51" s="2" t="s">
        <v>113</v>
      </c>
      <c r="C51" s="1" t="s">
        <v>19</v>
      </c>
      <c r="D51">
        <v>1.10205260144752</v>
      </c>
      <c r="E51" s="3">
        <v>4.3457898199999998E-7</v>
      </c>
      <c r="F51" s="3">
        <v>43.251758142372097</v>
      </c>
      <c r="G51" s="3">
        <v>8.6827108348660996E-3</v>
      </c>
      <c r="H51" s="3">
        <v>1.1978861376860701</v>
      </c>
      <c r="I51" s="17">
        <f t="shared" si="0"/>
        <v>0.16519611627556052</v>
      </c>
      <c r="J51" s="17">
        <f t="shared" si="1"/>
        <v>43.251757707793118</v>
      </c>
      <c r="K51" s="17">
        <f t="shared" si="2"/>
        <v>1.2869941781797132</v>
      </c>
      <c r="L51" s="17">
        <f t="shared" si="3"/>
        <v>2.6329452440706698</v>
      </c>
      <c r="M51" s="17">
        <f t="shared" si="4"/>
        <v>33.606801802528551</v>
      </c>
      <c r="N51" s="17">
        <f t="shared" si="5"/>
        <v>16.427139512079759</v>
      </c>
      <c r="O51" s="17">
        <f t="shared" si="6"/>
        <v>17.179662290448793</v>
      </c>
      <c r="P51" s="18">
        <f t="shared" si="7"/>
        <v>0.58413109379338868</v>
      </c>
      <c r="Q51" s="21">
        <v>7.8348110000000002</v>
      </c>
      <c r="R51" s="293">
        <v>0.99483670000000002</v>
      </c>
      <c r="T51" s="4" t="s">
        <v>323</v>
      </c>
      <c r="U51" s="4" t="s">
        <v>140</v>
      </c>
      <c r="V51" s="4" t="s">
        <v>19</v>
      </c>
      <c r="W51" s="4">
        <v>0.62556242608685098</v>
      </c>
      <c r="X51" s="4">
        <v>11.2244840882018</v>
      </c>
      <c r="Y51" s="4">
        <v>52.750713868804702</v>
      </c>
      <c r="Z51" s="4">
        <v>0.24087111029215399</v>
      </c>
      <c r="AA51" s="4">
        <v>1.2209180057456499</v>
      </c>
      <c r="AB51" s="4">
        <v>0.18094417864754886</v>
      </c>
      <c r="AC51" s="4">
        <v>41.526229780602904</v>
      </c>
      <c r="AD51" s="4">
        <v>2.6418364911235872</v>
      </c>
      <c r="AE51" s="4">
        <v>6.1371248355529486</v>
      </c>
      <c r="AF51" s="309">
        <v>26.943182016755877</v>
      </c>
      <c r="AG51" s="309">
        <v>17.990882180682746</v>
      </c>
      <c r="AH51" s="309">
        <v>8.9522998360731307</v>
      </c>
      <c r="AI51" s="4">
        <v>0.76393870713703727</v>
      </c>
      <c r="AJ51" s="4">
        <v>3.7132589999999999</v>
      </c>
      <c r="AK51" s="4">
        <v>0.99708889999999994</v>
      </c>
    </row>
    <row r="52" spans="1:37" ht="15">
      <c r="A52" s="7" t="s">
        <v>297</v>
      </c>
      <c r="B52" s="2" t="s">
        <v>113</v>
      </c>
      <c r="C52" s="1" t="s">
        <v>20</v>
      </c>
      <c r="D52">
        <v>1.34261637611258</v>
      </c>
      <c r="E52" s="3">
        <v>3.6361090692070102</v>
      </c>
      <c r="F52" s="3">
        <v>35.20789851168</v>
      </c>
      <c r="G52" s="3">
        <v>3.2543319439391999E-3</v>
      </c>
      <c r="H52" s="3">
        <v>1.3272810478896899</v>
      </c>
      <c r="I52" s="17">
        <f t="shared" si="0"/>
        <v>0.24658006562366752</v>
      </c>
      <c r="J52" s="17">
        <f t="shared" si="1"/>
        <v>31.571789442472991</v>
      </c>
      <c r="K52" s="17">
        <f t="shared" si="2"/>
        <v>1.2043856063438523</v>
      </c>
      <c r="L52" s="17">
        <f t="shared" si="3"/>
        <v>3.5986151068574332</v>
      </c>
      <c r="M52" s="17">
        <f t="shared" si="4"/>
        <v>29.850129957679201</v>
      </c>
      <c r="N52" s="17">
        <f t="shared" si="5"/>
        <v>12.409425610426037</v>
      </c>
      <c r="O52" s="17">
        <f t="shared" si="6"/>
        <v>17.440704347253163</v>
      </c>
      <c r="P52" s="18">
        <f t="shared" si="7"/>
        <v>0.49335231090091319</v>
      </c>
      <c r="Q52" s="21">
        <v>0.90076869999999998</v>
      </c>
      <c r="R52" s="293">
        <v>0.99927820000000001</v>
      </c>
      <c r="T52" s="4" t="s">
        <v>325</v>
      </c>
      <c r="U52" s="4" t="s">
        <v>145</v>
      </c>
      <c r="V52" s="4" t="s">
        <v>19</v>
      </c>
      <c r="W52" s="4">
        <v>0.63899148820670704</v>
      </c>
      <c r="X52" s="4">
        <v>8.7710049077910703</v>
      </c>
      <c r="Y52" s="4">
        <v>50.0286504431498</v>
      </c>
      <c r="Z52" s="4">
        <v>0.18327889237863701</v>
      </c>
      <c r="AA52" s="4">
        <v>1.26375946773297</v>
      </c>
      <c r="AB52" s="4">
        <v>0.20871018138136854</v>
      </c>
      <c r="AC52" s="4">
        <v>41.257645535358733</v>
      </c>
      <c r="AD52" s="4">
        <v>2.9681097053101224</v>
      </c>
      <c r="AE52" s="4">
        <v>8.1183868138055946</v>
      </c>
      <c r="AF52" s="309">
        <v>22.671315082157733</v>
      </c>
      <c r="AG52" s="309">
        <v>13.853005369409713</v>
      </c>
      <c r="AH52" s="309">
        <v>8.8183097127480199</v>
      </c>
      <c r="AI52" s="4">
        <v>0.75887113652577098</v>
      </c>
      <c r="AJ52" s="4">
        <v>3.027558</v>
      </c>
      <c r="AK52" s="4">
        <v>0.99788259999999995</v>
      </c>
    </row>
    <row r="53" spans="1:37" ht="15">
      <c r="A53" s="7" t="s">
        <v>298</v>
      </c>
      <c r="B53" s="2" t="s">
        <v>116</v>
      </c>
      <c r="C53" s="1" t="s">
        <v>19</v>
      </c>
      <c r="D53">
        <v>0.653386669903532</v>
      </c>
      <c r="E53" s="14">
        <v>1.6762149508709501</v>
      </c>
      <c r="F53" s="3">
        <v>56.151814656161598</v>
      </c>
      <c r="G53" s="3">
        <v>0.39267930067780499</v>
      </c>
      <c r="H53" s="3">
        <v>1.1742422889044499</v>
      </c>
      <c r="I53" s="17">
        <f t="shared" si="0"/>
        <v>0.14838699862105575</v>
      </c>
      <c r="J53" s="17">
        <f t="shared" si="1"/>
        <v>54.475599705290648</v>
      </c>
      <c r="K53" s="17">
        <f t="shared" si="2"/>
        <v>2.3424356486169415</v>
      </c>
      <c r="L53" s="17">
        <f t="shared" si="3"/>
        <v>4.5547680239703068</v>
      </c>
      <c r="M53" s="17">
        <f t="shared" si="4"/>
        <v>24.932179202206949</v>
      </c>
      <c r="N53" s="17">
        <f t="shared" si="5"/>
        <v>13.636341003087606</v>
      </c>
      <c r="O53" s="17">
        <f t="shared" si="6"/>
        <v>11.295838199119343</v>
      </c>
      <c r="P53" s="18">
        <f t="shared" si="7"/>
        <v>0.75343899248923318</v>
      </c>
      <c r="Q53" s="21">
        <v>4.6963400000000002</v>
      </c>
      <c r="R53" s="293">
        <v>0.99742379999999997</v>
      </c>
      <c r="T53" s="4" t="s">
        <v>330</v>
      </c>
      <c r="U53" s="4" t="s">
        <v>158</v>
      </c>
      <c r="V53" s="4" t="s">
        <v>19</v>
      </c>
      <c r="W53" s="4">
        <v>0.84177998741231397</v>
      </c>
      <c r="X53" s="4">
        <v>7.0397515453418498</v>
      </c>
      <c r="Y53" s="4">
        <v>49.125531990563402</v>
      </c>
      <c r="Z53" s="4">
        <v>0.141613956476279</v>
      </c>
      <c r="AA53" s="4">
        <v>1.22812476060785</v>
      </c>
      <c r="AB53" s="4">
        <v>0.18575047741480399</v>
      </c>
      <c r="AC53" s="4">
        <v>42.085780445221552</v>
      </c>
      <c r="AD53" s="4">
        <v>2.417498443646207</v>
      </c>
      <c r="AE53" s="4">
        <v>5.7683178884899409</v>
      </c>
      <c r="AF53" s="309">
        <v>24.448565418969586</v>
      </c>
      <c r="AG53" s="309">
        <v>14.335774624998955</v>
      </c>
      <c r="AH53" s="309">
        <v>10.112790793970632</v>
      </c>
      <c r="AI53" s="4">
        <v>0.68234717456139093</v>
      </c>
      <c r="AJ53" s="4">
        <v>2.3842189999999999</v>
      </c>
      <c r="AK53" s="4">
        <v>0.99833099999999997</v>
      </c>
    </row>
    <row r="54" spans="1:37" ht="15">
      <c r="A54" s="7" t="s">
        <v>299</v>
      </c>
      <c r="B54" s="2" t="s">
        <v>116</v>
      </c>
      <c r="C54" s="1" t="s">
        <v>20</v>
      </c>
      <c r="D54">
        <v>0.79994700972959498</v>
      </c>
      <c r="E54" s="3">
        <v>1.52572926E-7</v>
      </c>
      <c r="F54" s="3">
        <v>50.540075002402503</v>
      </c>
      <c r="G54" s="3">
        <v>0.20708249281228699</v>
      </c>
      <c r="H54" s="3">
        <v>1.1347218534294701</v>
      </c>
      <c r="I54" s="17">
        <f t="shared" si="0"/>
        <v>0.11872676376356039</v>
      </c>
      <c r="J54" s="17">
        <f t="shared" si="1"/>
        <v>50.54007484982958</v>
      </c>
      <c r="K54" s="17">
        <f t="shared" si="2"/>
        <v>1.7727170632456646</v>
      </c>
      <c r="L54" s="17">
        <f t="shared" si="3"/>
        <v>2.9626658586093111</v>
      </c>
      <c r="M54" s="17">
        <f t="shared" si="4"/>
        <v>28.509950159651805</v>
      </c>
      <c r="N54" s="17">
        <f t="shared" si="5"/>
        <v>17.058985965287331</v>
      </c>
      <c r="O54" s="17">
        <f t="shared" si="6"/>
        <v>11.450964194364474</v>
      </c>
      <c r="P54" s="18">
        <f t="shared" si="7"/>
        <v>0.69813320387562461</v>
      </c>
      <c r="Q54" s="21">
        <v>8.4271600000000007</v>
      </c>
      <c r="R54" s="293">
        <v>0.99361690000000003</v>
      </c>
      <c r="T54" s="4" t="s">
        <v>328</v>
      </c>
      <c r="U54" s="4" t="s">
        <v>156</v>
      </c>
      <c r="V54" s="4" t="s">
        <v>19</v>
      </c>
      <c r="W54" s="4">
        <v>0.65058492313032501</v>
      </c>
      <c r="X54" s="4">
        <v>8.5666504846113405</v>
      </c>
      <c r="Y54" s="4">
        <v>51.591456038640104</v>
      </c>
      <c r="Z54" s="4">
        <v>0.12547743475291601</v>
      </c>
      <c r="AA54" s="4">
        <v>1.3281932704125801</v>
      </c>
      <c r="AB54" s="4">
        <v>0.24709752543064201</v>
      </c>
      <c r="AC54" s="4">
        <v>43.02480555402876</v>
      </c>
      <c r="AD54" s="4">
        <v>3.419997653442489</v>
      </c>
      <c r="AE54" s="4">
        <v>11.957507792369281</v>
      </c>
      <c r="AF54" s="309">
        <v>21.147011617526449</v>
      </c>
      <c r="AG54" s="309">
        <v>12.164792028912501</v>
      </c>
      <c r="AH54" s="309">
        <v>8.9822195886139475</v>
      </c>
      <c r="AI54" s="4">
        <v>0.75449625542251886</v>
      </c>
      <c r="AJ54" s="4">
        <v>1.6073660000000001</v>
      </c>
      <c r="AK54" s="4">
        <v>0.99909119999999996</v>
      </c>
    </row>
    <row r="55" spans="1:37" ht="15">
      <c r="A55" s="7" t="s">
        <v>300</v>
      </c>
      <c r="B55" s="2" t="s">
        <v>117</v>
      </c>
      <c r="C55" s="1" t="s">
        <v>19</v>
      </c>
      <c r="D55">
        <v>0.70845548579071405</v>
      </c>
      <c r="E55" s="3">
        <v>7.82853457796549</v>
      </c>
      <c r="F55" s="3">
        <v>59.536959871892201</v>
      </c>
      <c r="G55" s="3">
        <v>0.198505577686128</v>
      </c>
      <c r="H55" s="3">
        <v>1.17797978746113</v>
      </c>
      <c r="I55" s="17">
        <f t="shared" si="0"/>
        <v>0.1510889994511071</v>
      </c>
      <c r="J55" s="17">
        <f t="shared" si="1"/>
        <v>51.708425293926709</v>
      </c>
      <c r="K55" s="17">
        <f t="shared" si="2"/>
        <v>2.1140695600542565</v>
      </c>
      <c r="L55" s="17">
        <f t="shared" si="3"/>
        <v>4.167387767967873</v>
      </c>
      <c r="M55" s="17">
        <f t="shared" si="4"/>
        <v>32.287722804770873</v>
      </c>
      <c r="N55" s="17">
        <f t="shared" si="5"/>
        <v>20.2364092882042</v>
      </c>
      <c r="O55" s="17">
        <f t="shared" si="6"/>
        <v>12.051313516566672</v>
      </c>
      <c r="P55" s="18">
        <f t="shared" si="7"/>
        <v>0.73265830724878711</v>
      </c>
      <c r="Q55" s="21">
        <v>0.85046279999999996</v>
      </c>
      <c r="R55" s="293">
        <v>0.99951590000000001</v>
      </c>
      <c r="T55" s="4" t="s">
        <v>378</v>
      </c>
      <c r="U55" s="4" t="s">
        <v>193</v>
      </c>
      <c r="V55" s="4" t="s">
        <v>19</v>
      </c>
      <c r="W55" s="4">
        <v>0.76139883860856705</v>
      </c>
      <c r="X55" s="4">
        <v>11.8377125047992</v>
      </c>
      <c r="Y55" s="4">
        <v>54.433088788483602</v>
      </c>
      <c r="Z55" s="4">
        <v>0.13962145228800499</v>
      </c>
      <c r="AA55" s="4">
        <v>1.3224373466533501</v>
      </c>
      <c r="AB55" s="4">
        <v>0.24382050875176198</v>
      </c>
      <c r="AC55" s="4">
        <v>42.595376283684402</v>
      </c>
      <c r="AD55" s="4">
        <v>3.4636772302853585</v>
      </c>
      <c r="AE55" s="4">
        <v>11.84942065157504</v>
      </c>
      <c r="AF55" s="309">
        <v>24.13544507388594</v>
      </c>
      <c r="AG55" s="309">
        <v>15.432434773184749</v>
      </c>
      <c r="AH55" s="309">
        <v>8.703010300701191</v>
      </c>
      <c r="AI55" s="4">
        <v>0.71267968354393696</v>
      </c>
      <c r="AJ55" s="4">
        <v>1.4191229999999999</v>
      </c>
      <c r="AK55" s="4">
        <v>0.99916649999999996</v>
      </c>
    </row>
    <row r="56" spans="1:37" ht="15">
      <c r="A56" s="7" t="s">
        <v>301</v>
      </c>
      <c r="B56" s="2" t="s">
        <v>117</v>
      </c>
      <c r="C56" s="1" t="s">
        <v>20</v>
      </c>
      <c r="D56">
        <v>1.0506550399528201</v>
      </c>
      <c r="E56" s="3">
        <v>3.7780854129999998E-7</v>
      </c>
      <c r="F56" s="3">
        <v>43.8535234207774</v>
      </c>
      <c r="G56" s="3">
        <v>4.0674824516517702E-2</v>
      </c>
      <c r="H56" s="3">
        <v>1.1311167012560299</v>
      </c>
      <c r="I56" s="17">
        <f t="shared" si="0"/>
        <v>0.11591792527723577</v>
      </c>
      <c r="J56" s="17">
        <f t="shared" si="1"/>
        <v>43.85352304296886</v>
      </c>
      <c r="K56" s="17">
        <f t="shared" si="2"/>
        <v>1.4172725706279257</v>
      </c>
      <c r="L56" s="17">
        <f t="shared" si="3"/>
        <v>2.3249535227989604</v>
      </c>
      <c r="M56" s="17">
        <f t="shared" si="4"/>
        <v>30.942194527194683</v>
      </c>
      <c r="N56" s="17">
        <f t="shared" si="5"/>
        <v>18.862107776056472</v>
      </c>
      <c r="O56" s="17">
        <f t="shared" si="6"/>
        <v>12.080086751138211</v>
      </c>
      <c r="P56" s="18">
        <f t="shared" si="7"/>
        <v>0.60352640001780378</v>
      </c>
      <c r="Q56" s="21">
        <v>10.86708</v>
      </c>
      <c r="R56" s="293">
        <v>0.98939779999999999</v>
      </c>
      <c r="T56" s="4" t="s">
        <v>354</v>
      </c>
      <c r="U56" s="4" t="s">
        <v>67</v>
      </c>
      <c r="V56" s="4" t="s">
        <v>19</v>
      </c>
      <c r="W56" s="4">
        <v>0.68352960070493696</v>
      </c>
      <c r="X56" s="4">
        <v>4.9450299341580397</v>
      </c>
      <c r="Y56" s="4">
        <v>49.924834487458497</v>
      </c>
      <c r="Z56" s="4">
        <v>0.215192544260258</v>
      </c>
      <c r="AA56" s="4">
        <v>1.2259022126239301</v>
      </c>
      <c r="AB56" s="4">
        <v>0.18427425148406196</v>
      </c>
      <c r="AC56" s="4">
        <v>44.979804553300454</v>
      </c>
      <c r="AD56" s="4">
        <v>2.6327495022777034</v>
      </c>
      <c r="AE56" s="4">
        <v>6.2328007766908806</v>
      </c>
      <c r="AF56" s="309">
        <v>22.029756192537924</v>
      </c>
      <c r="AG56" s="309">
        <v>12.161657926105688</v>
      </c>
      <c r="AH56" s="309">
        <v>9.8680982664322361</v>
      </c>
      <c r="AI56" s="4">
        <v>0.74206430162077852</v>
      </c>
      <c r="AJ56" s="4">
        <v>12.3841</v>
      </c>
      <c r="AK56" s="4">
        <v>0.99203370000000002</v>
      </c>
    </row>
    <row r="57" spans="1:37" ht="15">
      <c r="A57" s="7" t="s">
        <v>302</v>
      </c>
      <c r="B57" s="2" t="s">
        <v>75</v>
      </c>
      <c r="C57" s="1" t="s">
        <v>19</v>
      </c>
      <c r="D57">
        <v>0.79028581395991304</v>
      </c>
      <c r="E57" s="3">
        <v>10.8824897326922</v>
      </c>
      <c r="F57" s="3">
        <v>49.119897679202097</v>
      </c>
      <c r="G57" s="3">
        <v>0.113100605255797</v>
      </c>
      <c r="H57" s="3">
        <v>1.2875192186272499</v>
      </c>
      <c r="I57" s="17">
        <f t="shared" si="0"/>
        <v>0.22331256455635839</v>
      </c>
      <c r="J57" s="17">
        <f t="shared" si="1"/>
        <v>38.237407946509897</v>
      </c>
      <c r="K57" s="17">
        <f t="shared" si="2"/>
        <v>2.8517844464036326</v>
      </c>
      <c r="L57" s="17">
        <f t="shared" si="3"/>
        <v>8.5333652745445505</v>
      </c>
      <c r="M57" s="17">
        <f t="shared" si="4"/>
        <v>24.29072891245589</v>
      </c>
      <c r="N57" s="17">
        <f t="shared" si="5"/>
        <v>15.363419203808826</v>
      </c>
      <c r="O57" s="17">
        <f t="shared" si="6"/>
        <v>8.9273097086470639</v>
      </c>
      <c r="P57" s="18">
        <f t="shared" si="7"/>
        <v>0.7017789381283347</v>
      </c>
      <c r="Q57" s="21">
        <v>3.4554930000000001</v>
      </c>
      <c r="R57" s="293">
        <v>0.99746349999999995</v>
      </c>
      <c r="T57" s="4" t="s">
        <v>382</v>
      </c>
      <c r="U57" s="4" t="s">
        <v>71</v>
      </c>
      <c r="V57" s="4" t="s">
        <v>19</v>
      </c>
      <c r="W57" s="4">
        <v>0.80197586084122796</v>
      </c>
      <c r="X57" s="4">
        <v>8.5777057945180495</v>
      </c>
      <c r="Y57" s="4">
        <v>51.278102876486898</v>
      </c>
      <c r="Z57" s="4">
        <v>6.9451162801113395E-2</v>
      </c>
      <c r="AA57" s="4">
        <v>1.2658646762814101</v>
      </c>
      <c r="AB57" s="4">
        <v>0.21002614360202476</v>
      </c>
      <c r="AC57" s="4">
        <v>42.700397081968845</v>
      </c>
      <c r="AD57" s="4">
        <v>2.3194451560077902</v>
      </c>
      <c r="AE57" s="4">
        <v>6.3781396548216893</v>
      </c>
      <c r="AF57" s="309">
        <v>26.987452182082745</v>
      </c>
      <c r="AG57" s="309">
        <v>15.272510140749098</v>
      </c>
      <c r="AH57" s="309">
        <v>11.714942041333646</v>
      </c>
      <c r="AI57" s="4">
        <v>0.69736759968255546</v>
      </c>
      <c r="AJ57" s="4">
        <v>2.249533</v>
      </c>
      <c r="AK57" s="4">
        <v>0.99872819999999995</v>
      </c>
    </row>
    <row r="58" spans="1:37" ht="15">
      <c r="A58" s="7" t="s">
        <v>303</v>
      </c>
      <c r="B58" s="2" t="s">
        <v>75</v>
      </c>
      <c r="C58" s="1" t="s">
        <v>20</v>
      </c>
      <c r="D58">
        <v>0.94447849844402398</v>
      </c>
      <c r="E58" s="3">
        <v>17.047831880047799</v>
      </c>
      <c r="F58" s="3">
        <v>49.194721371677403</v>
      </c>
      <c r="G58" s="3">
        <v>3.7451718945951902E-2</v>
      </c>
      <c r="H58" s="3">
        <v>1.47278495455414</v>
      </c>
      <c r="I58" s="17">
        <f t="shared" si="0"/>
        <v>0.32101424793361466</v>
      </c>
      <c r="J58" s="17">
        <f t="shared" si="1"/>
        <v>32.146889491629608</v>
      </c>
      <c r="K58" s="17">
        <f t="shared" si="2"/>
        <v>3.3364188737582188</v>
      </c>
      <c r="L58" s="17">
        <f t="shared" si="3"/>
        <v>20.144861398276994</v>
      </c>
      <c r="M58" s="17">
        <f t="shared" si="4"/>
        <v>26.682979835981346</v>
      </c>
      <c r="N58" s="17">
        <f t="shared" si="5"/>
        <v>18.643617964452389</v>
      </c>
      <c r="O58" s="17">
        <f t="shared" si="6"/>
        <v>8.039361871528957</v>
      </c>
      <c r="P58" s="18">
        <f t="shared" si="7"/>
        <v>0.64359301945508529</v>
      </c>
      <c r="Q58" s="21">
        <v>11.919320000000001</v>
      </c>
      <c r="R58" s="293">
        <v>0.99162879999999998</v>
      </c>
      <c r="T58" s="4" t="s">
        <v>327</v>
      </c>
      <c r="U58" s="4" t="s">
        <v>151</v>
      </c>
      <c r="V58" s="4" t="s">
        <v>19</v>
      </c>
      <c r="W58" s="4">
        <v>0.76371752559328998</v>
      </c>
      <c r="X58" s="4">
        <v>1.98311722161099</v>
      </c>
      <c r="Y58" s="4">
        <v>50.647597783242702</v>
      </c>
      <c r="Z58" s="4">
        <v>0.30232847909194299</v>
      </c>
      <c r="AA58" s="4">
        <v>1.1500299921321999</v>
      </c>
      <c r="AB58" s="4">
        <v>0.13045746037808847</v>
      </c>
      <c r="AC58" s="4">
        <v>48.664480561631713</v>
      </c>
      <c r="AD58" s="4">
        <v>2.0015253425642796</v>
      </c>
      <c r="AE58" s="4">
        <v>3.5475744842226389</v>
      </c>
      <c r="AF58" s="309">
        <v>26.296814144021472</v>
      </c>
      <c r="AG58" s="309">
        <v>15.700794123973562</v>
      </c>
      <c r="AH58" s="309">
        <v>10.596020020047909</v>
      </c>
      <c r="AI58" s="4">
        <v>0.71180470732328682</v>
      </c>
      <c r="AJ58" s="4">
        <v>3.1972160000000001</v>
      </c>
      <c r="AK58" s="4">
        <v>0.99758100000000005</v>
      </c>
    </row>
    <row r="59" spans="1:37" ht="15">
      <c r="A59" s="7" t="s">
        <v>304</v>
      </c>
      <c r="B59" s="2" t="s">
        <v>121</v>
      </c>
      <c r="C59" s="1" t="s">
        <v>19</v>
      </c>
      <c r="D59">
        <v>0.77212276591291296</v>
      </c>
      <c r="E59" s="3">
        <v>10.2606837273939</v>
      </c>
      <c r="F59" s="3">
        <v>47.437864628246402</v>
      </c>
      <c r="G59" s="3">
        <v>0.138915060190544</v>
      </c>
      <c r="H59" s="3">
        <v>1.3026401592833401</v>
      </c>
      <c r="I59" s="17">
        <f t="shared" si="0"/>
        <v>0.23232828891889867</v>
      </c>
      <c r="J59" s="17">
        <f t="shared" si="1"/>
        <v>37.177180900852505</v>
      </c>
      <c r="K59" s="17">
        <f t="shared" si="2"/>
        <v>3.2048414714706652</v>
      </c>
      <c r="L59" s="17">
        <f t="shared" si="3"/>
        <v>10.165008509703009</v>
      </c>
      <c r="M59" s="17">
        <f t="shared" si="4"/>
        <v>21.86100194338114</v>
      </c>
      <c r="N59" s="17">
        <f t="shared" si="5"/>
        <v>13.918052126580681</v>
      </c>
      <c r="O59" s="17">
        <f t="shared" si="6"/>
        <v>7.9429498168004589</v>
      </c>
      <c r="P59" s="18">
        <f t="shared" si="7"/>
        <v>0.70863291852342902</v>
      </c>
      <c r="Q59" s="21">
        <v>87.021699999999996</v>
      </c>
      <c r="R59" s="293">
        <v>0.93658960000000002</v>
      </c>
      <c r="T59" s="4" t="s">
        <v>240</v>
      </c>
      <c r="U59" s="305" t="s">
        <v>147</v>
      </c>
      <c r="V59" s="305" t="s">
        <v>19</v>
      </c>
      <c r="W59" s="305">
        <v>0.581314149461711</v>
      </c>
      <c r="X59" s="305">
        <v>10.5841882354069</v>
      </c>
      <c r="Y59" s="305">
        <v>55.829975219648603</v>
      </c>
      <c r="Z59" s="305">
        <v>0.25797157479392002</v>
      </c>
      <c r="AA59" s="305">
        <v>1.252356026535</v>
      </c>
      <c r="AB59" s="305">
        <v>0.20150502028821216</v>
      </c>
      <c r="AC59" s="305">
        <v>45.245786984241704</v>
      </c>
      <c r="AD59" s="305">
        <v>3.0858184394235</v>
      </c>
      <c r="AE59" s="305">
        <v>8.083753512065968</v>
      </c>
      <c r="AF59" s="310">
        <v>25.246679847419767</v>
      </c>
      <c r="AG59" s="310">
        <v>16.181314238408717</v>
      </c>
      <c r="AH59" s="310">
        <v>9.0653656090110495</v>
      </c>
      <c r="AI59" s="305">
        <v>0.78063617001444874</v>
      </c>
      <c r="AJ59" s="305">
        <v>6.0753250000000003</v>
      </c>
      <c r="AK59" s="305">
        <v>0.99627019999999999</v>
      </c>
    </row>
    <row r="60" spans="1:37" ht="15">
      <c r="A60" s="7" t="s">
        <v>305</v>
      </c>
      <c r="B60" s="2" t="s">
        <v>121</v>
      </c>
      <c r="C60" s="1" t="s">
        <v>20</v>
      </c>
      <c r="D60">
        <v>0.97694011623015198</v>
      </c>
      <c r="E60" s="3">
        <v>9.8598074175442196</v>
      </c>
      <c r="F60" s="3">
        <v>47.995494240971198</v>
      </c>
      <c r="G60" s="3">
        <v>1.90470776307975E-2</v>
      </c>
      <c r="H60" s="3">
        <v>1.2323068786117599</v>
      </c>
      <c r="I60" s="17">
        <f t="shared" si="0"/>
        <v>0.18851382122727611</v>
      </c>
      <c r="J60" s="17">
        <f t="shared" si="1"/>
        <v>38.13568682342698</v>
      </c>
      <c r="K60" s="17">
        <f t="shared" si="2"/>
        <v>1.5674528070235232</v>
      </c>
      <c r="L60" s="17">
        <f t="shared" si="3"/>
        <v>3.7382289721323732</v>
      </c>
      <c r="M60" s="17">
        <f t="shared" si="4"/>
        <v>34.189526725549307</v>
      </c>
      <c r="N60" s="17">
        <f t="shared" si="5"/>
        <v>20.061345928887331</v>
      </c>
      <c r="O60" s="17">
        <f t="shared" si="6"/>
        <v>14.128180796661976</v>
      </c>
      <c r="P60" s="18">
        <f t="shared" si="7"/>
        <v>0.63134335236598038</v>
      </c>
      <c r="Q60" s="21">
        <v>7.9656549999999999</v>
      </c>
      <c r="R60" s="293">
        <v>0.99441880000000005</v>
      </c>
      <c r="T60" s="4" t="s">
        <v>326</v>
      </c>
      <c r="U60" s="4" t="s">
        <v>149</v>
      </c>
      <c r="V60" s="4" t="s">
        <v>19</v>
      </c>
      <c r="W60" s="4">
        <v>0.69956718568260801</v>
      </c>
      <c r="X60" s="4">
        <v>6.7627031479676099</v>
      </c>
      <c r="Y60" s="4">
        <v>46.821405553772301</v>
      </c>
      <c r="Z60" s="4">
        <v>6.6355671622173706E-2</v>
      </c>
      <c r="AA60" s="4">
        <v>1.26874039215857</v>
      </c>
      <c r="AB60" s="4">
        <v>0.21181669143625903</v>
      </c>
      <c r="AC60" s="4">
        <v>40.058702405804695</v>
      </c>
      <c r="AD60" s="4">
        <v>2.3125689536047616</v>
      </c>
      <c r="AE60" s="4">
        <v>6.4280168290662161</v>
      </c>
      <c r="AF60" s="309">
        <v>24.084868760959353</v>
      </c>
      <c r="AG60" s="309">
        <v>12.994594487247742</v>
      </c>
      <c r="AH60" s="309">
        <v>11.090274273711611</v>
      </c>
      <c r="AI60" s="4">
        <v>0.73601238276128</v>
      </c>
      <c r="AJ60" s="4">
        <v>1.129969</v>
      </c>
      <c r="AK60" s="4">
        <v>0.99927549999999998</v>
      </c>
    </row>
    <row r="61" spans="1:37" ht="15">
      <c r="A61" s="10" t="s">
        <v>306</v>
      </c>
      <c r="B61" s="11" t="s">
        <v>123</v>
      </c>
      <c r="C61" s="12" t="s">
        <v>19</v>
      </c>
      <c r="D61" s="15">
        <v>0.64179323497991503</v>
      </c>
      <c r="E61" s="13">
        <v>7.8318537752125303</v>
      </c>
      <c r="F61" s="13">
        <v>51.879309738654101</v>
      </c>
      <c r="G61" s="13">
        <v>0.23086076974422501</v>
      </c>
      <c r="H61" s="13">
        <v>1.2065534059085801</v>
      </c>
      <c r="I61" s="19">
        <f t="shared" si="0"/>
        <v>0.17119292432234912</v>
      </c>
      <c r="J61" s="19">
        <f t="shared" si="1"/>
        <v>44.047455963441571</v>
      </c>
      <c r="K61" s="19">
        <f t="shared" si="2"/>
        <v>2.4587305614282182</v>
      </c>
      <c r="L61" s="19">
        <f t="shared" si="3"/>
        <v>5.4065792436422271</v>
      </c>
      <c r="M61" s="19">
        <f t="shared" si="4"/>
        <v>25.746568243907891</v>
      </c>
      <c r="N61" s="19">
        <f t="shared" si="5"/>
        <v>15.978863923124152</v>
      </c>
      <c r="O61" s="19">
        <f t="shared" si="6"/>
        <v>9.7677043207837393</v>
      </c>
      <c r="P61" s="20">
        <f t="shared" si="7"/>
        <v>0.75781387359248498</v>
      </c>
      <c r="Q61" s="22">
        <v>4.5630610000000003</v>
      </c>
      <c r="R61" s="294">
        <v>0.99671790000000005</v>
      </c>
      <c r="T61" s="4" t="s">
        <v>380</v>
      </c>
      <c r="U61" s="4" t="s">
        <v>196</v>
      </c>
      <c r="V61" s="4" t="s">
        <v>19</v>
      </c>
      <c r="W61" s="4">
        <v>0.57735305919614199</v>
      </c>
      <c r="X61" s="4">
        <v>6.7217854891455104</v>
      </c>
      <c r="Y61" s="4">
        <v>52.777628443764897</v>
      </c>
      <c r="Z61" s="4">
        <v>0.18634249262567901</v>
      </c>
      <c r="AA61" s="4">
        <v>1.18428287400854</v>
      </c>
      <c r="AB61" s="4">
        <v>0.35004052942156572</v>
      </c>
      <c r="AC61" s="4">
        <v>36.073184391439497</v>
      </c>
      <c r="AD61" s="4">
        <v>6.0234895692619457</v>
      </c>
      <c r="AE61" s="4">
        <v>47.013138970683968</v>
      </c>
      <c r="AF61" s="309">
        <v>21.975209720439416</v>
      </c>
      <c r="AG61" s="309">
        <v>16.753757916304657</v>
      </c>
      <c r="AH61" s="309">
        <v>5.2214518041347588</v>
      </c>
      <c r="AI61" s="4">
        <v>0.78213092105805948</v>
      </c>
      <c r="AJ61" s="4">
        <v>2.3453940000000002</v>
      </c>
      <c r="AK61" s="4">
        <v>0.99836100000000005</v>
      </c>
    </row>
    <row r="62" spans="1:37" ht="15">
      <c r="A62" s="10" t="s">
        <v>307</v>
      </c>
      <c r="B62" s="11" t="s">
        <v>123</v>
      </c>
      <c r="C62" s="12" t="s">
        <v>20</v>
      </c>
      <c r="D62" s="15">
        <v>1.00544064375071</v>
      </c>
      <c r="E62" s="13">
        <v>12.7719568370304</v>
      </c>
      <c r="F62" s="13">
        <v>47.326399329354203</v>
      </c>
      <c r="G62" s="13">
        <v>6.8508486142967201E-2</v>
      </c>
      <c r="H62" s="13">
        <v>1.2764705262096201</v>
      </c>
      <c r="I62" s="19">
        <f t="shared" si="0"/>
        <v>0.21658982368404367</v>
      </c>
      <c r="J62" s="19">
        <f t="shared" si="1"/>
        <v>34.554442492323801</v>
      </c>
      <c r="K62" s="19">
        <f t="shared" si="2"/>
        <v>2.3893373445198711</v>
      </c>
      <c r="L62" s="19">
        <f t="shared" si="3"/>
        <v>6.8415268324350667</v>
      </c>
      <c r="M62" s="19">
        <f t="shared" si="4"/>
        <v>27.233892306953503</v>
      </c>
      <c r="N62" s="19">
        <f t="shared" si="5"/>
        <v>17.822648493826115</v>
      </c>
      <c r="O62" s="19">
        <f t="shared" si="6"/>
        <v>9.4112438131273883</v>
      </c>
      <c r="P62" s="20">
        <f t="shared" si="7"/>
        <v>0.62058843632048677</v>
      </c>
      <c r="Q62" s="22">
        <v>6.9843390000000003</v>
      </c>
      <c r="R62" s="294">
        <v>0.99407420000000002</v>
      </c>
      <c r="T62" s="4" t="s">
        <v>374</v>
      </c>
      <c r="U62" s="4" t="s">
        <v>194</v>
      </c>
      <c r="V62" s="4" t="s">
        <v>19</v>
      </c>
      <c r="W62" s="4">
        <v>0.81221672835708902</v>
      </c>
      <c r="X62" s="4">
        <v>8.4814840826020497</v>
      </c>
      <c r="Y62" s="4">
        <v>51.592541244242803</v>
      </c>
      <c r="Z62" s="4">
        <v>0.12881527664150999</v>
      </c>
      <c r="AA62" s="4">
        <v>1.1904125099878999</v>
      </c>
      <c r="AB62" s="4">
        <v>0.15995506464379761</v>
      </c>
      <c r="AC62" s="4">
        <v>43.111057161640751</v>
      </c>
      <c r="AD62" s="4">
        <v>2.0528259396119144</v>
      </c>
      <c r="AE62" s="4">
        <v>4.240397695370647</v>
      </c>
      <c r="AF62" s="309">
        <v>29.482318264281801</v>
      </c>
      <c r="AG62" s="309">
        <v>18.648232642225647</v>
      </c>
      <c r="AH62" s="309">
        <v>10.834085622056154</v>
      </c>
      <c r="AI62" s="4">
        <v>0.69350312137468328</v>
      </c>
      <c r="AJ62" s="4">
        <v>2.7838850000000002</v>
      </c>
      <c r="AK62" s="4">
        <v>0.99789859999999997</v>
      </c>
    </row>
    <row r="63" spans="1:37" ht="15">
      <c r="A63" s="10" t="s">
        <v>308</v>
      </c>
      <c r="B63" s="11" t="s">
        <v>124</v>
      </c>
      <c r="C63" s="12" t="s">
        <v>19</v>
      </c>
      <c r="D63" s="15">
        <v>0.69821461827485298</v>
      </c>
      <c r="E63" s="13">
        <v>8.5705588035707798</v>
      </c>
      <c r="F63" s="13">
        <v>56.416362505832801</v>
      </c>
      <c r="G63" s="13">
        <v>0.43095686193441801</v>
      </c>
      <c r="H63" s="13">
        <v>1.1838655934506199</v>
      </c>
      <c r="I63" s="19">
        <f t="shared" si="0"/>
        <v>0.15530951694837736</v>
      </c>
      <c r="J63" s="19">
        <f t="shared" si="1"/>
        <v>47.845803702262018</v>
      </c>
      <c r="K63" s="19">
        <f t="shared" si="2"/>
        <v>2.4973428507069442</v>
      </c>
      <c r="L63" s="19">
        <f t="shared" si="3"/>
        <v>5.0380204945356493</v>
      </c>
      <c r="M63" s="19">
        <f t="shared" si="4"/>
        <v>27.729243278438897</v>
      </c>
      <c r="N63" s="19">
        <f t="shared" si="5"/>
        <v>18.067503834690971</v>
      </c>
      <c r="O63" s="19">
        <f t="shared" si="6"/>
        <v>9.6617394437479263</v>
      </c>
      <c r="P63" s="20">
        <f t="shared" si="7"/>
        <v>0.73652278555665929</v>
      </c>
      <c r="Q63" s="22">
        <v>5.0373780000000004</v>
      </c>
      <c r="R63" s="294">
        <v>0.99658009999999997</v>
      </c>
      <c r="T63" s="4" t="s">
        <v>379</v>
      </c>
      <c r="U63" s="4" t="s">
        <v>213</v>
      </c>
      <c r="V63" s="4" t="s">
        <v>19</v>
      </c>
      <c r="W63" s="4">
        <v>0.48750393853810797</v>
      </c>
      <c r="X63" s="4">
        <v>15.986457855486901</v>
      </c>
      <c r="Y63" s="4">
        <v>52.059642246926401</v>
      </c>
      <c r="Z63" s="4">
        <v>8.3179620554206898E-2</v>
      </c>
      <c r="AA63" s="4">
        <v>1.53855747206829</v>
      </c>
      <c r="AB63" s="4">
        <v>0.35004052942156572</v>
      </c>
      <c r="AC63" s="4">
        <v>36.073184391439497</v>
      </c>
      <c r="AD63" s="4">
        <v>6.0234895692619457</v>
      </c>
      <c r="AE63" s="4">
        <v>47.013138970683968</v>
      </c>
      <c r="AF63" s="309">
        <v>21.975209720439416</v>
      </c>
      <c r="AG63" s="309">
        <v>16.753757916304657</v>
      </c>
      <c r="AH63" s="309">
        <v>5.2214518041347588</v>
      </c>
      <c r="AI63" s="4">
        <v>0.81603624960826115</v>
      </c>
      <c r="AJ63" s="4">
        <v>13.189539999999999</v>
      </c>
      <c r="AK63" s="4">
        <v>0.99140969999999995</v>
      </c>
    </row>
    <row r="64" spans="1:37" ht="15">
      <c r="A64" s="10" t="s">
        <v>309</v>
      </c>
      <c r="B64" s="11" t="s">
        <v>124</v>
      </c>
      <c r="C64" s="12" t="s">
        <v>20</v>
      </c>
      <c r="D64" s="15">
        <v>0.732028803468736</v>
      </c>
      <c r="E64" s="13">
        <v>10.2046519081919</v>
      </c>
      <c r="F64" s="13">
        <v>56.132862762057897</v>
      </c>
      <c r="G64" s="13">
        <v>0.13437239835506301</v>
      </c>
      <c r="H64" s="13">
        <v>1.1823344061118799</v>
      </c>
      <c r="I64" s="19">
        <f t="shared" si="0"/>
        <v>0.15421559684750163</v>
      </c>
      <c r="J64" s="19">
        <f t="shared" si="1"/>
        <v>45.928210853865998</v>
      </c>
      <c r="K64" s="19">
        <f t="shared" si="2"/>
        <v>2.0064854159009142</v>
      </c>
      <c r="L64" s="19">
        <f t="shared" si="3"/>
        <v>4.0191480097526213</v>
      </c>
      <c r="M64" s="19">
        <f t="shared" si="4"/>
        <v>33.09453213851701</v>
      </c>
      <c r="N64" s="19">
        <f t="shared" si="5"/>
        <v>21.632001869531813</v>
      </c>
      <c r="O64" s="19">
        <f t="shared" si="6"/>
        <v>11.462530268985198</v>
      </c>
      <c r="P64" s="20">
        <f t="shared" si="7"/>
        <v>0.72376271567217509</v>
      </c>
      <c r="Q64" s="22">
        <v>7.7256660000000004</v>
      </c>
      <c r="R64" s="294">
        <v>0.99467439999999996</v>
      </c>
      <c r="T64" s="4" t="s">
        <v>375</v>
      </c>
      <c r="U64" s="4" t="s">
        <v>203</v>
      </c>
      <c r="V64" s="4" t="s">
        <v>19</v>
      </c>
      <c r="W64" s="4">
        <v>0.67734643541234096</v>
      </c>
      <c r="X64" s="4">
        <v>13.095727082406899</v>
      </c>
      <c r="Y64" s="4">
        <v>54.640748315920902</v>
      </c>
      <c r="Z64" s="4">
        <v>0.20826768339857099</v>
      </c>
      <c r="AA64" s="4">
        <v>1.29378730709817</v>
      </c>
      <c r="AB64" s="4">
        <v>0.22707542846212048</v>
      </c>
      <c r="AC64" s="4">
        <v>41.545021233514007</v>
      </c>
      <c r="AD64" s="4">
        <v>3.4868229013321606</v>
      </c>
      <c r="AE64" s="4">
        <v>10.698311558278034</v>
      </c>
      <c r="AF64" s="309">
        <v>25.010591246469115</v>
      </c>
      <c r="AG64" s="309">
        <v>16.979052129280085</v>
      </c>
      <c r="AH64" s="309">
        <v>8.0315391171890305</v>
      </c>
      <c r="AI64" s="4">
        <v>0.74439757154251285</v>
      </c>
      <c r="AJ64" s="4">
        <v>0.7787866</v>
      </c>
      <c r="AK64" s="4">
        <v>0.99948250000000005</v>
      </c>
    </row>
    <row r="65" spans="1:37" ht="15">
      <c r="A65" s="7" t="s">
        <v>310</v>
      </c>
      <c r="B65" s="2" t="s">
        <v>128</v>
      </c>
      <c r="C65" s="1" t="s">
        <v>19</v>
      </c>
      <c r="D65">
        <v>1.1103612298094501</v>
      </c>
      <c r="E65" s="3">
        <v>1.66614376358E-5</v>
      </c>
      <c r="F65" s="3">
        <v>43.680337384398001</v>
      </c>
      <c r="G65" s="3">
        <v>1.09069896294942E-2</v>
      </c>
      <c r="H65" s="3">
        <v>1.1675894010649499</v>
      </c>
      <c r="I65" s="17">
        <f t="shared" si="0"/>
        <v>0.14353453441089203</v>
      </c>
      <c r="J65" s="17">
        <f t="shared" si="1"/>
        <v>43.680320722960367</v>
      </c>
      <c r="K65" s="17">
        <f t="shared" si="2"/>
        <v>1.2790800418027899</v>
      </c>
      <c r="L65" s="17">
        <f t="shared" si="3"/>
        <v>2.358607930062623</v>
      </c>
      <c r="M65" s="17">
        <f t="shared" si="4"/>
        <v>34.149811275850865</v>
      </c>
      <c r="N65" s="17">
        <f t="shared" si="5"/>
        <v>18.519551072483488</v>
      </c>
      <c r="O65" s="17">
        <f t="shared" si="6"/>
        <v>15.630260203367378</v>
      </c>
      <c r="P65" s="18">
        <f t="shared" si="7"/>
        <v>0.58099576233605654</v>
      </c>
      <c r="Q65" s="21">
        <v>5.3252379999999997</v>
      </c>
      <c r="R65" s="293">
        <v>0.99586989999999997</v>
      </c>
      <c r="T65" s="4" t="s">
        <v>371</v>
      </c>
      <c r="U65" s="4" t="s">
        <v>204</v>
      </c>
      <c r="V65" s="4" t="s">
        <v>19</v>
      </c>
      <c r="W65" s="4">
        <v>0.784392484540408</v>
      </c>
      <c r="X65" s="4">
        <v>10.8104555450485</v>
      </c>
      <c r="Y65" s="4">
        <v>49.301839329361499</v>
      </c>
      <c r="Z65" s="4">
        <v>7.1956409037240501E-2</v>
      </c>
      <c r="AA65" s="4">
        <v>1.34406491151337</v>
      </c>
      <c r="AB65" s="4">
        <v>0.25598831467593708</v>
      </c>
      <c r="AC65" s="4">
        <v>38.491383784313001</v>
      </c>
      <c r="AD65" s="4">
        <v>3.0026773858400033</v>
      </c>
      <c r="AE65" s="4">
        <v>11.134478840236378</v>
      </c>
      <c r="AF65" s="309">
        <v>23.629476318252539</v>
      </c>
      <c r="AG65" s="309">
        <v>14.267409780321522</v>
      </c>
      <c r="AH65" s="309">
        <v>9.3620665379310175</v>
      </c>
      <c r="AI65" s="4">
        <v>0.70400283602248759</v>
      </c>
      <c r="AJ65" s="4">
        <v>2.5151180000000002</v>
      </c>
      <c r="AK65" s="4">
        <v>0.99842200000000003</v>
      </c>
    </row>
    <row r="66" spans="1:37" ht="15">
      <c r="A66" s="7" t="s">
        <v>311</v>
      </c>
      <c r="B66" s="2" t="s">
        <v>128</v>
      </c>
      <c r="C66" s="1" t="s">
        <v>20</v>
      </c>
      <c r="D66">
        <v>1.5563220265379301</v>
      </c>
      <c r="E66" s="3">
        <v>3.7684185710000001E-7</v>
      </c>
      <c r="F66" s="3">
        <v>30.567836469739198</v>
      </c>
      <c r="G66" s="3">
        <v>1.8058909099027999E-3</v>
      </c>
      <c r="H66" s="3">
        <v>1.2139107310559301</v>
      </c>
      <c r="I66" s="17">
        <f t="shared" si="0"/>
        <v>0.17621619579049119</v>
      </c>
      <c r="J66" s="17">
        <f t="shared" si="1"/>
        <v>30.567836092897341</v>
      </c>
      <c r="K66" s="17">
        <f t="shared" si="2"/>
        <v>1.0797073947197231</v>
      </c>
      <c r="L66" s="17">
        <f t="shared" si="3"/>
        <v>2.0405007718661183</v>
      </c>
      <c r="M66" s="17">
        <f t="shared" si="4"/>
        <v>28.311222697248695</v>
      </c>
      <c r="N66" s="17">
        <f t="shared" si="5"/>
        <v>14.980556382680488</v>
      </c>
      <c r="O66" s="17">
        <f t="shared" si="6"/>
        <v>13.330666314568207</v>
      </c>
      <c r="P66" s="18">
        <f>(2.65-D66)/2.65</f>
        <v>0.41270866923096977</v>
      </c>
      <c r="Q66" s="21">
        <v>0.73635340000000005</v>
      </c>
      <c r="R66" s="293">
        <v>0.99877640000000001</v>
      </c>
      <c r="X66" s="4">
        <f>AVERAGE(X42:X65)</f>
        <v>9.3059563721318366</v>
      </c>
      <c r="Y66" s="4">
        <f t="shared" ref="Y66:AA66" si="18">AVERAGE(Y42:Y65)</f>
        <v>51.101571021605857</v>
      </c>
      <c r="Z66" s="4">
        <f t="shared" si="18"/>
        <v>0.16260655647497049</v>
      </c>
      <c r="AA66" s="4">
        <f t="shared" si="18"/>
        <v>1.2634365865194959</v>
      </c>
      <c r="AJ66" s="4">
        <f t="shared" ref="AJ66" si="19">AVERAGE(AJ42:AJ65)</f>
        <v>9.4508284416666655</v>
      </c>
      <c r="AK66" s="4">
        <f>AVERAGE(AK42:AK65)</f>
        <v>0.99338577500000003</v>
      </c>
    </row>
    <row r="67" spans="1:37" ht="15">
      <c r="A67" s="7" t="s">
        <v>242</v>
      </c>
      <c r="B67" s="2" t="s">
        <v>129</v>
      </c>
      <c r="C67" s="1" t="s">
        <v>19</v>
      </c>
      <c r="D67">
        <v>1.4550726948716699</v>
      </c>
      <c r="E67" s="3">
        <v>9.6471976229999997E-7</v>
      </c>
      <c r="F67" s="3">
        <v>32.777101882816403</v>
      </c>
      <c r="G67" s="3">
        <v>4.4301568787089001E-3</v>
      </c>
      <c r="H67" s="3">
        <v>1.12485291751461</v>
      </c>
      <c r="I67" s="17">
        <f t="shared" si="0"/>
        <v>0.11099488259360668</v>
      </c>
      <c r="J67" s="17">
        <f t="shared" si="1"/>
        <v>32.777100918096643</v>
      </c>
      <c r="K67" s="17">
        <f t="shared" si="2"/>
        <v>1.1101814607572371</v>
      </c>
      <c r="L67" s="17">
        <f t="shared" si="3"/>
        <v>1.6946222308352297</v>
      </c>
      <c r="M67" s="17">
        <f t="shared" si="4"/>
        <v>29.524094166330158</v>
      </c>
      <c r="N67" s="17">
        <f t="shared" si="5"/>
        <v>19.341834396198927</v>
      </c>
      <c r="O67" s="17">
        <f t="shared" si="6"/>
        <v>10.182259770131232</v>
      </c>
      <c r="P67" s="18">
        <f t="shared" si="7"/>
        <v>0.45091596419936986</v>
      </c>
      <c r="Q67" s="21">
        <v>3.9985750000000002</v>
      </c>
      <c r="R67" s="293">
        <v>0.9903381</v>
      </c>
    </row>
    <row r="68" spans="1:37" ht="15">
      <c r="A68" s="7" t="s">
        <v>312</v>
      </c>
      <c r="B68" s="2" t="s">
        <v>129</v>
      </c>
      <c r="C68" s="1" t="s">
        <v>20</v>
      </c>
      <c r="D68">
        <v>1.22590913121483</v>
      </c>
      <c r="E68" s="3">
        <v>0.22695320753464601</v>
      </c>
      <c r="F68" s="3">
        <v>38.814157231433903</v>
      </c>
      <c r="G68" s="3">
        <v>5.8481476960758E-3</v>
      </c>
      <c r="H68" s="3">
        <v>1.1368608436791601</v>
      </c>
      <c r="I68" s="17">
        <f t="shared" si="0"/>
        <v>0.12038486894864364</v>
      </c>
      <c r="J68" s="17">
        <f t="shared" si="1"/>
        <v>38.587204023899254</v>
      </c>
      <c r="K68" s="17">
        <f t="shared" si="2"/>
        <v>1.1483568519963736</v>
      </c>
      <c r="L68" s="17">
        <f t="shared" si="3"/>
        <v>1.8512547475962744</v>
      </c>
      <c r="M68" s="17">
        <f t="shared" si="4"/>
        <v>33.829055164619596</v>
      </c>
      <c r="N68" s="17">
        <f t="shared" si="5"/>
        <v>21.070764181687206</v>
      </c>
      <c r="O68" s="17">
        <f t="shared" si="6"/>
        <v>12.75829098293239</v>
      </c>
      <c r="P68" s="18">
        <f t="shared" si="7"/>
        <v>0.53739278067364904</v>
      </c>
      <c r="Q68" s="21">
        <v>5.1774649999999998</v>
      </c>
      <c r="R68" s="293">
        <v>0.99244220000000005</v>
      </c>
      <c r="T68" s="4" t="s">
        <v>288</v>
      </c>
      <c r="U68" s="4" t="s">
        <v>96</v>
      </c>
      <c r="V68" s="4" t="s">
        <v>20</v>
      </c>
      <c r="W68" s="4">
        <v>0.95703805294460897</v>
      </c>
      <c r="X68" s="4">
        <v>1.2803273615799999E-5</v>
      </c>
      <c r="Y68" s="4">
        <v>48.2346457003975</v>
      </c>
      <c r="Z68" s="4">
        <v>4.8010933160646599E-2</v>
      </c>
      <c r="AA68" s="4">
        <v>1.1291165260538201</v>
      </c>
      <c r="AB68" s="4">
        <v>0.11435181672973371</v>
      </c>
      <c r="AC68" s="4">
        <v>48.234632897123888</v>
      </c>
      <c r="AD68" s="4">
        <v>1.4389179485450829</v>
      </c>
      <c r="AE68" s="4">
        <v>2.3448630652120643</v>
      </c>
      <c r="AF68" s="309">
        <v>33.521474500165247</v>
      </c>
      <c r="AG68" s="309">
        <v>20.570353823490784</v>
      </c>
      <c r="AH68" s="309">
        <v>12.951120676674464</v>
      </c>
      <c r="AI68" s="4">
        <v>0.63885356492656264</v>
      </c>
      <c r="AJ68" s="4">
        <v>6.9556909999999998</v>
      </c>
      <c r="AK68" s="4">
        <v>0.99416470000000001</v>
      </c>
    </row>
    <row r="69" spans="1:37" ht="15">
      <c r="A69" s="7" t="s">
        <v>313</v>
      </c>
      <c r="B69" s="2" t="s">
        <v>131</v>
      </c>
      <c r="C69" s="1" t="s">
        <v>19</v>
      </c>
      <c r="D69">
        <v>0.64691366873784595</v>
      </c>
      <c r="E69" s="3">
        <v>5.1493994260722902</v>
      </c>
      <c r="F69" s="3">
        <v>53.898576237123997</v>
      </c>
      <c r="G69" s="3">
        <v>0.20758402891782801</v>
      </c>
      <c r="H69" s="3">
        <v>1.21620075463391</v>
      </c>
      <c r="I69" s="17">
        <f t="shared" ref="I69:I132" si="20">1-1/H69</f>
        <v>0.17776732485171731</v>
      </c>
      <c r="J69" s="17">
        <f t="shared" ref="J69:J107" si="21">F69-E69</f>
        <v>48.749176811051704</v>
      </c>
      <c r="K69" s="17">
        <f t="shared" ref="K69:K132" si="22">(1+(G69*336)^H69)^I69</f>
        <v>2.5061907367369152</v>
      </c>
      <c r="L69" s="17">
        <f t="shared" ref="L69:L132" si="23">(1+(G69*15310)^H69)^I69</f>
        <v>5.7171009015576173</v>
      </c>
      <c r="M69" s="17">
        <f t="shared" ref="M69:M107" si="24">E69+J69/K69</f>
        <v>24.600902496634113</v>
      </c>
      <c r="N69" s="17">
        <f t="shared" ref="N69:N107" si="25">E69+J69/L69</f>
        <v>13.676304521934785</v>
      </c>
      <c r="O69" s="17">
        <f t="shared" ref="O69:O132" si="26">M69-N69</f>
        <v>10.924597974699328</v>
      </c>
      <c r="P69" s="18">
        <f t="shared" ref="P69:P132" si="27">(2.65-D69)/2.65</f>
        <v>0.75588163443854861</v>
      </c>
      <c r="Q69" s="21">
        <v>2.2842389999999999</v>
      </c>
      <c r="R69" s="293">
        <v>0.99869580000000002</v>
      </c>
      <c r="T69" s="4" t="s">
        <v>290</v>
      </c>
      <c r="U69" s="4" t="s">
        <v>97</v>
      </c>
      <c r="V69" s="4" t="s">
        <v>20</v>
      </c>
      <c r="W69" s="4">
        <v>0.90650999906917695</v>
      </c>
      <c r="X69" s="4">
        <v>3.4760388670000002E-7</v>
      </c>
      <c r="Y69" s="4">
        <v>46.511606380597001</v>
      </c>
      <c r="Z69" s="4">
        <v>5.2453203469492199E-2</v>
      </c>
      <c r="AA69" s="4">
        <v>1.12991629029998</v>
      </c>
      <c r="AB69" s="4">
        <v>0.11497868595689387</v>
      </c>
      <c r="AC69" s="4">
        <v>46.511606032993114</v>
      </c>
      <c r="AD69" s="4">
        <v>1.4581581360528617</v>
      </c>
      <c r="AE69" s="4">
        <v>2.384514968686501</v>
      </c>
      <c r="AF69" s="309">
        <v>31.897505071540742</v>
      </c>
      <c r="AG69" s="309">
        <v>19.50568877639736</v>
      </c>
      <c r="AH69" s="309">
        <v>12.391816295143382</v>
      </c>
      <c r="AI69" s="4">
        <v>0.65792075506823511</v>
      </c>
      <c r="AJ69" s="4">
        <v>3.5560990000000001</v>
      </c>
      <c r="AK69" s="4">
        <v>0.99680809999999997</v>
      </c>
    </row>
    <row r="70" spans="1:37" ht="15">
      <c r="A70" s="7" t="s">
        <v>314</v>
      </c>
      <c r="B70" s="2" t="s">
        <v>131</v>
      </c>
      <c r="C70" s="1" t="s">
        <v>20</v>
      </c>
      <c r="D70">
        <v>0.89453011631477197</v>
      </c>
      <c r="E70" s="3">
        <v>0.37813862671560799</v>
      </c>
      <c r="F70" s="3">
        <v>49.121024138277903</v>
      </c>
      <c r="G70" s="3">
        <v>0.119359311699507</v>
      </c>
      <c r="H70" s="3">
        <v>1.1840062034974801</v>
      </c>
      <c r="I70" s="17">
        <f t="shared" si="20"/>
        <v>0.15540983058529367</v>
      </c>
      <c r="J70" s="17">
        <f t="shared" si="21"/>
        <v>48.742885511562292</v>
      </c>
      <c r="K70" s="17">
        <f t="shared" si="22"/>
        <v>1.9762679190972772</v>
      </c>
      <c r="L70" s="17">
        <f t="shared" si="23"/>
        <v>3.9829651161626232</v>
      </c>
      <c r="M70" s="17">
        <f t="shared" si="24"/>
        <v>25.042246686430076</v>
      </c>
      <c r="N70" s="17">
        <f t="shared" si="25"/>
        <v>12.615977545707569</v>
      </c>
      <c r="O70" s="17">
        <f t="shared" si="26"/>
        <v>12.426269140722507</v>
      </c>
      <c r="P70" s="18">
        <f t="shared" si="27"/>
        <v>0.66244146554159544</v>
      </c>
      <c r="Q70" s="21">
        <v>0.53825880000000004</v>
      </c>
      <c r="R70" s="293">
        <v>9.9967740000000003</v>
      </c>
      <c r="T70" s="4" t="s">
        <v>303</v>
      </c>
      <c r="U70" s="4" t="s">
        <v>75</v>
      </c>
      <c r="V70" s="4" t="s">
        <v>20</v>
      </c>
      <c r="W70" s="4">
        <v>0.94447849844402398</v>
      </c>
      <c r="X70" s="4">
        <v>17.047831880047799</v>
      </c>
      <c r="Y70" s="4">
        <v>49.194721371677403</v>
      </c>
      <c r="Z70" s="4">
        <v>3.7451718945951902E-2</v>
      </c>
      <c r="AA70" s="4">
        <v>1.47278495455414</v>
      </c>
      <c r="AB70" s="4">
        <v>0.32101424793361466</v>
      </c>
      <c r="AC70" s="4">
        <v>32.146889491629608</v>
      </c>
      <c r="AD70" s="4">
        <v>3.3364188737582188</v>
      </c>
      <c r="AE70" s="4">
        <v>20.144861398276994</v>
      </c>
      <c r="AF70" s="309">
        <v>26.682979835981346</v>
      </c>
      <c r="AG70" s="309">
        <v>18.643617964452389</v>
      </c>
      <c r="AH70" s="309">
        <v>8.039361871528957</v>
      </c>
      <c r="AI70" s="4">
        <v>0.64359301945508529</v>
      </c>
      <c r="AJ70" s="4">
        <v>11.919320000000001</v>
      </c>
      <c r="AK70" s="4">
        <v>0.99162879999999998</v>
      </c>
    </row>
    <row r="71" spans="1:37" ht="15">
      <c r="A71" s="7" t="s">
        <v>315</v>
      </c>
      <c r="B71" s="2" t="s">
        <v>66</v>
      </c>
      <c r="C71" s="1" t="s">
        <v>19</v>
      </c>
      <c r="D71">
        <v>1.02524609507856</v>
      </c>
      <c r="E71" s="3">
        <v>10.296503081939001</v>
      </c>
      <c r="F71" s="3">
        <v>46.2314812242684</v>
      </c>
      <c r="G71" s="3">
        <v>5.2902414283505998E-2</v>
      </c>
      <c r="H71" s="3">
        <v>1.26790923718948</v>
      </c>
      <c r="I71" s="17">
        <f t="shared" si="20"/>
        <v>0.2113000121233779</v>
      </c>
      <c r="J71" s="17">
        <f t="shared" si="21"/>
        <v>35.934978142329399</v>
      </c>
      <c r="K71" s="17">
        <f t="shared" si="22"/>
        <v>2.1736737845066068</v>
      </c>
      <c r="L71" s="17">
        <f t="shared" si="23"/>
        <v>6.0147785160282616</v>
      </c>
      <c r="M71" s="17">
        <f t="shared" si="24"/>
        <v>26.828412514929717</v>
      </c>
      <c r="N71" s="17">
        <f t="shared" si="25"/>
        <v>16.270950527770861</v>
      </c>
      <c r="O71" s="17">
        <f t="shared" si="26"/>
        <v>10.557461987158856</v>
      </c>
      <c r="P71" s="18">
        <f t="shared" si="27"/>
        <v>0.61311468110243017</v>
      </c>
      <c r="Q71" s="21">
        <v>1.2411859999999999</v>
      </c>
      <c r="R71" s="293">
        <v>0.99904400000000004</v>
      </c>
      <c r="T71" s="4" t="s">
        <v>305</v>
      </c>
      <c r="U71" s="4" t="s">
        <v>121</v>
      </c>
      <c r="V71" s="4" t="s">
        <v>20</v>
      </c>
      <c r="W71" s="4">
        <v>0.97694011623015198</v>
      </c>
      <c r="X71" s="4">
        <v>9.8598074175442196</v>
      </c>
      <c r="Y71" s="4">
        <v>47.995494240971198</v>
      </c>
      <c r="Z71" s="4">
        <v>1.90470776307975E-2</v>
      </c>
      <c r="AA71" s="4">
        <v>1.2323068786117599</v>
      </c>
      <c r="AB71" s="4">
        <v>0.18851382122727611</v>
      </c>
      <c r="AC71" s="4">
        <v>38.13568682342698</v>
      </c>
      <c r="AD71" s="4">
        <v>1.5674528070235232</v>
      </c>
      <c r="AE71" s="4">
        <v>3.7382289721323732</v>
      </c>
      <c r="AF71" s="309">
        <v>34.189526725549307</v>
      </c>
      <c r="AG71" s="309">
        <v>20.061345928887331</v>
      </c>
      <c r="AH71" s="309">
        <v>14.128180796661976</v>
      </c>
      <c r="AI71" s="4">
        <v>0.63134335236598038</v>
      </c>
      <c r="AJ71" s="4">
        <v>7.9656549999999999</v>
      </c>
      <c r="AK71" s="4">
        <v>0.99441880000000005</v>
      </c>
    </row>
    <row r="72" spans="1:37" ht="15">
      <c r="A72" s="7" t="s">
        <v>316</v>
      </c>
      <c r="B72" s="2" t="s">
        <v>66</v>
      </c>
      <c r="C72" s="1" t="s">
        <v>20</v>
      </c>
      <c r="D72">
        <v>1.14427202696103</v>
      </c>
      <c r="E72" s="3">
        <v>16.512149621488</v>
      </c>
      <c r="F72" s="3">
        <v>43.0869462848895</v>
      </c>
      <c r="G72" s="3">
        <v>1.12350959686852E-2</v>
      </c>
      <c r="H72" s="3">
        <v>1.4898763049438</v>
      </c>
      <c r="I72" s="17">
        <f t="shared" si="20"/>
        <v>0.32880333979288212</v>
      </c>
      <c r="J72" s="17">
        <f t="shared" si="21"/>
        <v>26.5747966634015</v>
      </c>
      <c r="K72" s="17">
        <f t="shared" si="22"/>
        <v>2.0003256573622719</v>
      </c>
      <c r="L72" s="17">
        <f t="shared" si="23"/>
        <v>12.451182850941136</v>
      </c>
      <c r="M72" s="17">
        <f t="shared" si="24"/>
        <v>29.797384735876491</v>
      </c>
      <c r="N72" s="17">
        <f t="shared" si="25"/>
        <v>18.64646866422801</v>
      </c>
      <c r="O72" s="17">
        <f t="shared" si="26"/>
        <v>11.150916071648481</v>
      </c>
      <c r="P72" s="18">
        <f t="shared" si="27"/>
        <v>0.56819923510904524</v>
      </c>
      <c r="Q72" s="21">
        <v>15.37839</v>
      </c>
      <c r="R72" s="293">
        <v>0.98755300000000001</v>
      </c>
      <c r="T72" s="4" t="s">
        <v>307</v>
      </c>
      <c r="U72" s="4" t="s">
        <v>123</v>
      </c>
      <c r="V72" s="4" t="s">
        <v>20</v>
      </c>
      <c r="W72" s="4">
        <v>1.00544064375071</v>
      </c>
      <c r="X72" s="4">
        <v>12.7719568370304</v>
      </c>
      <c r="Y72" s="4">
        <v>47.326399329354203</v>
      </c>
      <c r="Z72" s="4">
        <v>6.8508486142967201E-2</v>
      </c>
      <c r="AA72" s="4">
        <v>1.2764705262096201</v>
      </c>
      <c r="AB72" s="4">
        <v>0.21658982368404367</v>
      </c>
      <c r="AC72" s="4">
        <v>34.554442492323801</v>
      </c>
      <c r="AD72" s="4">
        <v>2.3893373445198711</v>
      </c>
      <c r="AE72" s="4">
        <v>6.8415268324350667</v>
      </c>
      <c r="AF72" s="309">
        <v>27.233892306953503</v>
      </c>
      <c r="AG72" s="309">
        <v>17.822648493826115</v>
      </c>
      <c r="AH72" s="309">
        <v>9.4112438131273883</v>
      </c>
      <c r="AI72" s="4">
        <v>0.62058843632048677</v>
      </c>
      <c r="AJ72" s="4">
        <v>6.9843390000000003</v>
      </c>
      <c r="AK72" s="4">
        <v>0.99407420000000002</v>
      </c>
    </row>
    <row r="73" spans="1:37" ht="15">
      <c r="A73" s="7" t="s">
        <v>317</v>
      </c>
      <c r="B73" s="2" t="s">
        <v>134</v>
      </c>
      <c r="C73" s="1" t="s">
        <v>19</v>
      </c>
      <c r="D73">
        <v>0.89655896742640495</v>
      </c>
      <c r="E73" s="3">
        <v>6.2481919083922097</v>
      </c>
      <c r="F73" s="3">
        <v>51.341127563043898</v>
      </c>
      <c r="G73" s="3">
        <v>5.8239947463139603E-2</v>
      </c>
      <c r="H73" s="3">
        <v>1.2165982436082401</v>
      </c>
      <c r="I73" s="17">
        <f t="shared" si="20"/>
        <v>0.17803596606045036</v>
      </c>
      <c r="J73" s="17">
        <f t="shared" si="21"/>
        <v>45.09293565465169</v>
      </c>
      <c r="K73" s="17">
        <f t="shared" si="22"/>
        <v>1.9133620689185786</v>
      </c>
      <c r="L73" s="17">
        <f t="shared" si="23"/>
        <v>4.3553916675208608</v>
      </c>
      <c r="M73" s="17">
        <f t="shared" si="24"/>
        <v>29.815574364206213</v>
      </c>
      <c r="N73" s="17">
        <f t="shared" si="25"/>
        <v>16.601551398635049</v>
      </c>
      <c r="O73" s="17">
        <f t="shared" si="26"/>
        <v>13.214022965571164</v>
      </c>
      <c r="P73" s="18">
        <f t="shared" si="27"/>
        <v>0.66167586134852641</v>
      </c>
      <c r="Q73" s="21">
        <v>5.0288130000000004</v>
      </c>
      <c r="R73" s="293">
        <v>0.99710940000000003</v>
      </c>
      <c r="T73" s="4" t="s">
        <v>309</v>
      </c>
      <c r="U73" s="4" t="s">
        <v>124</v>
      </c>
      <c r="V73" s="4" t="s">
        <v>20</v>
      </c>
      <c r="W73" s="4">
        <v>0.732028803468736</v>
      </c>
      <c r="X73" s="4">
        <v>10.2046519081919</v>
      </c>
      <c r="Y73" s="4">
        <v>56.132862762057897</v>
      </c>
      <c r="Z73" s="4">
        <v>0.13437239835506301</v>
      </c>
      <c r="AA73" s="4">
        <v>1.1823344061118799</v>
      </c>
      <c r="AB73" s="4">
        <v>0.15421559684750163</v>
      </c>
      <c r="AC73" s="4">
        <v>45.928210853865998</v>
      </c>
      <c r="AD73" s="4">
        <v>2.0064854159009142</v>
      </c>
      <c r="AE73" s="4">
        <v>4.0191480097526213</v>
      </c>
      <c r="AF73" s="309">
        <v>33.09453213851701</v>
      </c>
      <c r="AG73" s="309">
        <v>21.632001869531813</v>
      </c>
      <c r="AH73" s="309">
        <v>11.462530268985198</v>
      </c>
      <c r="AI73" s="4">
        <v>0.72376271567217509</v>
      </c>
      <c r="AJ73" s="4">
        <v>7.7256660000000004</v>
      </c>
      <c r="AK73" s="4">
        <v>0.99467439999999996</v>
      </c>
    </row>
    <row r="74" spans="1:37" ht="15">
      <c r="A74" s="7" t="s">
        <v>318</v>
      </c>
      <c r="B74" s="2" t="s">
        <v>134</v>
      </c>
      <c r="C74" s="1" t="s">
        <v>20</v>
      </c>
      <c r="D74">
        <v>0.66217835805394198</v>
      </c>
      <c r="E74" s="3">
        <v>6.3232239817532001</v>
      </c>
      <c r="F74" s="3">
        <v>51.190876283798801</v>
      </c>
      <c r="G74" s="3">
        <v>8.5213650670375896E-2</v>
      </c>
      <c r="H74" s="3">
        <v>1.23957160218336</v>
      </c>
      <c r="I74" s="17">
        <f t="shared" si="20"/>
        <v>0.19326967620215141</v>
      </c>
      <c r="J74" s="17">
        <f t="shared" si="21"/>
        <v>44.867652302045599</v>
      </c>
      <c r="K74" s="17">
        <f t="shared" si="22"/>
        <v>2.2403806021428694</v>
      </c>
      <c r="L74" s="17">
        <f t="shared" si="23"/>
        <v>5.5769033254391918</v>
      </c>
      <c r="M74" s="17">
        <f t="shared" si="24"/>
        <v>26.350023115405214</v>
      </c>
      <c r="N74" s="17">
        <f t="shared" si="25"/>
        <v>14.368486681104759</v>
      </c>
      <c r="O74" s="17">
        <f t="shared" si="26"/>
        <v>11.981536434300455</v>
      </c>
      <c r="P74" s="18">
        <f t="shared" si="27"/>
        <v>0.75012137431926718</v>
      </c>
      <c r="Q74" s="21">
        <v>7.4797479999999998</v>
      </c>
      <c r="R74" s="293">
        <v>0.99580190000000002</v>
      </c>
      <c r="T74" s="4" t="s">
        <v>316</v>
      </c>
      <c r="U74" s="4" t="s">
        <v>66</v>
      </c>
      <c r="V74" s="4" t="s">
        <v>20</v>
      </c>
      <c r="W74" s="4">
        <v>1.14427202696103</v>
      </c>
      <c r="X74" s="4">
        <v>16.512149621488</v>
      </c>
      <c r="Y74" s="4">
        <v>43.0869462848895</v>
      </c>
      <c r="Z74" s="4">
        <v>1.12350959686852E-2</v>
      </c>
      <c r="AA74" s="4">
        <v>1.4898763049438</v>
      </c>
      <c r="AB74" s="4">
        <v>0.32880333979288212</v>
      </c>
      <c r="AC74" s="4">
        <v>26.5747966634015</v>
      </c>
      <c r="AD74" s="4">
        <v>2.0003256573622719</v>
      </c>
      <c r="AE74" s="4">
        <v>12.451182850941136</v>
      </c>
      <c r="AF74" s="309">
        <v>29.797384735876491</v>
      </c>
      <c r="AG74" s="309">
        <v>18.64646866422801</v>
      </c>
      <c r="AH74" s="309">
        <v>11.150916071648481</v>
      </c>
      <c r="AI74" s="4">
        <v>0.56819923510904524</v>
      </c>
      <c r="AJ74" s="4">
        <v>15.37839</v>
      </c>
      <c r="AK74" s="4">
        <v>0.98755300000000001</v>
      </c>
    </row>
    <row r="75" spans="1:37" ht="15">
      <c r="A75" s="7" t="s">
        <v>319</v>
      </c>
      <c r="B75" s="2" t="s">
        <v>135</v>
      </c>
      <c r="C75" s="1" t="s">
        <v>19</v>
      </c>
      <c r="D75">
        <v>0.74265611881538596</v>
      </c>
      <c r="E75" s="3">
        <v>12.2839831165411</v>
      </c>
      <c r="F75" s="3">
        <v>52.521084247968297</v>
      </c>
      <c r="G75" s="3">
        <v>0.183658002930499</v>
      </c>
      <c r="H75" s="3">
        <v>1.2541382580815199</v>
      </c>
      <c r="I75" s="17">
        <f t="shared" si="20"/>
        <v>0.202639746011959</v>
      </c>
      <c r="J75" s="17">
        <f t="shared" si="21"/>
        <v>40.237101131427195</v>
      </c>
      <c r="K75" s="17">
        <f t="shared" si="22"/>
        <v>2.8542697654745091</v>
      </c>
      <c r="L75" s="17">
        <f t="shared" si="23"/>
        <v>7.5252894887070747</v>
      </c>
      <c r="M75" s="17">
        <f t="shared" si="24"/>
        <v>26.381144365326556</v>
      </c>
      <c r="N75" s="17">
        <f t="shared" si="25"/>
        <v>17.630900493182828</v>
      </c>
      <c r="O75" s="17">
        <f t="shared" si="26"/>
        <v>8.7502438721437272</v>
      </c>
      <c r="P75" s="18">
        <f t="shared" si="27"/>
        <v>0.71975240799419393</v>
      </c>
      <c r="Q75" s="21">
        <v>1.9861519999999999</v>
      </c>
      <c r="R75" s="293">
        <v>0.99850150000000004</v>
      </c>
      <c r="T75" s="4" t="s">
        <v>244</v>
      </c>
      <c r="U75" s="305" t="s">
        <v>209</v>
      </c>
      <c r="V75" s="305" t="s">
        <v>20</v>
      </c>
      <c r="W75" s="305">
        <v>0.91752376224661303</v>
      </c>
      <c r="X75" s="305">
        <v>10.3877993873571</v>
      </c>
      <c r="Y75" s="305">
        <v>49.4285628454966</v>
      </c>
      <c r="Z75" s="305">
        <v>0.107060772705955</v>
      </c>
      <c r="AA75" s="305">
        <v>1.1874318686184</v>
      </c>
      <c r="AB75" s="305">
        <v>0.15784641929518084</v>
      </c>
      <c r="AC75" s="305">
        <v>39.040763458139502</v>
      </c>
      <c r="AD75" s="305">
        <v>1.9615759027669026</v>
      </c>
      <c r="AE75" s="305">
        <v>4.0043310216287793</v>
      </c>
      <c r="AF75" s="310">
        <v>30.290553801841149</v>
      </c>
      <c r="AG75" s="310">
        <v>20.137433782532426</v>
      </c>
      <c r="AH75" s="310">
        <v>10.153120019308723</v>
      </c>
      <c r="AI75" s="305">
        <v>0.65376461802014596</v>
      </c>
      <c r="AJ75" s="305">
        <v>5.5749820000000003</v>
      </c>
      <c r="AK75" s="305">
        <v>0.99498310000000001</v>
      </c>
    </row>
    <row r="76" spans="1:37" ht="15">
      <c r="A76" s="7" t="s">
        <v>320</v>
      </c>
      <c r="B76" s="2" t="s">
        <v>136</v>
      </c>
      <c r="C76" s="1" t="s">
        <v>19</v>
      </c>
      <c r="D76">
        <v>0.70401133573666097</v>
      </c>
      <c r="E76" s="3">
        <v>11.6389368572184</v>
      </c>
      <c r="F76" s="3">
        <v>49.924206600844599</v>
      </c>
      <c r="G76" s="3">
        <v>3.1006026431445701E-2</v>
      </c>
      <c r="H76" s="3">
        <v>1.35001357295536</v>
      </c>
      <c r="I76" s="17">
        <f t="shared" si="20"/>
        <v>0.25926670662216644</v>
      </c>
      <c r="J76" s="17">
        <f t="shared" si="21"/>
        <v>38.285269743626202</v>
      </c>
      <c r="K76" s="17">
        <f t="shared" si="22"/>
        <v>2.2956188677706293</v>
      </c>
      <c r="L76" s="17">
        <f t="shared" si="23"/>
        <v>8.6459200691389402</v>
      </c>
      <c r="M76" s="17">
        <f t="shared" si="24"/>
        <v>28.316474353155876</v>
      </c>
      <c r="N76" s="17">
        <f t="shared" si="25"/>
        <v>16.067068211368092</v>
      </c>
      <c r="O76" s="17">
        <f t="shared" si="26"/>
        <v>12.249406141787784</v>
      </c>
      <c r="P76" s="18">
        <f t="shared" si="27"/>
        <v>0.7343353450050335</v>
      </c>
      <c r="Q76" s="21">
        <v>2.7949839999999999</v>
      </c>
      <c r="R76" s="293">
        <v>0.99848150000000002</v>
      </c>
      <c r="T76" s="4" t="s">
        <v>322</v>
      </c>
      <c r="U76" s="4" t="s">
        <v>139</v>
      </c>
      <c r="V76" s="4" t="s">
        <v>20</v>
      </c>
      <c r="W76" s="4">
        <v>0.95153117135589105</v>
      </c>
      <c r="X76" s="4">
        <v>24.270224240268501</v>
      </c>
      <c r="Y76" s="4">
        <v>47.555301586714599</v>
      </c>
      <c r="Z76" s="4">
        <v>2.8352588100670598E-2</v>
      </c>
      <c r="AA76" s="4">
        <v>1.56899219884585</v>
      </c>
      <c r="AB76" s="4">
        <v>0.36264820135141551</v>
      </c>
      <c r="AC76" s="4">
        <v>23.285077346446098</v>
      </c>
      <c r="AD76" s="4">
        <v>3.6435449261758128</v>
      </c>
      <c r="AE76" s="4">
        <v>31.678675258280418</v>
      </c>
      <c r="AF76" s="309">
        <v>30.660999657682009</v>
      </c>
      <c r="AG76" s="309">
        <v>25.005263731554034</v>
      </c>
      <c r="AH76" s="309">
        <v>5.6557359261279743</v>
      </c>
      <c r="AI76" s="4">
        <v>0.64093163345060722</v>
      </c>
      <c r="AJ76" s="4">
        <v>6.4834269999999998</v>
      </c>
      <c r="AK76" s="4">
        <v>0.99225799999999997</v>
      </c>
    </row>
    <row r="77" spans="1:37" ht="15">
      <c r="A77" s="7" t="s">
        <v>321</v>
      </c>
      <c r="B77" s="2" t="s">
        <v>139</v>
      </c>
      <c r="C77" s="1" t="s">
        <v>19</v>
      </c>
      <c r="D77">
        <v>0.84371222656625</v>
      </c>
      <c r="E77" s="3">
        <v>3.8132497681714099</v>
      </c>
      <c r="F77" s="3">
        <v>47.926672126874102</v>
      </c>
      <c r="G77" s="3">
        <v>0.101257801853014</v>
      </c>
      <c r="H77" s="3">
        <v>1.1521842040105901</v>
      </c>
      <c r="I77" s="17">
        <f t="shared" si="20"/>
        <v>0.13208322374222659</v>
      </c>
      <c r="J77" s="17">
        <f t="shared" si="21"/>
        <v>44.113422358702692</v>
      </c>
      <c r="K77" s="17">
        <f t="shared" si="22"/>
        <v>1.7143054477178665</v>
      </c>
      <c r="L77" s="17">
        <f t="shared" si="23"/>
        <v>3.058729993573194</v>
      </c>
      <c r="M77" s="17">
        <f t="shared" si="24"/>
        <v>29.545783265879049</v>
      </c>
      <c r="N77" s="17">
        <f t="shared" si="25"/>
        <v>18.2353865541548</v>
      </c>
      <c r="O77" s="17">
        <f t="shared" si="26"/>
        <v>11.310396711724248</v>
      </c>
      <c r="P77" s="18">
        <f t="shared" si="27"/>
        <v>0.68161802771084901</v>
      </c>
      <c r="Q77" s="21">
        <v>6.3597840000000003</v>
      </c>
      <c r="R77" s="293">
        <v>9.9454250000000002</v>
      </c>
      <c r="T77" s="4" t="s">
        <v>324</v>
      </c>
      <c r="U77" s="4" t="s">
        <v>140</v>
      </c>
      <c r="V77" s="4" t="s">
        <v>20</v>
      </c>
      <c r="W77" s="4">
        <v>1.0616688031302599</v>
      </c>
      <c r="X77" s="4">
        <v>1.2799998341538701</v>
      </c>
      <c r="Y77" s="4">
        <v>43.933746682576199</v>
      </c>
      <c r="Z77" s="4">
        <v>4.3593524801820098E-2</v>
      </c>
      <c r="AA77" s="4">
        <v>1.1312480490028201</v>
      </c>
      <c r="AB77" s="4">
        <v>0.11602057490266038</v>
      </c>
      <c r="AC77" s="4">
        <v>42.65374684842233</v>
      </c>
      <c r="AD77" s="4">
        <v>1.4300992706206295</v>
      </c>
      <c r="AE77" s="4">
        <v>2.3481658195329804</v>
      </c>
      <c r="AF77" s="309">
        <v>31.105724330825772</v>
      </c>
      <c r="AG77" s="309">
        <v>19.444708004936121</v>
      </c>
      <c r="AH77" s="309">
        <v>11.661016325889651</v>
      </c>
      <c r="AI77" s="4">
        <v>0.59937026296971319</v>
      </c>
      <c r="AJ77" s="4">
        <v>2.0556510000000001</v>
      </c>
      <c r="AK77" s="4">
        <v>0.99785060000000003</v>
      </c>
    </row>
    <row r="78" spans="1:37" ht="15">
      <c r="A78" s="7" t="s">
        <v>322</v>
      </c>
      <c r="B78" s="2" t="s">
        <v>139</v>
      </c>
      <c r="C78" s="1" t="s">
        <v>20</v>
      </c>
      <c r="D78">
        <v>0.95153117135589105</v>
      </c>
      <c r="E78" s="3">
        <v>24.270224240268501</v>
      </c>
      <c r="F78" s="3">
        <v>47.555301586714599</v>
      </c>
      <c r="G78" s="3">
        <v>2.8352588100670598E-2</v>
      </c>
      <c r="H78" s="3">
        <v>1.56899219884585</v>
      </c>
      <c r="I78" s="17">
        <f t="shared" si="20"/>
        <v>0.36264820135141551</v>
      </c>
      <c r="J78" s="17">
        <f t="shared" si="21"/>
        <v>23.285077346446098</v>
      </c>
      <c r="K78" s="17">
        <f t="shared" si="22"/>
        <v>3.6435449261758128</v>
      </c>
      <c r="L78" s="17">
        <f t="shared" si="23"/>
        <v>31.678675258280418</v>
      </c>
      <c r="M78" s="17">
        <f t="shared" si="24"/>
        <v>30.660999657682009</v>
      </c>
      <c r="N78" s="17">
        <f t="shared" si="25"/>
        <v>25.005263731554034</v>
      </c>
      <c r="O78" s="17">
        <f t="shared" si="26"/>
        <v>5.6557359261279743</v>
      </c>
      <c r="P78" s="18">
        <f t="shared" si="27"/>
        <v>0.64093163345060722</v>
      </c>
      <c r="Q78" s="21">
        <v>6.4834269999999998</v>
      </c>
      <c r="R78" s="293">
        <v>0.99225799999999997</v>
      </c>
      <c r="T78" s="4" t="s">
        <v>339</v>
      </c>
      <c r="U78" s="4" t="s">
        <v>145</v>
      </c>
      <c r="V78" s="4" t="s">
        <v>20</v>
      </c>
      <c r="W78" s="4">
        <v>0.81888295343816897</v>
      </c>
      <c r="X78" s="4">
        <v>15.159886318319201</v>
      </c>
      <c r="Y78" s="4">
        <v>57.188070859006501</v>
      </c>
      <c r="Z78" s="4">
        <v>0.16318574241192099</v>
      </c>
      <c r="AA78" s="4">
        <v>1.24979742346302</v>
      </c>
      <c r="AB78" s="4">
        <v>0.1998703300018535</v>
      </c>
      <c r="AC78" s="4">
        <v>42.028184540687299</v>
      </c>
      <c r="AD78" s="4">
        <v>2.7225971859034184</v>
      </c>
      <c r="AE78" s="4">
        <v>7.0588017852862466</v>
      </c>
      <c r="AF78" s="309">
        <v>30.596684959812475</v>
      </c>
      <c r="AG78" s="309">
        <v>21.113897469091722</v>
      </c>
      <c r="AH78" s="309">
        <v>9.482787490720753</v>
      </c>
      <c r="AI78" s="4">
        <v>0.69098756474031353</v>
      </c>
      <c r="AJ78" s="4">
        <v>9.5510529999999996</v>
      </c>
      <c r="AK78" s="4">
        <v>0.9934828</v>
      </c>
    </row>
    <row r="79" spans="1:37" ht="15">
      <c r="A79" s="7" t="s">
        <v>323</v>
      </c>
      <c r="B79" s="2" t="s">
        <v>140</v>
      </c>
      <c r="C79" s="1" t="s">
        <v>19</v>
      </c>
      <c r="D79">
        <v>0.62556242608685098</v>
      </c>
      <c r="E79" s="3">
        <v>11.2244840882018</v>
      </c>
      <c r="F79" s="3">
        <v>52.750713868804702</v>
      </c>
      <c r="G79" s="3">
        <v>0.24087111029215399</v>
      </c>
      <c r="H79" s="3">
        <v>1.2209180057456499</v>
      </c>
      <c r="I79" s="17">
        <f t="shared" si="20"/>
        <v>0.18094417864754886</v>
      </c>
      <c r="J79" s="17">
        <f t="shared" si="21"/>
        <v>41.526229780602904</v>
      </c>
      <c r="K79" s="17">
        <f t="shared" si="22"/>
        <v>2.6418364911235872</v>
      </c>
      <c r="L79" s="17">
        <f t="shared" si="23"/>
        <v>6.1371248355529486</v>
      </c>
      <c r="M79" s="17">
        <f t="shared" si="24"/>
        <v>26.943182016755877</v>
      </c>
      <c r="N79" s="17">
        <f t="shared" si="25"/>
        <v>17.990882180682746</v>
      </c>
      <c r="O79" s="17">
        <f t="shared" si="26"/>
        <v>8.9522998360731307</v>
      </c>
      <c r="P79" s="18">
        <f t="shared" si="27"/>
        <v>0.76393870713703727</v>
      </c>
      <c r="Q79" s="21">
        <v>3.7132589999999999</v>
      </c>
      <c r="R79" s="293">
        <v>0.99708889999999994</v>
      </c>
      <c r="T79" s="4" t="s">
        <v>331</v>
      </c>
      <c r="U79" s="305" t="s">
        <v>158</v>
      </c>
      <c r="V79" s="305" t="s">
        <v>20</v>
      </c>
      <c r="W79" s="305">
        <v>1.06273153466492</v>
      </c>
      <c r="X79" s="305">
        <v>13.266786708148601</v>
      </c>
      <c r="Y79" s="305">
        <v>45.879031133147699</v>
      </c>
      <c r="Z79" s="305">
        <v>3.4608156409369401E-2</v>
      </c>
      <c r="AA79" s="305">
        <v>1.2834246898617701</v>
      </c>
      <c r="AB79" s="305">
        <v>0.22083468714654075</v>
      </c>
      <c r="AC79" s="305">
        <v>32.612244424999098</v>
      </c>
      <c r="AD79" s="305">
        <v>2.0231259952023781</v>
      </c>
      <c r="AE79" s="305">
        <v>5.9172918777976209</v>
      </c>
      <c r="AF79" s="310">
        <v>29.386516523461868</v>
      </c>
      <c r="AG79" s="310">
        <v>18.778132962228799</v>
      </c>
      <c r="AH79" s="310">
        <v>10.608383561233069</v>
      </c>
      <c r="AI79" s="305">
        <v>0.598969232201917</v>
      </c>
      <c r="AJ79" s="305">
        <v>15.882160000000001</v>
      </c>
      <c r="AK79" s="305">
        <v>0.98673770000000005</v>
      </c>
    </row>
    <row r="80" spans="1:37" ht="15">
      <c r="A80" s="7" t="s">
        <v>324</v>
      </c>
      <c r="B80" s="2" t="s">
        <v>140</v>
      </c>
      <c r="C80" s="1" t="s">
        <v>20</v>
      </c>
      <c r="D80">
        <v>1.0616688031302599</v>
      </c>
      <c r="E80" s="3">
        <v>1.2799998341538701</v>
      </c>
      <c r="F80" s="3">
        <v>43.933746682576199</v>
      </c>
      <c r="G80" s="3">
        <v>4.3593524801820098E-2</v>
      </c>
      <c r="H80" s="3">
        <v>1.1312480490028201</v>
      </c>
      <c r="I80" s="17">
        <f t="shared" si="20"/>
        <v>0.11602057490266038</v>
      </c>
      <c r="J80" s="17">
        <f t="shared" si="21"/>
        <v>42.65374684842233</v>
      </c>
      <c r="K80" s="17">
        <f t="shared" si="22"/>
        <v>1.4300992706206295</v>
      </c>
      <c r="L80" s="17">
        <f t="shared" si="23"/>
        <v>2.3481658195329804</v>
      </c>
      <c r="M80" s="17">
        <f t="shared" si="24"/>
        <v>31.105724330825772</v>
      </c>
      <c r="N80" s="17">
        <f t="shared" si="25"/>
        <v>19.444708004936121</v>
      </c>
      <c r="O80" s="17">
        <f t="shared" si="26"/>
        <v>11.661016325889651</v>
      </c>
      <c r="P80" s="18">
        <f t="shared" si="27"/>
        <v>0.59937026296971319</v>
      </c>
      <c r="Q80" s="21">
        <v>2.0556510000000001</v>
      </c>
      <c r="R80" s="293">
        <v>0.99785060000000003</v>
      </c>
      <c r="T80" s="4" t="s">
        <v>329</v>
      </c>
      <c r="U80" s="4" t="s">
        <v>156</v>
      </c>
      <c r="V80" s="4" t="s">
        <v>20</v>
      </c>
      <c r="W80" s="4">
        <v>0.88786389123369203</v>
      </c>
      <c r="X80" s="4">
        <v>13.8653475740413</v>
      </c>
      <c r="Y80" s="4">
        <v>52.035718746425303</v>
      </c>
      <c r="Z80" s="4">
        <v>5.34295527604155E-2</v>
      </c>
      <c r="AA80" s="4">
        <v>1.4310382391227201</v>
      </c>
      <c r="AB80" s="4">
        <v>0.30120665356011911</v>
      </c>
      <c r="AC80" s="4">
        <v>38.170371172384002</v>
      </c>
      <c r="AD80" s="4">
        <v>3.4886394561679324</v>
      </c>
      <c r="AE80" s="4">
        <v>18.010194823651187</v>
      </c>
      <c r="AF80" s="309">
        <v>24.806682054707849</v>
      </c>
      <c r="AG80" s="309">
        <v>15.984723380140757</v>
      </c>
      <c r="AH80" s="309">
        <v>8.8219586745670924</v>
      </c>
      <c r="AI80" s="4">
        <v>0.66495702217596531</v>
      </c>
      <c r="AJ80" s="4">
        <v>6.5502330000000004</v>
      </c>
      <c r="AK80" s="4">
        <v>0.99633050000000001</v>
      </c>
    </row>
    <row r="81" spans="1:37" ht="15">
      <c r="A81" s="7" t="s">
        <v>325</v>
      </c>
      <c r="B81" s="2" t="s">
        <v>145</v>
      </c>
      <c r="C81" s="1" t="s">
        <v>19</v>
      </c>
      <c r="D81">
        <v>0.63899148820670704</v>
      </c>
      <c r="E81" s="3">
        <v>8.7710049077910703</v>
      </c>
      <c r="F81" s="3">
        <v>50.0286504431498</v>
      </c>
      <c r="G81" s="3">
        <v>0.18327889237863701</v>
      </c>
      <c r="H81" s="3">
        <v>1.26375946773297</v>
      </c>
      <c r="I81" s="17">
        <f t="shared" si="20"/>
        <v>0.20871018138136854</v>
      </c>
      <c r="J81" s="17">
        <f t="shared" si="21"/>
        <v>41.257645535358733</v>
      </c>
      <c r="K81" s="17">
        <f t="shared" si="22"/>
        <v>2.9681097053101224</v>
      </c>
      <c r="L81" s="17">
        <f t="shared" si="23"/>
        <v>8.1183868138055946</v>
      </c>
      <c r="M81" s="17">
        <f t="shared" si="24"/>
        <v>22.671315082157733</v>
      </c>
      <c r="N81" s="17">
        <f t="shared" si="25"/>
        <v>13.853005369409713</v>
      </c>
      <c r="O81" s="17">
        <f t="shared" si="26"/>
        <v>8.8183097127480199</v>
      </c>
      <c r="P81" s="18">
        <f t="shared" si="27"/>
        <v>0.75887113652577098</v>
      </c>
      <c r="Q81" s="21">
        <v>3.027558</v>
      </c>
      <c r="R81" s="293">
        <v>0.99788259999999995</v>
      </c>
      <c r="T81" s="4" t="s">
        <v>361</v>
      </c>
      <c r="U81" s="4" t="s">
        <v>193</v>
      </c>
      <c r="V81" s="4" t="s">
        <v>20</v>
      </c>
      <c r="W81" s="4">
        <v>0.90052005769197496</v>
      </c>
      <c r="X81" s="4">
        <v>7.5767933055038599</v>
      </c>
      <c r="Y81" s="4">
        <v>54.437739879239402</v>
      </c>
      <c r="Z81" s="4">
        <v>0.38945401783999001</v>
      </c>
      <c r="AA81" s="4">
        <v>1.17587386544092</v>
      </c>
      <c r="AB81" s="4">
        <v>0.14956864899363354</v>
      </c>
      <c r="AC81" s="4">
        <v>46.860946573735539</v>
      </c>
      <c r="AD81" s="4">
        <v>2.3577583954738235</v>
      </c>
      <c r="AE81" s="4">
        <v>4.6131977536409341</v>
      </c>
      <c r="AF81" s="309">
        <v>27.452004719741321</v>
      </c>
      <c r="AG81" s="309">
        <v>17.734811469097835</v>
      </c>
      <c r="AH81" s="309">
        <v>9.7171932506434864</v>
      </c>
      <c r="AI81" s="4">
        <v>0.66018111030491511</v>
      </c>
      <c r="AJ81" s="4">
        <v>3.1875599999999999</v>
      </c>
      <c r="AK81" s="4">
        <v>0.99768509999999999</v>
      </c>
    </row>
    <row r="82" spans="1:37" ht="15">
      <c r="A82" s="7" t="s">
        <v>240</v>
      </c>
      <c r="B82" s="2" t="s">
        <v>147</v>
      </c>
      <c r="C82" s="1" t="s">
        <v>19</v>
      </c>
      <c r="D82">
        <v>0.581314149461711</v>
      </c>
      <c r="E82" s="3">
        <v>10.5841882354069</v>
      </c>
      <c r="F82" s="3">
        <v>55.829975219648603</v>
      </c>
      <c r="G82" s="3">
        <v>0.25797157479392002</v>
      </c>
      <c r="H82" s="3">
        <v>1.252356026535</v>
      </c>
      <c r="I82" s="17">
        <f t="shared" si="20"/>
        <v>0.20150502028821216</v>
      </c>
      <c r="J82" s="17">
        <f t="shared" si="21"/>
        <v>45.245786984241704</v>
      </c>
      <c r="K82" s="17">
        <f t="shared" si="22"/>
        <v>3.0858184394235</v>
      </c>
      <c r="L82" s="17">
        <f t="shared" si="23"/>
        <v>8.083753512065968</v>
      </c>
      <c r="M82" s="17">
        <f t="shared" si="24"/>
        <v>25.246679847419767</v>
      </c>
      <c r="N82" s="17">
        <f t="shared" si="25"/>
        <v>16.181314238408717</v>
      </c>
      <c r="O82" s="17">
        <f t="shared" si="26"/>
        <v>9.0653656090110495</v>
      </c>
      <c r="P82" s="18">
        <f t="shared" si="27"/>
        <v>0.78063617001444874</v>
      </c>
      <c r="Q82" s="21">
        <v>6.0753250000000003</v>
      </c>
      <c r="R82" s="293">
        <v>0.99627019999999999</v>
      </c>
      <c r="T82" s="4" t="s">
        <v>355</v>
      </c>
      <c r="U82" s="4" t="s">
        <v>67</v>
      </c>
      <c r="V82" s="4" t="s">
        <v>20</v>
      </c>
      <c r="W82" s="4">
        <v>1.09809151118195</v>
      </c>
      <c r="X82" s="4">
        <v>1.1686852176776401</v>
      </c>
      <c r="Y82" s="4">
        <v>43.169455990786801</v>
      </c>
      <c r="Z82" s="4">
        <v>4.60244454062659E-2</v>
      </c>
      <c r="AA82" s="4">
        <v>1.12876937626103</v>
      </c>
      <c r="AB82" s="4">
        <v>0.11407943816439248</v>
      </c>
      <c r="AC82" s="4">
        <v>42.00077077310916</v>
      </c>
      <c r="AD82" s="4">
        <v>1.4300494553630314</v>
      </c>
      <c r="AE82" s="4">
        <v>2.3268089589195551</v>
      </c>
      <c r="AF82" s="309">
        <v>30.538837848131159</v>
      </c>
      <c r="AG82" s="309">
        <v>19.219488491450516</v>
      </c>
      <c r="AH82" s="309">
        <v>11.319349356680643</v>
      </c>
      <c r="AI82" s="4">
        <v>0.58562584483699998</v>
      </c>
      <c r="AJ82" s="4">
        <v>22.732620000000001</v>
      </c>
      <c r="AK82" s="4">
        <v>0.97536880000000004</v>
      </c>
    </row>
    <row r="83" spans="1:37" ht="15">
      <c r="A83" s="7" t="s">
        <v>326</v>
      </c>
      <c r="B83" s="2" t="s">
        <v>149</v>
      </c>
      <c r="C83" s="1" t="s">
        <v>19</v>
      </c>
      <c r="D83">
        <v>0.69956718568260801</v>
      </c>
      <c r="E83" s="3">
        <v>6.7627031479676099</v>
      </c>
      <c r="F83" s="3">
        <v>46.821405553772301</v>
      </c>
      <c r="G83" s="3">
        <v>6.6355671622173706E-2</v>
      </c>
      <c r="H83" s="3">
        <v>1.26874039215857</v>
      </c>
      <c r="I83" s="17">
        <f t="shared" si="20"/>
        <v>0.21181669143625903</v>
      </c>
      <c r="J83" s="17">
        <f t="shared" si="21"/>
        <v>40.058702405804695</v>
      </c>
      <c r="K83" s="17">
        <f t="shared" si="22"/>
        <v>2.3125689536047616</v>
      </c>
      <c r="L83" s="17">
        <f t="shared" si="23"/>
        <v>6.4280168290662161</v>
      </c>
      <c r="M83" s="17">
        <f t="shared" si="24"/>
        <v>24.084868760959353</v>
      </c>
      <c r="N83" s="17">
        <f t="shared" si="25"/>
        <v>12.994594487247742</v>
      </c>
      <c r="O83" s="17">
        <f t="shared" si="26"/>
        <v>11.090274273711611</v>
      </c>
      <c r="P83" s="18">
        <f t="shared" si="27"/>
        <v>0.73601238276128</v>
      </c>
      <c r="Q83" s="21">
        <v>1.129969</v>
      </c>
      <c r="R83" s="293">
        <v>0.99927549999999998</v>
      </c>
      <c r="T83" s="4" t="s">
        <v>381</v>
      </c>
      <c r="U83" s="4" t="s">
        <v>71</v>
      </c>
      <c r="V83" s="4" t="s">
        <v>20</v>
      </c>
      <c r="W83" s="4">
        <v>0.85945997567082999</v>
      </c>
      <c r="X83" s="4">
        <v>9.5768711167775198</v>
      </c>
      <c r="Y83" s="4">
        <v>51.477665092851502</v>
      </c>
      <c r="Z83" s="4">
        <v>9.5633718415575802E-2</v>
      </c>
      <c r="AA83" s="4">
        <v>1.2235556993411301</v>
      </c>
      <c r="AB83" s="4">
        <v>0.18270986720221405</v>
      </c>
      <c r="AC83" s="4">
        <v>41.900793976073984</v>
      </c>
      <c r="AD83" s="4">
        <v>2.1777906548625117</v>
      </c>
      <c r="AE83" s="4">
        <v>5.1014715276852378</v>
      </c>
      <c r="AF83" s="309">
        <v>28.816917850617173</v>
      </c>
      <c r="AG83" s="309">
        <v>17.790343200015084</v>
      </c>
      <c r="AH83" s="309">
        <v>11.02657465060209</v>
      </c>
      <c r="AI83" s="4">
        <v>0.67567548087893203</v>
      </c>
      <c r="AJ83" s="4">
        <v>11.15428</v>
      </c>
      <c r="AK83" s="4">
        <v>0.99241170000000001</v>
      </c>
    </row>
    <row r="84" spans="1:37" ht="15">
      <c r="A84" s="7" t="s">
        <v>327</v>
      </c>
      <c r="B84" s="2" t="s">
        <v>151</v>
      </c>
      <c r="C84" s="1" t="s">
        <v>19</v>
      </c>
      <c r="D84">
        <v>0.76371752559328998</v>
      </c>
      <c r="E84" s="3">
        <v>1.98311722161099</v>
      </c>
      <c r="F84" s="3">
        <v>50.647597783242702</v>
      </c>
      <c r="G84" s="3">
        <v>0.30232847909194299</v>
      </c>
      <c r="H84" s="3">
        <v>1.1500299921321999</v>
      </c>
      <c r="I84" s="17">
        <f t="shared" si="20"/>
        <v>0.13045746037808847</v>
      </c>
      <c r="J84" s="17">
        <f t="shared" si="21"/>
        <v>48.664480561631713</v>
      </c>
      <c r="K84" s="17">
        <f t="shared" si="22"/>
        <v>2.0015253425642796</v>
      </c>
      <c r="L84" s="17">
        <f t="shared" si="23"/>
        <v>3.5475744842226389</v>
      </c>
      <c r="M84" s="17">
        <f t="shared" si="24"/>
        <v>26.296814144021472</v>
      </c>
      <c r="N84" s="17">
        <f t="shared" si="25"/>
        <v>15.700794123973562</v>
      </c>
      <c r="O84" s="17">
        <f t="shared" si="26"/>
        <v>10.596020020047909</v>
      </c>
      <c r="P84" s="18">
        <f t="shared" si="27"/>
        <v>0.71180470732328682</v>
      </c>
      <c r="Q84" s="21">
        <v>3.1972160000000001</v>
      </c>
      <c r="R84" s="293">
        <v>0.99758100000000005</v>
      </c>
      <c r="T84" s="4" t="s">
        <v>363</v>
      </c>
      <c r="U84" s="4" t="s">
        <v>195</v>
      </c>
      <c r="V84" s="4" t="s">
        <v>20</v>
      </c>
      <c r="W84" s="4">
        <v>0.866802484455788</v>
      </c>
      <c r="X84" s="4">
        <v>1.3425449439E-6</v>
      </c>
      <c r="Y84" s="4">
        <v>52.782624421982</v>
      </c>
      <c r="Z84" s="4">
        <v>0.259984194892391</v>
      </c>
      <c r="AA84" s="4">
        <v>1.1127918535372401</v>
      </c>
      <c r="AB84" s="4">
        <v>0.10135934512704037</v>
      </c>
      <c r="AC84" s="4">
        <v>52.782623079437059</v>
      </c>
      <c r="AD84" s="4">
        <v>1.6567790459025296</v>
      </c>
      <c r="AE84" s="4">
        <v>2.5471013863025429</v>
      </c>
      <c r="AF84" s="309">
        <v>31.858578507663392</v>
      </c>
      <c r="AG84" s="309">
        <v>20.722624856192382</v>
      </c>
      <c r="AH84" s="309">
        <v>11.135953651471009</v>
      </c>
      <c r="AI84" s="4">
        <v>0.67290472284687242</v>
      </c>
      <c r="AJ84" s="4">
        <v>2.997897</v>
      </c>
      <c r="AK84" s="4">
        <v>0.99750499999999998</v>
      </c>
    </row>
    <row r="85" spans="1:37" ht="15">
      <c r="A85" s="10" t="s">
        <v>328</v>
      </c>
      <c r="B85" s="11" t="s">
        <v>156</v>
      </c>
      <c r="C85" s="12" t="s">
        <v>19</v>
      </c>
      <c r="D85" s="9">
        <v>0.65058492313032501</v>
      </c>
      <c r="E85" s="13">
        <v>8.5666504846113405</v>
      </c>
      <c r="F85" s="13">
        <v>51.591456038640104</v>
      </c>
      <c r="G85" s="13">
        <v>0.12547743475291601</v>
      </c>
      <c r="H85" s="13">
        <v>1.3281932704125801</v>
      </c>
      <c r="I85" s="19">
        <f t="shared" si="20"/>
        <v>0.24709752543064201</v>
      </c>
      <c r="J85" s="19">
        <f t="shared" si="21"/>
        <v>43.02480555402876</v>
      </c>
      <c r="K85" s="19">
        <f t="shared" si="22"/>
        <v>3.419997653442489</v>
      </c>
      <c r="L85" s="19">
        <f t="shared" si="23"/>
        <v>11.957507792369281</v>
      </c>
      <c r="M85" s="19">
        <f t="shared" si="24"/>
        <v>21.147011617526449</v>
      </c>
      <c r="N85" s="19">
        <f t="shared" si="25"/>
        <v>12.164792028912501</v>
      </c>
      <c r="O85" s="19">
        <f t="shared" si="26"/>
        <v>8.9822195886139475</v>
      </c>
      <c r="P85" s="20">
        <f t="shared" si="27"/>
        <v>0.75449625542251886</v>
      </c>
      <c r="Q85" s="22">
        <v>1.6073660000000001</v>
      </c>
      <c r="R85" s="294">
        <v>0.99909119999999996</v>
      </c>
      <c r="T85" s="4" t="s">
        <v>340</v>
      </c>
      <c r="U85" s="4" t="s">
        <v>147</v>
      </c>
      <c r="V85" s="4" t="s">
        <v>20</v>
      </c>
      <c r="W85" s="4">
        <v>0.58836682237357796</v>
      </c>
      <c r="X85" s="4">
        <v>15.071010337812501</v>
      </c>
      <c r="Y85" s="4">
        <v>65.081264228972302</v>
      </c>
      <c r="Z85" s="4">
        <v>0.23508751285353199</v>
      </c>
      <c r="AA85" s="4">
        <v>1.3046641077146801</v>
      </c>
      <c r="AB85" s="4">
        <v>0.23351919157824164</v>
      </c>
      <c r="AC85" s="4">
        <v>50.010253891159799</v>
      </c>
      <c r="AD85" s="4">
        <v>3.7884339579638087</v>
      </c>
      <c r="AE85" s="4">
        <v>12.118539221072787</v>
      </c>
      <c r="AF85" s="309">
        <v>28.271782595180582</v>
      </c>
      <c r="AG85" s="309">
        <v>19.197766292374876</v>
      </c>
      <c r="AH85" s="309">
        <v>9.0740163028057061</v>
      </c>
      <c r="AI85" s="4">
        <v>0.77797478400997067</v>
      </c>
      <c r="AJ85" s="4">
        <v>8.9665940000000006</v>
      </c>
      <c r="AK85" s="4">
        <v>0.99578979999999995</v>
      </c>
    </row>
    <row r="86" spans="1:37" ht="15">
      <c r="A86" s="10" t="s">
        <v>329</v>
      </c>
      <c r="B86" s="11" t="s">
        <v>156</v>
      </c>
      <c r="C86" s="12" t="s">
        <v>20</v>
      </c>
      <c r="D86" s="9">
        <v>0.88786389123369203</v>
      </c>
      <c r="E86" s="13">
        <v>13.8653475740413</v>
      </c>
      <c r="F86" s="13">
        <v>52.035718746425303</v>
      </c>
      <c r="G86" s="13">
        <v>5.34295527604155E-2</v>
      </c>
      <c r="H86" s="13">
        <v>1.4310382391227201</v>
      </c>
      <c r="I86" s="19">
        <f t="shared" si="20"/>
        <v>0.30120665356011911</v>
      </c>
      <c r="J86" s="19">
        <f t="shared" si="21"/>
        <v>38.170371172384002</v>
      </c>
      <c r="K86" s="19">
        <f t="shared" si="22"/>
        <v>3.4886394561679324</v>
      </c>
      <c r="L86" s="19">
        <f t="shared" si="23"/>
        <v>18.010194823651187</v>
      </c>
      <c r="M86" s="19">
        <f t="shared" si="24"/>
        <v>24.806682054707849</v>
      </c>
      <c r="N86" s="19">
        <f t="shared" si="25"/>
        <v>15.984723380140757</v>
      </c>
      <c r="O86" s="19">
        <f t="shared" si="26"/>
        <v>8.8219586745670924</v>
      </c>
      <c r="P86" s="20">
        <f t="shared" si="27"/>
        <v>0.66495702217596531</v>
      </c>
      <c r="Q86" s="22">
        <v>6.5502330000000004</v>
      </c>
      <c r="R86" s="294">
        <v>0.99633050000000001</v>
      </c>
      <c r="T86" s="4" t="s">
        <v>341</v>
      </c>
      <c r="U86" s="4" t="s">
        <v>76</v>
      </c>
      <c r="V86" s="4" t="s">
        <v>20</v>
      </c>
      <c r="W86" s="4">
        <v>0.82709496984239805</v>
      </c>
      <c r="X86" s="4">
        <v>10.4852831279897</v>
      </c>
      <c r="Y86" s="4">
        <v>53.3836089401197</v>
      </c>
      <c r="Z86" s="4">
        <v>0.219639475594814</v>
      </c>
      <c r="AA86" s="4">
        <v>1.2203148702740301</v>
      </c>
      <c r="AB86" s="4">
        <v>0.18053936376646529</v>
      </c>
      <c r="AC86" s="4">
        <v>42.898325812129997</v>
      </c>
      <c r="AD86" s="4">
        <v>2.5820812374240942</v>
      </c>
      <c r="AE86" s="4">
        <v>5.9839116749479713</v>
      </c>
      <c r="AF86" s="309">
        <v>27.099139109889681</v>
      </c>
      <c r="AG86" s="309">
        <v>17.654226812724652</v>
      </c>
      <c r="AH86" s="309">
        <v>9.444912297165029</v>
      </c>
      <c r="AI86" s="4">
        <v>0.68788869062551017</v>
      </c>
      <c r="AJ86" s="4">
        <v>3.0885479999999998</v>
      </c>
      <c r="AK86" s="4">
        <v>0.99775959999999997</v>
      </c>
    </row>
    <row r="87" spans="1:37" ht="15">
      <c r="A87" s="10" t="s">
        <v>330</v>
      </c>
      <c r="B87" s="11" t="s">
        <v>158</v>
      </c>
      <c r="C87" s="12" t="s">
        <v>19</v>
      </c>
      <c r="D87" s="9">
        <v>0.84177998741231397</v>
      </c>
      <c r="E87" s="13">
        <v>7.0397515453418498</v>
      </c>
      <c r="F87" s="13">
        <v>49.125531990563402</v>
      </c>
      <c r="G87" s="13">
        <v>0.141613956476279</v>
      </c>
      <c r="H87" s="13">
        <v>1.22812476060785</v>
      </c>
      <c r="I87" s="19">
        <f t="shared" si="20"/>
        <v>0.18575047741480399</v>
      </c>
      <c r="J87" s="19">
        <f t="shared" si="21"/>
        <v>42.085780445221552</v>
      </c>
      <c r="K87" s="19">
        <f t="shared" si="22"/>
        <v>2.417498443646207</v>
      </c>
      <c r="L87" s="19">
        <f t="shared" si="23"/>
        <v>5.7683178884899409</v>
      </c>
      <c r="M87" s="19">
        <f t="shared" si="24"/>
        <v>24.448565418969586</v>
      </c>
      <c r="N87" s="19">
        <f t="shared" si="25"/>
        <v>14.335774624998955</v>
      </c>
      <c r="O87" s="19">
        <f t="shared" si="26"/>
        <v>10.112790793970632</v>
      </c>
      <c r="P87" s="20">
        <f t="shared" si="27"/>
        <v>0.68234717456139093</v>
      </c>
      <c r="Q87" s="22">
        <v>2.3842189999999999</v>
      </c>
      <c r="R87" s="294">
        <v>0.99833099999999997</v>
      </c>
      <c r="T87" s="4" t="s">
        <v>364</v>
      </c>
      <c r="U87" s="4" t="s">
        <v>196</v>
      </c>
      <c r="V87" s="4" t="s">
        <v>20</v>
      </c>
      <c r="W87" s="4">
        <v>0.82912382095403103</v>
      </c>
      <c r="X87" s="4">
        <v>17.392544409798699</v>
      </c>
      <c r="Y87" s="4">
        <v>56.324020732749098</v>
      </c>
      <c r="Z87" s="4">
        <v>6.7583899078752993E-2</v>
      </c>
      <c r="AA87" s="4">
        <v>1.2706209898213601</v>
      </c>
      <c r="AB87" s="4">
        <v>0.21298325148824071</v>
      </c>
      <c r="AC87" s="4">
        <v>38.931476322950402</v>
      </c>
      <c r="AD87" s="4">
        <v>2.3374627746648433</v>
      </c>
      <c r="AE87" s="4">
        <v>6.5446557486684096</v>
      </c>
      <c r="AF87" s="309">
        <v>34.047986688888074</v>
      </c>
      <c r="AG87" s="309">
        <v>23.341134804468652</v>
      </c>
      <c r="AH87" s="309">
        <v>10.706851884419422</v>
      </c>
      <c r="AI87" s="4">
        <v>0.68712308643244113</v>
      </c>
      <c r="AJ87" s="4">
        <v>11.014200000000001</v>
      </c>
      <c r="AK87" s="4">
        <v>0.99263789999999996</v>
      </c>
    </row>
    <row r="88" spans="1:37" ht="15">
      <c r="A88" s="10" t="s">
        <v>331</v>
      </c>
      <c r="B88" s="11" t="s">
        <v>158</v>
      </c>
      <c r="C88" s="12" t="s">
        <v>20</v>
      </c>
      <c r="D88" s="9">
        <v>1.06273153466492</v>
      </c>
      <c r="E88" s="13">
        <v>13.266786708148601</v>
      </c>
      <c r="F88" s="13">
        <v>45.879031133147699</v>
      </c>
      <c r="G88" s="13">
        <v>3.4608156409369401E-2</v>
      </c>
      <c r="H88" s="13">
        <v>1.2834246898617701</v>
      </c>
      <c r="I88" s="19">
        <f t="shared" si="20"/>
        <v>0.22083468714654075</v>
      </c>
      <c r="J88" s="19">
        <f t="shared" si="21"/>
        <v>32.612244424999098</v>
      </c>
      <c r="K88" s="19">
        <f t="shared" si="22"/>
        <v>2.0231259952023781</v>
      </c>
      <c r="L88" s="19">
        <f t="shared" si="23"/>
        <v>5.9172918777976209</v>
      </c>
      <c r="M88" s="19">
        <f t="shared" si="24"/>
        <v>29.386516523461868</v>
      </c>
      <c r="N88" s="19">
        <f t="shared" si="25"/>
        <v>18.778132962228799</v>
      </c>
      <c r="O88" s="19">
        <f t="shared" si="26"/>
        <v>10.608383561233069</v>
      </c>
      <c r="P88" s="20">
        <f t="shared" si="27"/>
        <v>0.598969232201917</v>
      </c>
      <c r="Q88" s="22">
        <v>15.882160000000001</v>
      </c>
      <c r="R88" s="294">
        <v>0.98673770000000005</v>
      </c>
      <c r="T88" s="4" t="s">
        <v>362</v>
      </c>
      <c r="U88" s="4" t="s">
        <v>194</v>
      </c>
      <c r="V88" s="4" t="s">
        <v>20</v>
      </c>
      <c r="W88" s="4">
        <v>0.91945600140054995</v>
      </c>
      <c r="X88" s="4">
        <v>11.443483508520901</v>
      </c>
      <c r="Y88" s="4">
        <v>55.8711250198144</v>
      </c>
      <c r="Z88" s="4">
        <v>0.131443644113171</v>
      </c>
      <c r="AA88" s="4">
        <v>1.2003701271879701</v>
      </c>
      <c r="AB88" s="4">
        <v>0.16692362018152207</v>
      </c>
      <c r="AC88" s="4">
        <v>44.427641511293501</v>
      </c>
      <c r="AD88" s="4">
        <v>2.1398781189200404</v>
      </c>
      <c r="AE88" s="4">
        <v>4.5917009568706808</v>
      </c>
      <c r="AF88" s="309">
        <v>32.20524611475539</v>
      </c>
      <c r="AG88" s="309">
        <v>21.119122651530699</v>
      </c>
      <c r="AH88" s="309">
        <v>11.086123463224691</v>
      </c>
      <c r="AI88" s="4">
        <v>0.65303547116960381</v>
      </c>
      <c r="AJ88" s="4">
        <v>5.7574829999999997</v>
      </c>
      <c r="AK88" s="4">
        <v>0.99608529999999995</v>
      </c>
    </row>
    <row r="89" spans="1:37" ht="15">
      <c r="A89" s="7" t="s">
        <v>332</v>
      </c>
      <c r="B89" s="2" t="s">
        <v>164</v>
      </c>
      <c r="C89" s="1" t="s">
        <v>19</v>
      </c>
      <c r="D89">
        <v>0.54421515770613604</v>
      </c>
      <c r="E89" s="3">
        <v>11.612588761505499</v>
      </c>
      <c r="F89" s="3">
        <v>56.412572833811502</v>
      </c>
      <c r="G89" s="3">
        <v>7.8360060978114099E-2</v>
      </c>
      <c r="H89" s="3">
        <v>1.29277061238501</v>
      </c>
      <c r="I89" s="17">
        <f t="shared" si="20"/>
        <v>0.22646756476377705</v>
      </c>
      <c r="J89" s="17">
        <f t="shared" si="21"/>
        <v>44.799984072306003</v>
      </c>
      <c r="K89" s="17">
        <f t="shared" si="22"/>
        <v>2.6138749980713079</v>
      </c>
      <c r="L89" s="17">
        <f t="shared" si="23"/>
        <v>7.9702415282665573</v>
      </c>
      <c r="M89" s="17">
        <f t="shared" si="24"/>
        <v>28.751887352816269</v>
      </c>
      <c r="N89" s="17">
        <f t="shared" si="25"/>
        <v>17.23349546971783</v>
      </c>
      <c r="O89" s="17">
        <f t="shared" si="26"/>
        <v>11.518391883098438</v>
      </c>
      <c r="P89" s="18">
        <f t="shared" si="27"/>
        <v>0.79463578954485437</v>
      </c>
      <c r="Q89" s="21">
        <v>5.445767</v>
      </c>
      <c r="R89" s="293">
        <v>0.99729389999999996</v>
      </c>
      <c r="T89" s="4" t="s">
        <v>372</v>
      </c>
      <c r="U89" s="4" t="s">
        <v>207</v>
      </c>
      <c r="V89" s="4" t="s">
        <v>20</v>
      </c>
      <c r="W89" s="4">
        <v>0.79154176940997201</v>
      </c>
      <c r="X89" s="4">
        <v>8.4528741176252495</v>
      </c>
      <c r="Y89" s="4">
        <v>54.349261060195602</v>
      </c>
      <c r="Z89" s="4">
        <v>0.119372065231956</v>
      </c>
      <c r="AA89" s="4">
        <v>1.1898340316648</v>
      </c>
      <c r="AB89" s="4">
        <v>0.15954664819864561</v>
      </c>
      <c r="AC89" s="4">
        <v>45.896386942570352</v>
      </c>
      <c r="AD89" s="4">
        <v>2.0193045637669766</v>
      </c>
      <c r="AE89" s="4">
        <v>4.1612570398992448</v>
      </c>
      <c r="AF89" s="309">
        <v>31.181682721391024</v>
      </c>
      <c r="AG89" s="309">
        <v>19.482326637021078</v>
      </c>
      <c r="AH89" s="309">
        <v>11.699356084369946</v>
      </c>
      <c r="AI89" s="4">
        <v>0.7013049926754823</v>
      </c>
      <c r="AJ89" s="4">
        <v>5.5989180000000003</v>
      </c>
      <c r="AK89" s="4">
        <v>0.99628340000000004</v>
      </c>
    </row>
    <row r="90" spans="1:37" ht="15">
      <c r="A90" s="7" t="s">
        <v>333</v>
      </c>
      <c r="B90" s="2" t="s">
        <v>164</v>
      </c>
      <c r="C90" s="1" t="s">
        <v>20</v>
      </c>
      <c r="D90">
        <v>0.81965584909974398</v>
      </c>
      <c r="E90" s="3">
        <v>15.671952979875901</v>
      </c>
      <c r="F90" s="3">
        <v>52.8689883155307</v>
      </c>
      <c r="G90" s="3">
        <v>1.34212655272364E-2</v>
      </c>
      <c r="H90" s="3">
        <v>1.45212218992036</v>
      </c>
      <c r="I90" s="17">
        <f t="shared" si="20"/>
        <v>0.31135271746322957</v>
      </c>
      <c r="J90" s="17">
        <f t="shared" si="21"/>
        <v>37.197035335654803</v>
      </c>
      <c r="K90" s="17">
        <f t="shared" si="22"/>
        <v>2.0423542382733677</v>
      </c>
      <c r="L90" s="17">
        <f t="shared" si="23"/>
        <v>11.109979508652829</v>
      </c>
      <c r="M90" s="17">
        <f t="shared" si="24"/>
        <v>33.884775534645655</v>
      </c>
      <c r="N90" s="17">
        <f t="shared" si="25"/>
        <v>19.020027142090555</v>
      </c>
      <c r="O90" s="17">
        <f t="shared" si="26"/>
        <v>14.8647483925551</v>
      </c>
      <c r="P90" s="18">
        <f t="shared" si="27"/>
        <v>0.69069590600009667</v>
      </c>
      <c r="Q90" s="21">
        <v>23.542719999999999</v>
      </c>
      <c r="R90" s="293">
        <v>0.98962609999999995</v>
      </c>
      <c r="T90" s="4" t="s">
        <v>370</v>
      </c>
      <c r="U90" s="4" t="s">
        <v>203</v>
      </c>
      <c r="V90" s="4" t="s">
        <v>20</v>
      </c>
      <c r="W90" s="4">
        <v>0.77936866274017402</v>
      </c>
      <c r="X90" s="4">
        <v>14.224636194767401</v>
      </c>
      <c r="Y90" s="4">
        <v>53.723312465105103</v>
      </c>
      <c r="Z90" s="4">
        <v>0.16685330270860199</v>
      </c>
      <c r="AA90" s="4">
        <v>1.24477937271445</v>
      </c>
      <c r="AB90" s="4">
        <v>0.19664478547766062</v>
      </c>
      <c r="AC90" s="4">
        <v>39.498676270337704</v>
      </c>
      <c r="AD90" s="4">
        <v>2.6829093034646343</v>
      </c>
      <c r="AE90" s="4">
        <v>6.8240798975282599</v>
      </c>
      <c r="AF90" s="309">
        <v>28.946966248686934</v>
      </c>
      <c r="AG90" s="309">
        <v>20.012768347886603</v>
      </c>
      <c r="AH90" s="309">
        <v>8.9341979008003314</v>
      </c>
      <c r="AI90" s="4">
        <v>0.70589861783389651</v>
      </c>
      <c r="AJ90" s="4">
        <v>3.532038</v>
      </c>
      <c r="AK90" s="4">
        <v>0.99722359999999999</v>
      </c>
    </row>
    <row r="91" spans="1:37" ht="15">
      <c r="A91" s="7" t="s">
        <v>241</v>
      </c>
      <c r="B91" s="2" t="s">
        <v>165</v>
      </c>
      <c r="C91" s="1" t="s">
        <v>19</v>
      </c>
      <c r="D91">
        <v>0.64614077307627105</v>
      </c>
      <c r="E91" s="3">
        <v>7.8713462952283004</v>
      </c>
      <c r="F91" s="3">
        <v>55.440578230962601</v>
      </c>
      <c r="G91" s="3">
        <v>0.15611038476681999</v>
      </c>
      <c r="H91" s="3">
        <v>1.2307072660737599</v>
      </c>
      <c r="I91" s="17">
        <f t="shared" si="20"/>
        <v>0.18745909155941631</v>
      </c>
      <c r="J91" s="17">
        <f t="shared" si="21"/>
        <v>47.569231935734301</v>
      </c>
      <c r="K91" s="17">
        <f t="shared" si="22"/>
        <v>2.4968004740961511</v>
      </c>
      <c r="L91" s="17">
        <f t="shared" si="23"/>
        <v>6.0176745938670919</v>
      </c>
      <c r="M91" s="17">
        <f t="shared" si="24"/>
        <v>26.923422113563163</v>
      </c>
      <c r="N91" s="17">
        <f t="shared" si="25"/>
        <v>15.776265578204228</v>
      </c>
      <c r="O91" s="17">
        <f t="shared" si="26"/>
        <v>11.147156535358935</v>
      </c>
      <c r="P91" s="18">
        <f t="shared" si="27"/>
        <v>0.75617329317876569</v>
      </c>
      <c r="Q91" s="21">
        <v>1.078638</v>
      </c>
      <c r="R91" s="293">
        <v>0.99940079999999998</v>
      </c>
      <c r="T91" s="4" t="s">
        <v>376</v>
      </c>
      <c r="U91" s="4" t="s">
        <v>204</v>
      </c>
      <c r="V91" s="4" t="s">
        <v>20</v>
      </c>
      <c r="W91" s="4">
        <v>1.01655101888584</v>
      </c>
      <c r="X91" s="4">
        <v>16.931361235109701</v>
      </c>
      <c r="Y91" s="4">
        <v>50.144129238934397</v>
      </c>
      <c r="Z91" s="4">
        <v>4.5744872186335397E-2</v>
      </c>
      <c r="AA91" s="4">
        <v>1.3907056191799501</v>
      </c>
      <c r="AB91" s="4">
        <v>0.28094056268380896</v>
      </c>
      <c r="AC91" s="4">
        <v>33.212768003824692</v>
      </c>
      <c r="AD91" s="4">
        <v>2.9264598291243762</v>
      </c>
      <c r="AE91" s="4">
        <v>12.932874061913839</v>
      </c>
      <c r="AF91" s="309">
        <v>28.280489514024865</v>
      </c>
      <c r="AG91" s="309">
        <v>19.499449955747082</v>
      </c>
      <c r="AH91" s="309">
        <v>8.7810395582777829</v>
      </c>
      <c r="AI91" s="4">
        <v>0.61639584192987174</v>
      </c>
      <c r="AJ91" s="4">
        <v>9.5025480000000009</v>
      </c>
      <c r="AK91" s="4">
        <v>0.99302840000000003</v>
      </c>
    </row>
    <row r="92" spans="1:37" ht="15">
      <c r="A92" s="7" t="s">
        <v>334</v>
      </c>
      <c r="B92" s="2" t="s">
        <v>165</v>
      </c>
      <c r="C92" s="1" t="s">
        <v>20</v>
      </c>
      <c r="D92">
        <v>0.79579269554863097</v>
      </c>
      <c r="E92" s="3">
        <v>4.80574306E-8</v>
      </c>
      <c r="F92" s="3">
        <v>52.757238284837101</v>
      </c>
      <c r="G92" s="3">
        <v>0.21578559163823399</v>
      </c>
      <c r="H92" s="3">
        <v>1.16229089986658</v>
      </c>
      <c r="I92" s="17">
        <f t="shared" si="20"/>
        <v>0.13963019058757964</v>
      </c>
      <c r="J92" s="17">
        <f t="shared" si="21"/>
        <v>52.757238236779671</v>
      </c>
      <c r="K92" s="17">
        <f t="shared" si="22"/>
        <v>2.0060219490591606</v>
      </c>
      <c r="L92" s="17">
        <f t="shared" si="23"/>
        <v>3.7248279742759709</v>
      </c>
      <c r="M92" s="17">
        <f t="shared" si="24"/>
        <v>26.299432245956964</v>
      </c>
      <c r="N92" s="17">
        <f t="shared" si="25"/>
        <v>14.163671122567813</v>
      </c>
      <c r="O92" s="17">
        <f t="shared" si="26"/>
        <v>12.135761123389152</v>
      </c>
      <c r="P92" s="18">
        <f t="shared" si="27"/>
        <v>0.69970086960429023</v>
      </c>
      <c r="Q92" s="21">
        <v>0.76527529999999999</v>
      </c>
      <c r="R92" s="293">
        <v>0.99954810000000005</v>
      </c>
      <c r="X92" s="4">
        <f>AVERAGE(X68:X91)</f>
        <v>10.706249949649854</v>
      </c>
      <c r="Y92" s="4">
        <f t="shared" ref="Y92" si="28">AVERAGE(Y68:Y91)</f>
        <v>51.051971458085916</v>
      </c>
      <c r="Z92" s="4">
        <f t="shared" ref="Z92" si="29">AVERAGE(Z68:Z91)</f>
        <v>0.10742209996604757</v>
      </c>
      <c r="AA92" s="4">
        <f t="shared" ref="AA92" si="30">AVERAGE(AA68:AA91)</f>
        <v>1.2594590945348809</v>
      </c>
      <c r="AJ92" s="4">
        <f t="shared" ref="AJ92" si="31">AVERAGE(AJ68:AJ91)</f>
        <v>8.0881396666666667</v>
      </c>
      <c r="AK92" s="4">
        <f t="shared" ref="AK92" si="32">AVERAGE(AK68:AK91)</f>
        <v>0.99361430416666663</v>
      </c>
    </row>
    <row r="93" spans="1:37" ht="15">
      <c r="A93" s="7" t="s">
        <v>335</v>
      </c>
      <c r="B93" s="2" t="s">
        <v>168</v>
      </c>
      <c r="C93" s="1" t="s">
        <v>19</v>
      </c>
      <c r="D93">
        <v>0.68662118335123501</v>
      </c>
      <c r="E93" s="3">
        <v>10.4555859994742</v>
      </c>
      <c r="F93" s="3">
        <v>55.822304704478199</v>
      </c>
      <c r="G93" s="3">
        <v>9.3827688589648697E-2</v>
      </c>
      <c r="H93" s="3">
        <v>1.2797767555072499</v>
      </c>
      <c r="I93" s="17">
        <f t="shared" si="20"/>
        <v>0.21861371860622525</v>
      </c>
      <c r="J93" s="17">
        <f t="shared" si="21"/>
        <v>45.366718705003997</v>
      </c>
      <c r="K93" s="17">
        <f t="shared" si="22"/>
        <v>2.6328921505401759</v>
      </c>
      <c r="L93" s="17">
        <f t="shared" si="23"/>
        <v>7.6445078813308136</v>
      </c>
      <c r="M93" s="17">
        <f t="shared" si="24"/>
        <v>27.686340664338218</v>
      </c>
      <c r="N93" s="17">
        <f t="shared" si="25"/>
        <v>16.390136582618634</v>
      </c>
      <c r="O93" s="17">
        <f t="shared" si="26"/>
        <v>11.296204081719583</v>
      </c>
      <c r="P93" s="18">
        <f t="shared" si="27"/>
        <v>0.7408976666599113</v>
      </c>
      <c r="Q93" s="21">
        <v>0.4436042</v>
      </c>
      <c r="R93" s="293">
        <v>0.99977369999999999</v>
      </c>
    </row>
    <row r="94" spans="1:37" ht="15">
      <c r="A94" s="7" t="s">
        <v>336</v>
      </c>
      <c r="B94" s="2" t="s">
        <v>168</v>
      </c>
      <c r="C94" s="1" t="s">
        <v>20</v>
      </c>
      <c r="D94">
        <v>0.80207247279892402</v>
      </c>
      <c r="E94" s="3">
        <v>3.396175592E-7</v>
      </c>
      <c r="F94" s="3">
        <v>53.431793415376298</v>
      </c>
      <c r="G94" s="3">
        <v>0.218124093306304</v>
      </c>
      <c r="H94" s="3">
        <v>1.17034177435697</v>
      </c>
      <c r="I94" s="17">
        <f t="shared" si="20"/>
        <v>0.14554874318705935</v>
      </c>
      <c r="J94" s="17">
        <f t="shared" si="21"/>
        <v>53.43179307575874</v>
      </c>
      <c r="K94" s="17">
        <f t="shared" si="22"/>
        <v>2.0802157007137998</v>
      </c>
      <c r="L94" s="17">
        <f t="shared" si="23"/>
        <v>3.983221487060117</v>
      </c>
      <c r="M94" s="17">
        <f t="shared" si="24"/>
        <v>25.685698730137492</v>
      </c>
      <c r="N94" s="17">
        <f t="shared" si="25"/>
        <v>13.414216257395951</v>
      </c>
      <c r="O94" s="17">
        <f t="shared" si="26"/>
        <v>12.271482472741541</v>
      </c>
      <c r="P94" s="18">
        <f t="shared" si="27"/>
        <v>0.69733114234002869</v>
      </c>
      <c r="Q94" s="21">
        <v>0.60884709999999997</v>
      </c>
      <c r="R94" s="293">
        <v>0.99966250000000001</v>
      </c>
    </row>
    <row r="95" spans="1:37" ht="15">
      <c r="A95" s="7" t="s">
        <v>337</v>
      </c>
      <c r="B95" s="2" t="s">
        <v>169</v>
      </c>
      <c r="C95" s="1" t="s">
        <v>19</v>
      </c>
      <c r="D95">
        <v>0.67232261361210699</v>
      </c>
      <c r="E95" s="3">
        <v>0.52237532684931498</v>
      </c>
      <c r="F95" s="3">
        <v>54.887437197746003</v>
      </c>
      <c r="G95" s="3">
        <v>0.339452586796546</v>
      </c>
      <c r="H95" s="3">
        <v>1.1794422409248699</v>
      </c>
      <c r="I95" s="17">
        <f t="shared" si="20"/>
        <v>0.1521416095663648</v>
      </c>
      <c r="J95" s="17">
        <f t="shared" si="21"/>
        <v>54.365061870896689</v>
      </c>
      <c r="K95" s="17">
        <f t="shared" si="22"/>
        <v>2.3408904476816681</v>
      </c>
      <c r="L95" s="17">
        <f t="shared" si="23"/>
        <v>4.6426508000076341</v>
      </c>
      <c r="M95" s="17">
        <f t="shared" si="24"/>
        <v>23.746470211228825</v>
      </c>
      <c r="N95" s="17">
        <f t="shared" si="25"/>
        <v>12.232293693056675</v>
      </c>
      <c r="O95" s="17">
        <f t="shared" si="26"/>
        <v>11.51417651817215</v>
      </c>
      <c r="P95" s="18">
        <f t="shared" si="27"/>
        <v>0.74629335335392188</v>
      </c>
      <c r="Q95" s="21">
        <v>0.70351109999999994</v>
      </c>
      <c r="R95" s="293">
        <v>0.99962419999999996</v>
      </c>
      <c r="T95" s="4" t="s">
        <v>291</v>
      </c>
      <c r="U95" s="4" t="s">
        <v>104</v>
      </c>
      <c r="V95" s="4" t="s">
        <v>19</v>
      </c>
      <c r="W95" s="4">
        <v>1.1936407373441</v>
      </c>
      <c r="X95" s="4">
        <v>4.8452575E-7</v>
      </c>
      <c r="Y95" s="4">
        <v>37.040430124716401</v>
      </c>
      <c r="Z95" s="4">
        <v>5.2275965071786799E-2</v>
      </c>
      <c r="AA95" s="4">
        <v>1.1189057638172599</v>
      </c>
      <c r="AB95" s="4">
        <v>0.10626968567183082</v>
      </c>
      <c r="AC95" s="4">
        <v>37.040429640190652</v>
      </c>
      <c r="AD95" s="4">
        <v>1.4119748518179025</v>
      </c>
      <c r="AE95" s="4">
        <v>2.214330465004934</v>
      </c>
      <c r="AF95" s="309">
        <v>26.233066599337565</v>
      </c>
      <c r="AG95" s="309">
        <v>16.727598386272597</v>
      </c>
      <c r="AH95" s="309">
        <v>9.5054682130649688</v>
      </c>
      <c r="AI95" s="4">
        <v>0.54956953307769807</v>
      </c>
      <c r="AJ95" s="4">
        <v>2.9073479999999998</v>
      </c>
      <c r="AK95" s="4">
        <v>0.99590310000000004</v>
      </c>
    </row>
    <row r="96" spans="1:37" ht="15">
      <c r="A96" s="7" t="s">
        <v>338</v>
      </c>
      <c r="B96" s="2" t="s">
        <v>169</v>
      </c>
      <c r="C96" s="1" t="s">
        <v>20</v>
      </c>
      <c r="D96">
        <v>1.0099814057624601</v>
      </c>
      <c r="E96" s="3">
        <v>10.5314265122782</v>
      </c>
      <c r="F96" s="3">
        <v>46.168850253815897</v>
      </c>
      <c r="G96" s="3">
        <v>2.3825494816648401E-2</v>
      </c>
      <c r="H96" s="3">
        <v>1.4517625098089699</v>
      </c>
      <c r="I96" s="17">
        <f t="shared" si="20"/>
        <v>0.31118210227678011</v>
      </c>
      <c r="J96" s="17">
        <f t="shared" si="21"/>
        <v>35.637423741537695</v>
      </c>
      <c r="K96" s="17">
        <f t="shared" si="22"/>
        <v>2.5974918062190118</v>
      </c>
      <c r="L96" s="17">
        <f t="shared" si="23"/>
        <v>14.369745159310758</v>
      </c>
      <c r="M96" s="17">
        <f t="shared" si="24"/>
        <v>24.251363436126525</v>
      </c>
      <c r="N96" s="17">
        <f t="shared" si="25"/>
        <v>13.011458227972666</v>
      </c>
      <c r="O96" s="17">
        <f t="shared" si="26"/>
        <v>11.239905208153859</v>
      </c>
      <c r="P96" s="18">
        <f t="shared" si="27"/>
        <v>0.61887494122171316</v>
      </c>
      <c r="Q96" s="21">
        <v>13.100529999999999</v>
      </c>
      <c r="R96" s="293">
        <v>0.99311530000000003</v>
      </c>
      <c r="T96" s="4" t="s">
        <v>293</v>
      </c>
      <c r="U96" s="4" t="s">
        <v>105</v>
      </c>
      <c r="V96" s="4" t="s">
        <v>19</v>
      </c>
      <c r="W96" s="4">
        <v>0.98003169887645003</v>
      </c>
      <c r="X96" s="4">
        <v>2.3207079809999999E-7</v>
      </c>
      <c r="Y96" s="4">
        <v>52.941322469674702</v>
      </c>
      <c r="Z96" s="4">
        <v>0.18020551190429401</v>
      </c>
      <c r="AA96" s="4">
        <v>1.07291201095657</v>
      </c>
      <c r="AB96" s="4">
        <v>6.7957120632440526E-2</v>
      </c>
      <c r="AC96" s="4">
        <v>52.941322237603906</v>
      </c>
      <c r="AD96" s="4">
        <v>1.3498833007342488</v>
      </c>
      <c r="AE96" s="4">
        <v>1.7818761430567183</v>
      </c>
      <c r="AF96" s="309">
        <v>39.219184741433395</v>
      </c>
      <c r="AG96" s="309">
        <v>29.711000316950855</v>
      </c>
      <c r="AH96" s="309">
        <v>9.5081844244825398</v>
      </c>
      <c r="AI96" s="4">
        <v>0.63017671740511327</v>
      </c>
      <c r="AJ96" s="4">
        <v>11.162140000000001</v>
      </c>
      <c r="AK96" s="4">
        <v>0.98406870000000002</v>
      </c>
    </row>
    <row r="97" spans="1:37" ht="15">
      <c r="A97" s="7" t="s">
        <v>339</v>
      </c>
      <c r="B97" s="2" t="s">
        <v>145</v>
      </c>
      <c r="C97" s="1" t="s">
        <v>20</v>
      </c>
      <c r="D97">
        <v>0.81888295343816897</v>
      </c>
      <c r="E97" s="3">
        <v>15.159886318319201</v>
      </c>
      <c r="F97" s="3">
        <v>57.188070859006501</v>
      </c>
      <c r="G97" s="3">
        <v>0.16318574241192099</v>
      </c>
      <c r="H97" s="3">
        <v>1.24979742346302</v>
      </c>
      <c r="I97" s="17">
        <f t="shared" si="20"/>
        <v>0.1998703300018535</v>
      </c>
      <c r="J97" s="17">
        <f t="shared" si="21"/>
        <v>42.028184540687299</v>
      </c>
      <c r="K97" s="17">
        <f t="shared" si="22"/>
        <v>2.7225971859034184</v>
      </c>
      <c r="L97" s="17">
        <f t="shared" si="23"/>
        <v>7.0588017852862466</v>
      </c>
      <c r="M97" s="17">
        <f t="shared" si="24"/>
        <v>30.596684959812475</v>
      </c>
      <c r="N97" s="17">
        <f t="shared" si="25"/>
        <v>21.113897469091722</v>
      </c>
      <c r="O97" s="17">
        <f t="shared" si="26"/>
        <v>9.482787490720753</v>
      </c>
      <c r="P97" s="18">
        <f t="shared" si="27"/>
        <v>0.69098756474031353</v>
      </c>
      <c r="Q97" s="21">
        <v>9.5510529999999996</v>
      </c>
      <c r="R97" s="293">
        <v>0.9934828</v>
      </c>
      <c r="T97" s="4" t="s">
        <v>242</v>
      </c>
      <c r="U97" s="305" t="s">
        <v>129</v>
      </c>
      <c r="V97" s="305" t="s">
        <v>19</v>
      </c>
      <c r="W97" s="305">
        <v>1.4550726948716699</v>
      </c>
      <c r="X97" s="305">
        <v>9.6471976229999997E-7</v>
      </c>
      <c r="Y97" s="305">
        <v>32.777101882816403</v>
      </c>
      <c r="Z97" s="305">
        <v>4.4301568787089001E-3</v>
      </c>
      <c r="AA97" s="305">
        <v>1.12485291751461</v>
      </c>
      <c r="AB97" s="305">
        <v>0.11099488259360668</v>
      </c>
      <c r="AC97" s="305">
        <v>32.777100918096643</v>
      </c>
      <c r="AD97" s="305">
        <v>1.1101814607572371</v>
      </c>
      <c r="AE97" s="305">
        <v>1.6946222308352297</v>
      </c>
      <c r="AF97" s="310">
        <v>29.524094166330158</v>
      </c>
      <c r="AG97" s="310">
        <v>19.341834396198927</v>
      </c>
      <c r="AH97" s="310">
        <v>10.182259770131232</v>
      </c>
      <c r="AI97" s="305">
        <v>0.45091596419936986</v>
      </c>
      <c r="AJ97" s="305">
        <v>3.9985750000000002</v>
      </c>
      <c r="AK97" s="305">
        <v>0.9903381</v>
      </c>
    </row>
    <row r="98" spans="1:37" ht="15">
      <c r="A98" s="7" t="s">
        <v>340</v>
      </c>
      <c r="B98" s="2" t="s">
        <v>147</v>
      </c>
      <c r="C98" s="1" t="s">
        <v>20</v>
      </c>
      <c r="D98">
        <v>0.58836682237357796</v>
      </c>
      <c r="E98" s="3">
        <v>15.071010337812501</v>
      </c>
      <c r="F98" s="3">
        <v>65.081264228972302</v>
      </c>
      <c r="G98" s="3">
        <v>0.23508751285353199</v>
      </c>
      <c r="H98" s="3">
        <v>1.3046641077146801</v>
      </c>
      <c r="I98" s="17">
        <f t="shared" si="20"/>
        <v>0.23351919157824164</v>
      </c>
      <c r="J98" s="17">
        <f t="shared" si="21"/>
        <v>50.010253891159799</v>
      </c>
      <c r="K98" s="17">
        <f t="shared" si="22"/>
        <v>3.7884339579638087</v>
      </c>
      <c r="L98" s="17">
        <f t="shared" si="23"/>
        <v>12.118539221072787</v>
      </c>
      <c r="M98" s="17">
        <f t="shared" si="24"/>
        <v>28.271782595180582</v>
      </c>
      <c r="N98" s="17">
        <f t="shared" si="25"/>
        <v>19.197766292374876</v>
      </c>
      <c r="O98" s="17">
        <f t="shared" si="26"/>
        <v>9.0740163028057061</v>
      </c>
      <c r="P98" s="18">
        <f t="shared" si="27"/>
        <v>0.77797478400997067</v>
      </c>
      <c r="Q98" s="21">
        <v>8.9665940000000006</v>
      </c>
      <c r="R98" s="293">
        <v>0.99578979999999995</v>
      </c>
      <c r="T98" s="4" t="s">
        <v>358</v>
      </c>
      <c r="U98" s="4" t="s">
        <v>189</v>
      </c>
      <c r="V98" s="4" t="s">
        <v>19</v>
      </c>
      <c r="W98" s="4">
        <v>1.0986711829281299</v>
      </c>
      <c r="X98" s="4">
        <v>1.8656025330738901E-2</v>
      </c>
      <c r="Y98" s="4">
        <v>38.250482628061803</v>
      </c>
      <c r="Z98" s="4">
        <v>0.11437153422235299</v>
      </c>
      <c r="AA98" s="4">
        <v>1.1365670747624399</v>
      </c>
      <c r="AB98" s="4">
        <v>0.12015751449687606</v>
      </c>
      <c r="AC98" s="4">
        <v>38.231826602731061</v>
      </c>
      <c r="AD98" s="4">
        <v>1.6490376475518531</v>
      </c>
      <c r="AE98" s="4">
        <v>2.772922955049784</v>
      </c>
      <c r="AF98" s="309">
        <v>23.202982143954955</v>
      </c>
      <c r="AG98" s="309">
        <v>13.806210610324486</v>
      </c>
      <c r="AH98" s="309">
        <v>9.3967715336304689</v>
      </c>
      <c r="AI98" s="4">
        <v>0.58540710078183777</v>
      </c>
      <c r="AJ98" s="4">
        <v>1.3849860000000001</v>
      </c>
      <c r="AK98" s="4">
        <v>0.99825169999999996</v>
      </c>
    </row>
    <row r="99" spans="1:37" ht="15">
      <c r="A99" s="7" t="s">
        <v>341</v>
      </c>
      <c r="B99" s="2" t="s">
        <v>76</v>
      </c>
      <c r="C99" s="1" t="s">
        <v>20</v>
      </c>
      <c r="D99">
        <v>0.82709496984239805</v>
      </c>
      <c r="E99" s="3">
        <v>10.4852831279897</v>
      </c>
      <c r="F99" s="3">
        <v>53.3836089401197</v>
      </c>
      <c r="G99" s="3">
        <v>0.219639475594814</v>
      </c>
      <c r="H99" s="3">
        <v>1.2203148702740301</v>
      </c>
      <c r="I99" s="17">
        <f t="shared" si="20"/>
        <v>0.18053936376646529</v>
      </c>
      <c r="J99" s="17">
        <f t="shared" si="21"/>
        <v>42.898325812129997</v>
      </c>
      <c r="K99" s="17">
        <f t="shared" si="22"/>
        <v>2.5820812374240942</v>
      </c>
      <c r="L99" s="17">
        <f t="shared" si="23"/>
        <v>5.9839116749479713</v>
      </c>
      <c r="M99" s="17">
        <f t="shared" si="24"/>
        <v>27.099139109889681</v>
      </c>
      <c r="N99" s="17">
        <f t="shared" si="25"/>
        <v>17.654226812724652</v>
      </c>
      <c r="O99" s="17">
        <f t="shared" si="26"/>
        <v>9.444912297165029</v>
      </c>
      <c r="P99" s="18">
        <f t="shared" si="27"/>
        <v>0.68788869062551017</v>
      </c>
      <c r="Q99" s="21">
        <v>3.0885479999999998</v>
      </c>
      <c r="R99" s="293">
        <v>0.99775959999999997</v>
      </c>
      <c r="T99" s="4" t="s">
        <v>356</v>
      </c>
      <c r="U99" s="4" t="s">
        <v>186</v>
      </c>
      <c r="V99" s="4" t="s">
        <v>19</v>
      </c>
      <c r="W99" s="4">
        <v>1.25779107725478</v>
      </c>
      <c r="X99" s="4">
        <v>7.3439975945999999E-6</v>
      </c>
      <c r="Y99" s="4">
        <v>7.0722177082698598</v>
      </c>
      <c r="Z99" s="4">
        <v>8.3362889491133997E-3</v>
      </c>
      <c r="AA99" s="4">
        <v>1.17082232008376</v>
      </c>
      <c r="AB99" s="4">
        <v>0.14589943935433303</v>
      </c>
      <c r="AC99" s="4">
        <v>7.0722103642722649</v>
      </c>
      <c r="AD99" s="4">
        <v>1.2388158403681999</v>
      </c>
      <c r="AE99" s="4">
        <v>2.2906534402944425</v>
      </c>
      <c r="AF99" s="311">
        <v>5.7088545622978293</v>
      </c>
      <c r="AG99" s="311">
        <v>3.0874278327831863</v>
      </c>
      <c r="AH99" s="311">
        <v>2.621426729514643</v>
      </c>
      <c r="AI99" s="306">
        <v>0.52536185763970566</v>
      </c>
      <c r="AJ99" s="4">
        <v>15.09191</v>
      </c>
      <c r="AK99" s="4">
        <v>0.98356960000000004</v>
      </c>
    </row>
    <row r="100" spans="1:37" ht="15">
      <c r="A100" s="7" t="s">
        <v>342</v>
      </c>
      <c r="B100" s="2" t="s">
        <v>172</v>
      </c>
      <c r="C100" s="1" t="s">
        <v>19</v>
      </c>
      <c r="D100">
        <v>0.55619504046054002</v>
      </c>
      <c r="E100" s="3">
        <v>2.2407348705746601</v>
      </c>
      <c r="F100" s="3">
        <v>56.877534144850202</v>
      </c>
      <c r="G100" s="3">
        <v>0.51193378833577696</v>
      </c>
      <c r="H100" s="3">
        <v>1.16997340075085</v>
      </c>
      <c r="I100" s="17">
        <f t="shared" si="20"/>
        <v>0.14527971374542936</v>
      </c>
      <c r="J100" s="17">
        <f t="shared" si="21"/>
        <v>54.636799274275539</v>
      </c>
      <c r="K100" s="17">
        <f t="shared" si="22"/>
        <v>2.3995913555722526</v>
      </c>
      <c r="L100" s="17">
        <f t="shared" si="23"/>
        <v>4.5910317732242891</v>
      </c>
      <c r="M100" s="17">
        <f t="shared" si="24"/>
        <v>25.009944781003679</v>
      </c>
      <c r="N100" s="17">
        <f t="shared" si="25"/>
        <v>14.141501838236927</v>
      </c>
      <c r="O100" s="17">
        <f t="shared" si="26"/>
        <v>10.868442942766752</v>
      </c>
      <c r="P100" s="18">
        <f t="shared" si="27"/>
        <v>0.79011507907149436</v>
      </c>
      <c r="Q100" s="21">
        <v>2.1013280000000001</v>
      </c>
      <c r="R100" s="293">
        <v>0.99883060000000001</v>
      </c>
      <c r="T100" s="4" t="s">
        <v>360</v>
      </c>
      <c r="U100" s="4" t="s">
        <v>190</v>
      </c>
      <c r="V100" s="4" t="s">
        <v>19</v>
      </c>
      <c r="W100" s="4">
        <v>0.94998538003274202</v>
      </c>
      <c r="X100" s="4">
        <v>1.5712386190000001E-7</v>
      </c>
      <c r="Y100" s="4">
        <v>47.368362403999001</v>
      </c>
      <c r="Z100" s="4">
        <v>0.106327150832439</v>
      </c>
      <c r="AA100" s="4">
        <v>1.1533887364565101</v>
      </c>
      <c r="AB100" s="4">
        <v>0.1329896257941251</v>
      </c>
      <c r="AC100" s="4">
        <v>47.368362246875137</v>
      </c>
      <c r="AD100" s="4">
        <v>1.7343503348878446</v>
      </c>
      <c r="AE100" s="4">
        <v>3.1091211669622951</v>
      </c>
      <c r="AF100" s="309">
        <v>27.311876710564437</v>
      </c>
      <c r="AG100" s="309">
        <v>15.235290035889008</v>
      </c>
      <c r="AH100" s="309">
        <v>12.076586674675429</v>
      </c>
      <c r="AI100" s="4">
        <v>0.64151495093104072</v>
      </c>
      <c r="AJ100" s="4">
        <v>7.5894640000000004</v>
      </c>
      <c r="AK100" s="4">
        <v>0.99443340000000002</v>
      </c>
    </row>
    <row r="101" spans="1:37" ht="15">
      <c r="A101" s="7" t="s">
        <v>343</v>
      </c>
      <c r="B101" s="2" t="s">
        <v>176</v>
      </c>
      <c r="C101" s="1" t="s">
        <v>19</v>
      </c>
      <c r="D101">
        <v>0.889699518429932</v>
      </c>
      <c r="E101" s="3">
        <v>0.98448740898323694</v>
      </c>
      <c r="F101" s="3">
        <v>48.640395905900803</v>
      </c>
      <c r="G101" s="3">
        <v>8.0125829229747994E-2</v>
      </c>
      <c r="H101" s="3">
        <v>1.1699218152513899</v>
      </c>
      <c r="I101" s="17">
        <f t="shared" si="20"/>
        <v>0.14524202646386042</v>
      </c>
      <c r="J101" s="17">
        <f t="shared" si="21"/>
        <v>47.655908496917569</v>
      </c>
      <c r="K101" s="17">
        <f t="shared" si="22"/>
        <v>1.7552222361941821</v>
      </c>
      <c r="L101" s="17">
        <f t="shared" si="23"/>
        <v>3.3485822828137533</v>
      </c>
      <c r="M101" s="17">
        <f t="shared" si="24"/>
        <v>28.135413094752266</v>
      </c>
      <c r="N101" s="17">
        <f t="shared" si="25"/>
        <v>15.216154566008617</v>
      </c>
      <c r="O101" s="17">
        <f t="shared" si="26"/>
        <v>12.919258528743649</v>
      </c>
      <c r="P101" s="18">
        <f t="shared" si="27"/>
        <v>0.66426433266795015</v>
      </c>
      <c r="Q101" s="21">
        <v>1.8934839999999999</v>
      </c>
      <c r="R101" s="293">
        <v>0.99876100000000001</v>
      </c>
      <c r="X101" s="4">
        <f>AVERAGE(X95:X100)</f>
        <v>3.1108679614176341E-3</v>
      </c>
      <c r="Y101" s="4">
        <f t="shared" ref="Y101:AA101" si="33">AVERAGE(Y95:Y100)</f>
        <v>35.908319536256357</v>
      </c>
      <c r="Z101" s="4">
        <f t="shared" si="33"/>
        <v>7.7657767976449188E-2</v>
      </c>
      <c r="AA101" s="4">
        <f t="shared" si="33"/>
        <v>1.1295748039318585</v>
      </c>
      <c r="AJ101" s="4">
        <f>AVERAGE(AJ95:AJ100)</f>
        <v>7.0224038333333327</v>
      </c>
      <c r="AK101" s="4">
        <f t="shared" ref="AK101" si="34">AVERAGE(AK95:AK100)</f>
        <v>0.99109410000000009</v>
      </c>
    </row>
    <row r="102" spans="1:37" ht="15">
      <c r="A102" s="7" t="s">
        <v>344</v>
      </c>
      <c r="B102" s="2" t="s">
        <v>176</v>
      </c>
      <c r="C102" s="1" t="s">
        <v>20</v>
      </c>
      <c r="D102">
        <v>0.90177601314203304</v>
      </c>
      <c r="E102" s="3">
        <v>10.9086633247406</v>
      </c>
      <c r="F102" s="3">
        <v>48.523751217171203</v>
      </c>
      <c r="G102" s="3">
        <v>1.93730721026391E-2</v>
      </c>
      <c r="H102" s="3">
        <v>1.4023277344918801</v>
      </c>
      <c r="I102" s="17">
        <f t="shared" si="20"/>
        <v>0.2868999340141124</v>
      </c>
      <c r="J102" s="17">
        <f t="shared" si="21"/>
        <v>37.615087892430601</v>
      </c>
      <c r="K102" s="17">
        <f t="shared" si="22"/>
        <v>2.1677382833191747</v>
      </c>
      <c r="L102" s="17">
        <f t="shared" si="23"/>
        <v>9.877944075013005</v>
      </c>
      <c r="M102" s="17">
        <f t="shared" si="24"/>
        <v>28.260890843108513</v>
      </c>
      <c r="N102" s="17">
        <f t="shared" si="25"/>
        <v>14.716650858055429</v>
      </c>
      <c r="O102" s="17">
        <f t="shared" si="26"/>
        <v>13.544239985053084</v>
      </c>
      <c r="P102" s="18">
        <f t="shared" si="27"/>
        <v>0.65970716485206293</v>
      </c>
      <c r="Q102" s="21">
        <v>8.4225960000000004</v>
      </c>
      <c r="R102" s="293">
        <v>0.99594740000000004</v>
      </c>
    </row>
    <row r="103" spans="1:37" ht="15">
      <c r="A103" s="7" t="s">
        <v>345</v>
      </c>
      <c r="B103" s="2" t="s">
        <v>177</v>
      </c>
      <c r="C103" s="1" t="s">
        <v>19</v>
      </c>
      <c r="D103">
        <v>0.70797242600222998</v>
      </c>
      <c r="E103" s="3">
        <v>4.7740636195365802</v>
      </c>
      <c r="F103" s="3">
        <v>52.769780243077399</v>
      </c>
      <c r="G103" s="3">
        <v>0.15003191654655601</v>
      </c>
      <c r="H103" s="3">
        <v>1.22975288783071</v>
      </c>
      <c r="I103" s="17">
        <f t="shared" si="20"/>
        <v>0.18682850034692355</v>
      </c>
      <c r="J103" s="17">
        <f t="shared" si="21"/>
        <v>47.995716623540815</v>
      </c>
      <c r="K103" s="17">
        <f t="shared" si="22"/>
        <v>2.4649657551142252</v>
      </c>
      <c r="L103" s="17">
        <f t="shared" si="23"/>
        <v>5.9189124969941806</v>
      </c>
      <c r="M103" s="17">
        <f t="shared" si="24"/>
        <v>24.24521307626269</v>
      </c>
      <c r="N103" s="17">
        <f t="shared" si="25"/>
        <v>12.882937783145964</v>
      </c>
      <c r="O103" s="17">
        <f t="shared" si="26"/>
        <v>11.362275293116726</v>
      </c>
      <c r="P103" s="18">
        <f t="shared" si="27"/>
        <v>0.73284059396142265</v>
      </c>
      <c r="Q103" s="21">
        <v>2.1598259999999998</v>
      </c>
      <c r="R103" s="293">
        <v>0.99881039999999999</v>
      </c>
      <c r="T103" s="4" t="s">
        <v>292</v>
      </c>
      <c r="U103" s="4" t="s">
        <v>104</v>
      </c>
      <c r="V103" s="4" t="s">
        <v>20</v>
      </c>
      <c r="W103" s="4">
        <v>1.4913021790079699</v>
      </c>
      <c r="X103" s="4">
        <v>7.4820967549999999E-7</v>
      </c>
      <c r="Y103" s="4">
        <v>28.291102843579701</v>
      </c>
      <c r="Z103" s="4">
        <v>5.3765350840073002E-3</v>
      </c>
      <c r="AA103" s="4">
        <v>1.1189057638172599</v>
      </c>
      <c r="AB103" s="4">
        <v>0.10626968567183082</v>
      </c>
      <c r="AC103" s="4">
        <v>28.291102095370025</v>
      </c>
      <c r="AD103" s="4">
        <v>1.1213512625371092</v>
      </c>
      <c r="AE103" s="4">
        <v>1.6907991016068222</v>
      </c>
      <c r="AF103" s="309">
        <v>25.229474366815229</v>
      </c>
      <c r="AG103" s="309">
        <v>16.732386085109876</v>
      </c>
      <c r="AH103" s="309">
        <v>8.4970882817053521</v>
      </c>
      <c r="AI103" s="4">
        <v>0.43724446075170947</v>
      </c>
      <c r="AJ103" s="4">
        <v>3.6292460000000002</v>
      </c>
      <c r="AK103" s="4">
        <v>0.987923</v>
      </c>
    </row>
    <row r="104" spans="1:37" ht="15">
      <c r="A104" s="7" t="s">
        <v>346</v>
      </c>
      <c r="B104" s="2" t="s">
        <v>177</v>
      </c>
      <c r="C104" s="1" t="s">
        <v>20</v>
      </c>
      <c r="D104">
        <v>1.00379824046987</v>
      </c>
      <c r="E104" s="3">
        <v>4.9496339206912499</v>
      </c>
      <c r="F104" s="3">
        <v>47.890240757392696</v>
      </c>
      <c r="G104" s="3">
        <v>3.1376673635055398E-2</v>
      </c>
      <c r="H104" s="3">
        <v>1.1880968443394599</v>
      </c>
      <c r="I104" s="17">
        <f t="shared" si="20"/>
        <v>0.15831777117801804</v>
      </c>
      <c r="J104" s="17">
        <f t="shared" si="21"/>
        <v>42.940606836701448</v>
      </c>
      <c r="K104" s="17">
        <f t="shared" si="22"/>
        <v>1.5720917329035824</v>
      </c>
      <c r="L104" s="17">
        <f t="shared" si="23"/>
        <v>3.1947870873474566</v>
      </c>
      <c r="M104" s="17">
        <f t="shared" si="24"/>
        <v>32.263947670940475</v>
      </c>
      <c r="N104" s="17">
        <f t="shared" si="25"/>
        <v>18.39046915092058</v>
      </c>
      <c r="O104" s="17">
        <f t="shared" si="26"/>
        <v>13.873478520019894</v>
      </c>
      <c r="P104" s="18">
        <f t="shared" si="27"/>
        <v>0.62120821114344527</v>
      </c>
      <c r="Q104" s="21">
        <v>16.387429999999998</v>
      </c>
      <c r="R104" s="293">
        <v>0.98884269999999996</v>
      </c>
      <c r="T104" s="4" t="s">
        <v>294</v>
      </c>
      <c r="U104" s="4" t="s">
        <v>105</v>
      </c>
      <c r="V104" s="4" t="s">
        <v>20</v>
      </c>
      <c r="W104" s="4">
        <v>1.06514683360734</v>
      </c>
      <c r="X104" s="4">
        <v>5.2359341373000002E-6</v>
      </c>
      <c r="Y104" s="4">
        <v>43.170277328657498</v>
      </c>
      <c r="Z104" s="4">
        <v>1.1387454307313199E-2</v>
      </c>
      <c r="AA104" s="4">
        <v>1.11176938899969</v>
      </c>
      <c r="AB104" s="4">
        <v>0.10053288937938298</v>
      </c>
      <c r="AC104" s="4">
        <v>43.170272092723359</v>
      </c>
      <c r="AD104" s="4">
        <v>1.1857535105450372</v>
      </c>
      <c r="AE104" s="4">
        <v>1.7809861732701739</v>
      </c>
      <c r="AF104" s="309">
        <v>36.407464044873223</v>
      </c>
      <c r="AG104" s="309">
        <v>24.239537659398081</v>
      </c>
      <c r="AH104" s="309">
        <v>12.167926385475141</v>
      </c>
      <c r="AI104" s="4">
        <v>0.59805779863873965</v>
      </c>
      <c r="AJ104" s="4">
        <v>29.55547</v>
      </c>
      <c r="AK104" s="4">
        <v>0.96007710000000002</v>
      </c>
    </row>
    <row r="105" spans="1:37" ht="15">
      <c r="A105" s="7" t="s">
        <v>347</v>
      </c>
      <c r="B105" s="2" t="s">
        <v>172</v>
      </c>
      <c r="C105" s="1" t="s">
        <v>20</v>
      </c>
      <c r="D105">
        <v>0.84564446572018603</v>
      </c>
      <c r="E105" s="3">
        <v>9.9495123399999995E-8</v>
      </c>
      <c r="F105" s="3">
        <v>51.668661126981497</v>
      </c>
      <c r="G105" s="3">
        <v>5.2121937236100903E-2</v>
      </c>
      <c r="H105" s="3">
        <v>1.13360482340112</v>
      </c>
      <c r="I105" s="17">
        <f t="shared" si="20"/>
        <v>0.11785837590234449</v>
      </c>
      <c r="J105" s="17">
        <f t="shared" si="21"/>
        <v>51.668661027486372</v>
      </c>
      <c r="K105" s="17">
        <f t="shared" si="22"/>
        <v>1.4725659339459731</v>
      </c>
      <c r="L105" s="17">
        <f t="shared" si="23"/>
        <v>2.4420069164229261</v>
      </c>
      <c r="M105" s="17">
        <f t="shared" si="24"/>
        <v>35.08750269371312</v>
      </c>
      <c r="N105" s="17">
        <f t="shared" si="25"/>
        <v>21.158278022463129</v>
      </c>
      <c r="O105" s="17">
        <f t="shared" si="26"/>
        <v>13.92922467124999</v>
      </c>
      <c r="P105" s="18">
        <f t="shared" si="27"/>
        <v>0.68088888086030719</v>
      </c>
      <c r="Q105" s="21">
        <v>15.71489</v>
      </c>
      <c r="R105" s="293">
        <v>0.98909009999999997</v>
      </c>
      <c r="T105" s="4" t="s">
        <v>312</v>
      </c>
      <c r="U105" s="4" t="s">
        <v>129</v>
      </c>
      <c r="V105" s="4" t="s">
        <v>20</v>
      </c>
      <c r="W105" s="4">
        <v>1.22590913121483</v>
      </c>
      <c r="X105" s="4">
        <v>0.22695320753464601</v>
      </c>
      <c r="Y105" s="4">
        <v>38.814157231433903</v>
      </c>
      <c r="Z105" s="4">
        <v>5.8481476960758E-3</v>
      </c>
      <c r="AA105" s="4">
        <v>1.1368608436791601</v>
      </c>
      <c r="AB105" s="4">
        <v>0.12038486894864364</v>
      </c>
      <c r="AC105" s="4">
        <v>38.587204023899254</v>
      </c>
      <c r="AD105" s="4">
        <v>1.1483568519963736</v>
      </c>
      <c r="AE105" s="4">
        <v>1.8512547475962744</v>
      </c>
      <c r="AF105" s="309">
        <v>33.829055164619596</v>
      </c>
      <c r="AG105" s="309">
        <v>21.070764181687206</v>
      </c>
      <c r="AH105" s="309">
        <v>12.75829098293239</v>
      </c>
      <c r="AI105" s="4">
        <v>0.53739278067364904</v>
      </c>
      <c r="AJ105" s="4">
        <v>5.1774649999999998</v>
      </c>
      <c r="AK105" s="4">
        <v>0.99244220000000005</v>
      </c>
    </row>
    <row r="106" spans="1:37" ht="15">
      <c r="A106" s="7" t="s">
        <v>348</v>
      </c>
      <c r="B106" s="2" t="s">
        <v>179</v>
      </c>
      <c r="C106" s="1" t="s">
        <v>19</v>
      </c>
      <c r="D106">
        <v>0.55117121866030605</v>
      </c>
      <c r="E106" s="3">
        <v>6.4904329641494902</v>
      </c>
      <c r="F106" s="3">
        <v>55.064934291222201</v>
      </c>
      <c r="G106" s="3">
        <v>0.39529305417417598</v>
      </c>
      <c r="H106" s="3">
        <v>1.2047820944658301</v>
      </c>
      <c r="I106" s="17">
        <f t="shared" si="20"/>
        <v>0.16997438408696242</v>
      </c>
      <c r="J106" s="17">
        <f t="shared" si="21"/>
        <v>48.57450132707271</v>
      </c>
      <c r="K106" s="17">
        <f t="shared" si="22"/>
        <v>2.7227593330774025</v>
      </c>
      <c r="L106" s="17">
        <f t="shared" si="23"/>
        <v>5.9493059169048639</v>
      </c>
      <c r="M106" s="17">
        <f t="shared" si="24"/>
        <v>24.330607355240939</v>
      </c>
      <c r="N106" s="17">
        <f t="shared" si="25"/>
        <v>14.655167137433299</v>
      </c>
      <c r="O106" s="17">
        <f t="shared" si="26"/>
        <v>9.6754402178076404</v>
      </c>
      <c r="P106" s="18">
        <f t="shared" si="27"/>
        <v>0.7920108608829034</v>
      </c>
      <c r="Q106" s="21">
        <v>5.8176249999999996</v>
      </c>
      <c r="R106" s="293">
        <v>0.99640079999999998</v>
      </c>
      <c r="T106" s="4" t="s">
        <v>359</v>
      </c>
      <c r="U106" s="4" t="s">
        <v>189</v>
      </c>
      <c r="V106" s="4" t="s">
        <v>20</v>
      </c>
      <c r="W106" s="4">
        <v>1.33662643473538</v>
      </c>
      <c r="X106" s="4">
        <v>6.5377451150000002E-7</v>
      </c>
      <c r="Y106" s="4">
        <v>35.232228507572401</v>
      </c>
      <c r="Z106" s="4">
        <v>1.38293087244085E-2</v>
      </c>
      <c r="AA106" s="4">
        <v>1.1403043707729399</v>
      </c>
      <c r="AB106" s="4">
        <v>0.12304115845652375</v>
      </c>
      <c r="AC106" s="4">
        <v>35.232227853797887</v>
      </c>
      <c r="AD106" s="4">
        <v>1.2651765736664864</v>
      </c>
      <c r="AE106" s="4">
        <v>2.1204860127026803</v>
      </c>
      <c r="AF106" s="309">
        <v>27.847677086554768</v>
      </c>
      <c r="AG106" s="309">
        <v>16.615167008440725</v>
      </c>
      <c r="AH106" s="309">
        <v>11.232510078114043</v>
      </c>
      <c r="AI106" s="4">
        <v>0.49561266613759242</v>
      </c>
      <c r="AJ106" s="4">
        <v>2.7321979999999999</v>
      </c>
      <c r="AK106" s="4">
        <v>0.99598589999999998</v>
      </c>
    </row>
    <row r="107" spans="1:37" ht="15">
      <c r="A107" s="7" t="s">
        <v>245</v>
      </c>
      <c r="B107" s="2" t="s">
        <v>179</v>
      </c>
      <c r="C107" s="1" t="s">
        <v>20</v>
      </c>
      <c r="D107">
        <v>0.84651397333945699</v>
      </c>
      <c r="E107" s="3">
        <v>8.7329762500000001E-8</v>
      </c>
      <c r="F107" s="3">
        <v>47.317374361901699</v>
      </c>
      <c r="G107" s="3">
        <v>9.0688963824785807E-2</v>
      </c>
      <c r="H107" s="3">
        <v>1.1456483890506199</v>
      </c>
      <c r="I107" s="17">
        <f t="shared" si="20"/>
        <v>0.12713184118498733</v>
      </c>
      <c r="J107" s="17">
        <f t="shared" si="21"/>
        <v>47.317374274571939</v>
      </c>
      <c r="K107" s="17">
        <f t="shared" si="22"/>
        <v>1.6489879030889107</v>
      </c>
      <c r="L107" s="17">
        <f t="shared" si="23"/>
        <v>2.8689186770138693</v>
      </c>
      <c r="M107" s="17">
        <f t="shared" si="24"/>
        <v>28.694797778650766</v>
      </c>
      <c r="N107" s="17">
        <f t="shared" si="25"/>
        <v>16.493104145553716</v>
      </c>
      <c r="O107" s="17">
        <f t="shared" si="26"/>
        <v>12.201693633097051</v>
      </c>
      <c r="P107" s="18">
        <f t="shared" si="27"/>
        <v>0.68056076477756344</v>
      </c>
      <c r="Q107" s="21">
        <v>11.247120000000001</v>
      </c>
      <c r="R107" s="293">
        <v>0.99146970000000001</v>
      </c>
      <c r="T107" s="4" t="s">
        <v>357</v>
      </c>
      <c r="U107" s="4" t="s">
        <v>186</v>
      </c>
      <c r="V107" s="4" t="s">
        <v>20</v>
      </c>
      <c r="W107" s="4">
        <v>1.45014548502913</v>
      </c>
      <c r="X107" s="4">
        <v>5.11068608658E-5</v>
      </c>
      <c r="Y107" s="4">
        <v>33.656172200477499</v>
      </c>
      <c r="Z107" s="4">
        <v>1.9052499082339198E-2</v>
      </c>
      <c r="AA107" s="4">
        <v>1.13548395446849</v>
      </c>
      <c r="AB107" s="4">
        <v>0.11931824658139611</v>
      </c>
      <c r="AC107" s="4">
        <v>33.656121093616633</v>
      </c>
      <c r="AD107" s="4">
        <v>1.3037073170742119</v>
      </c>
      <c r="AE107" s="4">
        <v>2.1579448936868393</v>
      </c>
      <c r="AF107" s="309">
        <v>25.815754258046599</v>
      </c>
      <c r="AG107" s="309">
        <v>15.596427637178699</v>
      </c>
      <c r="AH107" s="309">
        <v>10.2193266208679</v>
      </c>
      <c r="AI107" s="4">
        <v>0.45277528866825284</v>
      </c>
      <c r="AJ107" s="4">
        <v>17.751429999999999</v>
      </c>
      <c r="AK107" s="4">
        <v>0.97203039999999996</v>
      </c>
    </row>
    <row r="108" spans="1:37" ht="15">
      <c r="A108" s="7" t="s">
        <v>349</v>
      </c>
      <c r="B108" s="2" t="s">
        <v>175</v>
      </c>
      <c r="C108" s="1" t="s">
        <v>19</v>
      </c>
      <c r="D108">
        <v>0.56575962427252502</v>
      </c>
      <c r="E108" s="3">
        <v>6.8805528119244102</v>
      </c>
      <c r="F108" s="3">
        <v>56.6416152723545</v>
      </c>
      <c r="G108" s="3">
        <v>0.32456705554524401</v>
      </c>
      <c r="H108" s="3">
        <v>1.25026651290956</v>
      </c>
      <c r="I108" s="17">
        <f t="shared" si="20"/>
        <v>0.20017053190295553</v>
      </c>
      <c r="J108" s="17">
        <f>F108-Q107</f>
        <v>45.394495272354497</v>
      </c>
      <c r="K108" s="17">
        <f t="shared" si="22"/>
        <v>3.2374271726634154</v>
      </c>
      <c r="L108" s="17">
        <f t="shared" si="23"/>
        <v>8.4150575759979365</v>
      </c>
      <c r="M108" s="17">
        <f>Q107+J108/K108</f>
        <v>25.268901140178876</v>
      </c>
      <c r="N108" s="17">
        <f>Q107+J108/L108</f>
        <v>16.641556682386121</v>
      </c>
      <c r="O108" s="17">
        <f t="shared" si="26"/>
        <v>8.6273444577927556</v>
      </c>
      <c r="P108" s="18">
        <f t="shared" si="27"/>
        <v>0.78650580216131127</v>
      </c>
      <c r="Q108" s="21">
        <v>5.8875929999999999</v>
      </c>
      <c r="R108" s="293">
        <v>0.99688600000000005</v>
      </c>
      <c r="T108" s="4" t="s">
        <v>246</v>
      </c>
      <c r="U108" s="305" t="s">
        <v>190</v>
      </c>
      <c r="V108" s="305" t="s">
        <v>20</v>
      </c>
      <c r="W108" s="305">
        <v>1.3858019212030599</v>
      </c>
      <c r="X108" s="305">
        <v>1.7826931998999999E-6</v>
      </c>
      <c r="Y108" s="305">
        <v>35.925284421724797</v>
      </c>
      <c r="Z108" s="305">
        <v>9.9658307516640992E-3</v>
      </c>
      <c r="AA108" s="305">
        <v>1.1145810018936999</v>
      </c>
      <c r="AB108" s="305">
        <v>0.10280186159554494</v>
      </c>
      <c r="AC108" s="305">
        <v>35.9252826390316</v>
      </c>
      <c r="AD108" s="305">
        <v>1.1761350547751037</v>
      </c>
      <c r="AE108" s="305">
        <v>1.7797151578287476</v>
      </c>
      <c r="AF108" s="310">
        <v>30.54520362254577</v>
      </c>
      <c r="AG108" s="310">
        <v>20.185975072295591</v>
      </c>
      <c r="AH108" s="310">
        <v>10.35922855025018</v>
      </c>
      <c r="AI108" s="305">
        <v>0.47705587879129813</v>
      </c>
      <c r="AJ108" s="305">
        <v>4.6253320000000002</v>
      </c>
      <c r="AK108" s="305">
        <v>0.99109659999999999</v>
      </c>
    </row>
    <row r="109" spans="1:37" ht="15">
      <c r="A109" s="1" t="s">
        <v>350</v>
      </c>
      <c r="B109" s="2" t="s">
        <v>182</v>
      </c>
      <c r="C109" s="1" t="s">
        <v>19</v>
      </c>
      <c r="D109">
        <v>0.79859444232183896</v>
      </c>
      <c r="E109" s="3">
        <v>1.020017201E-7</v>
      </c>
      <c r="F109" s="3">
        <v>48.151983102432602</v>
      </c>
      <c r="G109" s="3">
        <v>0.13411819684950699</v>
      </c>
      <c r="H109" s="3">
        <v>1.17404952329045</v>
      </c>
      <c r="I109" s="17">
        <f t="shared" si="20"/>
        <v>0.14824717342642424</v>
      </c>
      <c r="J109" s="17">
        <f t="shared" ref="J109:J141" si="35">F109-E109</f>
        <v>48.151983000430882</v>
      </c>
      <c r="K109" s="17">
        <f t="shared" si="22"/>
        <v>1.9434796100276557</v>
      </c>
      <c r="L109" s="17">
        <f t="shared" si="23"/>
        <v>3.7717326466459804</v>
      </c>
      <c r="M109" s="17">
        <f t="shared" ref="M109:M141" si="36">E109+J109/K109</f>
        <v>24.776171023468542</v>
      </c>
      <c r="N109" s="17">
        <f t="shared" ref="N109:N141" si="37">E109+J109/L109</f>
        <v>12.766542036847</v>
      </c>
      <c r="O109" s="17">
        <f t="shared" si="26"/>
        <v>12.009628986621543</v>
      </c>
      <c r="P109" s="18">
        <f t="shared" si="27"/>
        <v>0.69864360667100411</v>
      </c>
      <c r="Q109" s="21">
        <v>0.81756459999999997</v>
      </c>
      <c r="R109" s="293">
        <v>0.99947090000000005</v>
      </c>
      <c r="X109" s="4">
        <f>AVERAGE(X103:X108)</f>
        <v>3.7835455834506003E-2</v>
      </c>
      <c r="Y109" s="4">
        <f t="shared" ref="Y109" si="38">AVERAGE(Y103:Y108)</f>
        <v>35.848203755574296</v>
      </c>
      <c r="Z109" s="4">
        <f>AVERAGE(Z103:Z108)</f>
        <v>1.0909962607634683E-2</v>
      </c>
      <c r="AA109" s="4">
        <f t="shared" ref="AA109" si="39">AVERAGE(AA103:AA108)</f>
        <v>1.1263175539385399</v>
      </c>
      <c r="AJ109" s="4">
        <f>AVERAGE(AJ103:AJ108)</f>
        <v>10.578523499999999</v>
      </c>
      <c r="AK109" s="4">
        <f t="shared" ref="AK109" si="40">AVERAGE(AK103:AK108)</f>
        <v>0.98325919999999989</v>
      </c>
    </row>
    <row r="110" spans="1:37" ht="15">
      <c r="A110" s="1" t="s">
        <v>351</v>
      </c>
      <c r="B110" s="2" t="s">
        <v>182</v>
      </c>
      <c r="C110" s="1" t="s">
        <v>20</v>
      </c>
      <c r="D110">
        <v>1.0066965992007699</v>
      </c>
      <c r="E110" s="3">
        <v>1.025199009E-7</v>
      </c>
      <c r="F110" s="3">
        <v>46.913038922185201</v>
      </c>
      <c r="G110" s="3">
        <v>6.8231646812734706E-2</v>
      </c>
      <c r="H110" s="3">
        <v>1.14931617027879</v>
      </c>
      <c r="I110" s="17">
        <f t="shared" si="20"/>
        <v>0.12991740144278163</v>
      </c>
      <c r="J110" s="17">
        <f t="shared" si="35"/>
        <v>46.913038819665303</v>
      </c>
      <c r="K110" s="17">
        <f t="shared" si="22"/>
        <v>1.6019154126631574</v>
      </c>
      <c r="L110" s="17">
        <f t="shared" si="23"/>
        <v>2.823571748670989</v>
      </c>
      <c r="M110" s="17">
        <f t="shared" si="36"/>
        <v>29.285590620481873</v>
      </c>
      <c r="N110" s="17">
        <f t="shared" si="37"/>
        <v>16.614785557058656</v>
      </c>
      <c r="O110" s="17">
        <f t="shared" si="26"/>
        <v>12.670805063423217</v>
      </c>
      <c r="P110" s="18">
        <f t="shared" si="27"/>
        <v>0.62011449086763393</v>
      </c>
      <c r="Q110" s="21">
        <v>3.7571859999999999</v>
      </c>
      <c r="R110" s="293">
        <v>0.99722109999999997</v>
      </c>
      <c r="T110" s="4" t="s">
        <v>243</v>
      </c>
      <c r="U110" s="305" t="s">
        <v>112</v>
      </c>
      <c r="V110" s="305" t="s">
        <v>19</v>
      </c>
      <c r="W110" s="305">
        <v>1.0839861653582199</v>
      </c>
      <c r="X110" s="305">
        <v>7.9014704770000004E-7</v>
      </c>
      <c r="Y110" s="305">
        <v>41.271433457365703</v>
      </c>
      <c r="Z110" s="305">
        <v>9.1629985737689996E-3</v>
      </c>
      <c r="AA110" s="305">
        <v>1.1817492837163599</v>
      </c>
      <c r="AB110" s="305">
        <v>0.15379682155998065</v>
      </c>
      <c r="AC110" s="305">
        <v>41.271432667218654</v>
      </c>
      <c r="AD110" s="305">
        <v>1.2718940985853704</v>
      </c>
      <c r="AE110" s="305">
        <v>2.4570365962584475</v>
      </c>
      <c r="AF110" s="310">
        <v>32.448797205761906</v>
      </c>
      <c r="AG110" s="310">
        <v>16.797240493481713</v>
      </c>
      <c r="AH110" s="310">
        <v>15.651556712280193</v>
      </c>
      <c r="AI110" s="305">
        <v>0.59094861684595479</v>
      </c>
      <c r="AJ110" s="305">
        <v>10.991910000000001</v>
      </c>
      <c r="AK110" s="305">
        <v>0.99123289999999997</v>
      </c>
    </row>
    <row r="111" spans="1:37" ht="15">
      <c r="A111" s="1" t="s">
        <v>352</v>
      </c>
      <c r="B111" s="2" t="s">
        <v>183</v>
      </c>
      <c r="C111" s="1" t="s">
        <v>19</v>
      </c>
      <c r="D111">
        <v>1.09809151118195</v>
      </c>
      <c r="E111" s="3">
        <v>4.0085751375000001E-6</v>
      </c>
      <c r="F111" s="3">
        <v>43.3376482122911</v>
      </c>
      <c r="G111" s="3">
        <v>1.6714422495760099E-2</v>
      </c>
      <c r="H111" s="3">
        <v>1.1981147513716</v>
      </c>
      <c r="I111" s="17">
        <f t="shared" si="20"/>
        <v>0.16535540618692701</v>
      </c>
      <c r="J111" s="17">
        <f t="shared" si="35"/>
        <v>43.337644203715961</v>
      </c>
      <c r="K111" s="17">
        <f t="shared" si="22"/>
        <v>1.4355800142816808</v>
      </c>
      <c r="L111" s="17">
        <f t="shared" si="23"/>
        <v>3.0003160295622107</v>
      </c>
      <c r="M111" s="17">
        <f t="shared" si="36"/>
        <v>30.188251109103877</v>
      </c>
      <c r="N111" s="17">
        <f t="shared" si="37"/>
        <v>14.444363794913894</v>
      </c>
      <c r="O111" s="17">
        <f t="shared" si="26"/>
        <v>15.743887314189983</v>
      </c>
      <c r="P111" s="18">
        <f t="shared" si="27"/>
        <v>0.58562584483699998</v>
      </c>
      <c r="Q111" s="21">
        <v>5.0603809999999996</v>
      </c>
      <c r="R111" s="293">
        <v>0.99683940000000004</v>
      </c>
      <c r="T111" s="4" t="s">
        <v>296</v>
      </c>
      <c r="U111" s="4" t="s">
        <v>113</v>
      </c>
      <c r="V111" s="4" t="s">
        <v>19</v>
      </c>
      <c r="W111" s="4">
        <v>1.10205260144752</v>
      </c>
      <c r="X111" s="4">
        <v>4.3457898199999998E-7</v>
      </c>
      <c r="Y111" s="4">
        <v>43.251758142372097</v>
      </c>
      <c r="Z111" s="4">
        <v>8.6827108348660996E-3</v>
      </c>
      <c r="AA111" s="4">
        <v>1.1978861376860701</v>
      </c>
      <c r="AB111" s="4">
        <v>0.16519611627556052</v>
      </c>
      <c r="AC111" s="4">
        <v>43.251757707793118</v>
      </c>
      <c r="AD111" s="4">
        <v>1.2869941781797132</v>
      </c>
      <c r="AE111" s="4">
        <v>2.6329452440706698</v>
      </c>
      <c r="AF111" s="309">
        <v>33.606801802528551</v>
      </c>
      <c r="AG111" s="309">
        <v>16.427139512079759</v>
      </c>
      <c r="AH111" s="309">
        <v>17.179662290448793</v>
      </c>
      <c r="AI111" s="4">
        <v>0.58413109379338868</v>
      </c>
      <c r="AJ111" s="4">
        <v>7.8348110000000002</v>
      </c>
      <c r="AK111" s="4">
        <v>0.99483670000000002</v>
      </c>
    </row>
    <row r="112" spans="1:37" ht="15">
      <c r="A112" s="1" t="s">
        <v>353</v>
      </c>
      <c r="B112" s="2" t="s">
        <v>183</v>
      </c>
      <c r="C112" s="1" t="s">
        <v>20</v>
      </c>
      <c r="D112">
        <v>1.2524774195814601</v>
      </c>
      <c r="E112" s="3">
        <v>3.23483861014833</v>
      </c>
      <c r="F112" s="3">
        <v>36.865862733666901</v>
      </c>
      <c r="G112" s="3">
        <v>7.4637014803387997E-3</v>
      </c>
      <c r="H112" s="3">
        <v>1.2960337026094799</v>
      </c>
      <c r="I112" s="17">
        <f t="shared" si="20"/>
        <v>0.22841512687010779</v>
      </c>
      <c r="J112" s="17">
        <f t="shared" si="35"/>
        <v>33.631024123518571</v>
      </c>
      <c r="K112" s="17">
        <f t="shared" si="22"/>
        <v>1.3948121316649409</v>
      </c>
      <c r="L112" s="17">
        <f t="shared" si="23"/>
        <v>4.0684569871354244</v>
      </c>
      <c r="M112" s="17">
        <f t="shared" si="36"/>
        <v>27.346346791091907</v>
      </c>
      <c r="N112" s="17">
        <f t="shared" si="37"/>
        <v>11.501123403095832</v>
      </c>
      <c r="O112" s="17">
        <f t="shared" si="26"/>
        <v>15.845223387996075</v>
      </c>
      <c r="P112" s="18">
        <f t="shared" si="27"/>
        <v>0.52736701147869425</v>
      </c>
      <c r="Q112" s="21">
        <v>1.1686300000000001</v>
      </c>
      <c r="R112" s="293">
        <v>0.99916590000000005</v>
      </c>
      <c r="T112" s="4" t="s">
        <v>310</v>
      </c>
      <c r="U112" s="4" t="s">
        <v>128</v>
      </c>
      <c r="V112" s="4" t="s">
        <v>19</v>
      </c>
      <c r="W112" s="4">
        <v>1.1103612298094501</v>
      </c>
      <c r="X112" s="4">
        <v>1.66614376358E-5</v>
      </c>
      <c r="Y112" s="4">
        <v>43.680337384398001</v>
      </c>
      <c r="Z112" s="4">
        <v>1.09069896294942E-2</v>
      </c>
      <c r="AA112" s="4">
        <v>1.1675894010649499</v>
      </c>
      <c r="AB112" s="4">
        <v>0.14353453441089203</v>
      </c>
      <c r="AC112" s="4">
        <v>43.680320722960367</v>
      </c>
      <c r="AD112" s="4">
        <v>1.2790800418027899</v>
      </c>
      <c r="AE112" s="4">
        <v>2.358607930062623</v>
      </c>
      <c r="AF112" s="309">
        <v>34.149811275850865</v>
      </c>
      <c r="AG112" s="309">
        <v>18.519551072483488</v>
      </c>
      <c r="AH112" s="309">
        <v>15.630260203367378</v>
      </c>
      <c r="AI112" s="4">
        <v>0.58099576233605654</v>
      </c>
      <c r="AJ112" s="4">
        <v>5.3252379999999997</v>
      </c>
      <c r="AK112" s="4">
        <v>0.99586989999999997</v>
      </c>
    </row>
    <row r="113" spans="1:37" ht="15">
      <c r="A113" s="1" t="s">
        <v>354</v>
      </c>
      <c r="B113" s="2" t="s">
        <v>67</v>
      </c>
      <c r="C113" s="1" t="s">
        <v>19</v>
      </c>
      <c r="D113">
        <v>0.68352960070493696</v>
      </c>
      <c r="E113" s="3">
        <v>4.9450299341580397</v>
      </c>
      <c r="F113" s="3">
        <v>49.924834487458497</v>
      </c>
      <c r="G113" s="3">
        <v>0.215192544260258</v>
      </c>
      <c r="H113" s="3">
        <v>1.2259022126239301</v>
      </c>
      <c r="I113" s="17">
        <f t="shared" si="20"/>
        <v>0.18427425148406196</v>
      </c>
      <c r="J113" s="17">
        <f t="shared" si="35"/>
        <v>44.979804553300454</v>
      </c>
      <c r="K113" s="17">
        <f t="shared" si="22"/>
        <v>2.6327495022777034</v>
      </c>
      <c r="L113" s="17">
        <f t="shared" si="23"/>
        <v>6.2328007766908806</v>
      </c>
      <c r="M113" s="17">
        <f t="shared" si="36"/>
        <v>22.029756192537924</v>
      </c>
      <c r="N113" s="17">
        <f t="shared" si="37"/>
        <v>12.161657926105688</v>
      </c>
      <c r="O113" s="17">
        <f t="shared" si="26"/>
        <v>9.8680982664322361</v>
      </c>
      <c r="P113" s="18">
        <f t="shared" si="27"/>
        <v>0.74206430162077852</v>
      </c>
      <c r="Q113" s="21">
        <v>12.3841</v>
      </c>
      <c r="R113" s="293">
        <v>0.99203370000000002</v>
      </c>
      <c r="T113" s="4" t="s">
        <v>352</v>
      </c>
      <c r="U113" s="4" t="s">
        <v>183</v>
      </c>
      <c r="V113" s="4" t="s">
        <v>19</v>
      </c>
      <c r="W113" s="4">
        <v>1.09809151118195</v>
      </c>
      <c r="X113" s="4">
        <v>4.0085751375000001E-6</v>
      </c>
      <c r="Y113" s="4">
        <v>43.3376482122911</v>
      </c>
      <c r="Z113" s="4">
        <v>1.6714422495760099E-2</v>
      </c>
      <c r="AA113" s="4">
        <v>1.1981147513716</v>
      </c>
      <c r="AB113" s="4">
        <v>0.16535540618692701</v>
      </c>
      <c r="AC113" s="4">
        <v>43.337644203715961</v>
      </c>
      <c r="AD113" s="4">
        <v>1.4355800142816808</v>
      </c>
      <c r="AE113" s="4">
        <v>3.0003160295622107</v>
      </c>
      <c r="AF113" s="309">
        <v>30.188251109103877</v>
      </c>
      <c r="AG113" s="309">
        <v>14.444363794913894</v>
      </c>
      <c r="AH113" s="309">
        <v>15.743887314189983</v>
      </c>
      <c r="AI113" s="4">
        <v>0.58562584483699998</v>
      </c>
      <c r="AJ113" s="4">
        <v>5.0603809999999996</v>
      </c>
      <c r="AK113" s="4">
        <v>0.99683940000000004</v>
      </c>
    </row>
    <row r="114" spans="1:37" ht="15">
      <c r="A114" s="1" t="s">
        <v>355</v>
      </c>
      <c r="B114" s="2" t="s">
        <v>67</v>
      </c>
      <c r="C114" s="1" t="s">
        <v>20</v>
      </c>
      <c r="D114">
        <v>1.09809151118195</v>
      </c>
      <c r="E114" s="3">
        <v>1.1686852176776401</v>
      </c>
      <c r="F114" s="3">
        <v>43.169455990786801</v>
      </c>
      <c r="G114" s="3">
        <v>4.60244454062659E-2</v>
      </c>
      <c r="H114" s="3">
        <v>1.12876937626103</v>
      </c>
      <c r="I114" s="17">
        <f t="shared" si="20"/>
        <v>0.11407943816439248</v>
      </c>
      <c r="J114" s="17">
        <f t="shared" si="35"/>
        <v>42.00077077310916</v>
      </c>
      <c r="K114" s="17">
        <f t="shared" si="22"/>
        <v>1.4300494553630314</v>
      </c>
      <c r="L114" s="17">
        <f t="shared" si="23"/>
        <v>2.3268089589195551</v>
      </c>
      <c r="M114" s="17">
        <f t="shared" si="36"/>
        <v>30.538837848131159</v>
      </c>
      <c r="N114" s="17">
        <f t="shared" si="37"/>
        <v>19.219488491450516</v>
      </c>
      <c r="O114" s="17">
        <f t="shared" si="26"/>
        <v>11.319349356680643</v>
      </c>
      <c r="P114" s="18">
        <f t="shared" si="27"/>
        <v>0.58562584483699998</v>
      </c>
      <c r="Q114" s="21">
        <v>22.732620000000001</v>
      </c>
      <c r="R114" s="293">
        <v>0.97536880000000004</v>
      </c>
      <c r="T114" s="4" t="s">
        <v>367</v>
      </c>
      <c r="U114" s="4" t="s">
        <v>200</v>
      </c>
      <c r="V114" s="4" t="s">
        <v>19</v>
      </c>
      <c r="W114" s="4">
        <v>1.13277520399511</v>
      </c>
      <c r="X114" s="4">
        <v>1.521645435E-7</v>
      </c>
      <c r="Y114" s="4">
        <v>44.084249335063198</v>
      </c>
      <c r="Z114" s="4">
        <v>3.9501227676132601E-2</v>
      </c>
      <c r="AA114" s="4">
        <v>1.15131124347095</v>
      </c>
      <c r="AB114" s="4">
        <v>0.13142514183634646</v>
      </c>
      <c r="AC114" s="4">
        <v>44.084249182898652</v>
      </c>
      <c r="AD114" s="4">
        <v>1.488508464199126</v>
      </c>
      <c r="AE114" s="4">
        <v>2.6358518791012724</v>
      </c>
      <c r="AF114" s="309">
        <v>29.616391488318381</v>
      </c>
      <c r="AG114" s="309">
        <v>16.724858454115008</v>
      </c>
      <c r="AH114" s="309">
        <v>12.891533034203373</v>
      </c>
      <c r="AI114" s="4">
        <v>0.57253765886976982</v>
      </c>
      <c r="AJ114" s="4">
        <v>7.6469930000000002</v>
      </c>
      <c r="AK114" s="4">
        <v>0.99389609999999995</v>
      </c>
    </row>
    <row r="115" spans="1:37" ht="15">
      <c r="A115" s="1" t="s">
        <v>356</v>
      </c>
      <c r="B115" s="2" t="s">
        <v>186</v>
      </c>
      <c r="C115" s="1" t="s">
        <v>19</v>
      </c>
      <c r="D115">
        <v>1.25779107725478</v>
      </c>
      <c r="E115" s="3">
        <v>7.3439975945999999E-6</v>
      </c>
      <c r="F115" s="3">
        <v>7.0722177082698598</v>
      </c>
      <c r="G115" s="3">
        <v>8.3362889491133997E-3</v>
      </c>
      <c r="H115" s="3">
        <v>1.17082232008376</v>
      </c>
      <c r="I115" s="17">
        <f t="shared" si="20"/>
        <v>0.14589943935433303</v>
      </c>
      <c r="J115" s="17">
        <f t="shared" si="35"/>
        <v>7.0722103642722649</v>
      </c>
      <c r="K115" s="17">
        <f t="shared" si="22"/>
        <v>1.2388158403681999</v>
      </c>
      <c r="L115" s="17">
        <f t="shared" si="23"/>
        <v>2.2906534402944425</v>
      </c>
      <c r="M115" s="17">
        <f t="shared" si="36"/>
        <v>5.7088545622978293</v>
      </c>
      <c r="N115" s="17">
        <f t="shared" si="37"/>
        <v>3.0874278327831863</v>
      </c>
      <c r="O115" s="17">
        <f t="shared" si="26"/>
        <v>2.621426729514643</v>
      </c>
      <c r="P115" s="18">
        <f t="shared" si="27"/>
        <v>0.52536185763970566</v>
      </c>
      <c r="Q115" s="21">
        <v>15.09191</v>
      </c>
      <c r="R115" s="293">
        <v>0.98356960000000004</v>
      </c>
      <c r="T115" s="4" t="s">
        <v>368</v>
      </c>
      <c r="U115" s="4" t="s">
        <v>202</v>
      </c>
      <c r="V115" s="4" t="s">
        <v>19</v>
      </c>
      <c r="W115" s="4">
        <v>1.1926746177671299</v>
      </c>
      <c r="X115" s="4">
        <v>1.7294543052E-6</v>
      </c>
      <c r="Y115" s="4">
        <v>38.5347966445011</v>
      </c>
      <c r="Z115" s="4">
        <v>2.8680259260149301E-2</v>
      </c>
      <c r="AA115" s="4">
        <v>1.1205690163264099</v>
      </c>
      <c r="AB115" s="4">
        <v>0.10759624313161398</v>
      </c>
      <c r="AC115" s="4">
        <v>38.534794915046795</v>
      </c>
      <c r="AD115" s="4">
        <v>1.324896996760482</v>
      </c>
      <c r="AE115" s="4">
        <v>2.0828678740860327</v>
      </c>
      <c r="AF115" s="309">
        <v>29.085126844288574</v>
      </c>
      <c r="AG115" s="309">
        <v>18.500836753354204</v>
      </c>
      <c r="AH115" s="309">
        <v>10.58429009093437</v>
      </c>
      <c r="AI115" s="4">
        <v>0.54993410650296981</v>
      </c>
      <c r="AJ115" s="4">
        <v>3.9612250000000002</v>
      </c>
      <c r="AK115" s="4">
        <v>0.99432739999999997</v>
      </c>
    </row>
    <row r="116" spans="1:37" ht="15">
      <c r="A116" s="1" t="s">
        <v>357</v>
      </c>
      <c r="B116" s="2" t="s">
        <v>186</v>
      </c>
      <c r="C116" s="1" t="s">
        <v>20</v>
      </c>
      <c r="D116">
        <v>1.45014548502913</v>
      </c>
      <c r="E116" s="3">
        <v>5.11068608658E-5</v>
      </c>
      <c r="F116" s="3">
        <v>33.656172200477499</v>
      </c>
      <c r="G116" s="3">
        <v>1.9052499082339198E-2</v>
      </c>
      <c r="H116" s="3">
        <v>1.13548395446849</v>
      </c>
      <c r="I116" s="17">
        <f t="shared" si="20"/>
        <v>0.11931824658139611</v>
      </c>
      <c r="J116" s="17">
        <f t="shared" si="35"/>
        <v>33.656121093616633</v>
      </c>
      <c r="K116" s="17">
        <f t="shared" si="22"/>
        <v>1.3037073170742119</v>
      </c>
      <c r="L116" s="17">
        <f t="shared" si="23"/>
        <v>2.1579448936868393</v>
      </c>
      <c r="M116" s="17">
        <f t="shared" si="36"/>
        <v>25.815754258046599</v>
      </c>
      <c r="N116" s="17">
        <f t="shared" si="37"/>
        <v>15.596427637178699</v>
      </c>
      <c r="O116" s="17">
        <f t="shared" si="26"/>
        <v>10.2193266208679</v>
      </c>
      <c r="P116" s="18">
        <f t="shared" si="27"/>
        <v>0.45277528866825284</v>
      </c>
      <c r="Q116" s="21">
        <v>17.751429999999999</v>
      </c>
      <c r="R116" s="293">
        <v>0.97203039999999996</v>
      </c>
      <c r="X116" s="4">
        <f>AVERAGE(X110:X115)</f>
        <v>3.9627262752833333E-6</v>
      </c>
      <c r="Y116" s="4">
        <f t="shared" ref="Y116" si="41">AVERAGE(Y110:Y115)</f>
        <v>42.36003719599853</v>
      </c>
      <c r="Z116" s="4">
        <f>AVERAGE(Z110:Z115)</f>
        <v>1.8941434745028549E-2</v>
      </c>
      <c r="AA116" s="4">
        <f t="shared" ref="AA116" si="42">AVERAGE(AA110:AA115)</f>
        <v>1.16953663893939</v>
      </c>
      <c r="AJ116" s="4">
        <f>AVERAGE(AJ110:AJ115)</f>
        <v>6.8034263333333334</v>
      </c>
      <c r="AK116" s="4">
        <f t="shared" ref="AK116" si="43">AVERAGE(AK110:AK115)</f>
        <v>0.99450040000000006</v>
      </c>
    </row>
    <row r="117" spans="1:37" ht="15">
      <c r="A117" s="1" t="s">
        <v>358</v>
      </c>
      <c r="B117" s="2" t="s">
        <v>189</v>
      </c>
      <c r="C117" s="1" t="s">
        <v>19</v>
      </c>
      <c r="D117" s="9">
        <v>1.0986711829281299</v>
      </c>
      <c r="E117" s="3">
        <v>1.8656025330738901E-2</v>
      </c>
      <c r="F117" s="3">
        <v>38.250482628061803</v>
      </c>
      <c r="G117" s="3">
        <v>0.11437153422235299</v>
      </c>
      <c r="H117" s="3">
        <v>1.1365670747624399</v>
      </c>
      <c r="I117" s="17">
        <f t="shared" si="20"/>
        <v>0.12015751449687606</v>
      </c>
      <c r="J117" s="17">
        <f t="shared" si="35"/>
        <v>38.231826602731061</v>
      </c>
      <c r="K117" s="17">
        <f t="shared" si="22"/>
        <v>1.6490376475518531</v>
      </c>
      <c r="L117" s="17">
        <f t="shared" si="23"/>
        <v>2.772922955049784</v>
      </c>
      <c r="M117" s="17">
        <f t="shared" si="36"/>
        <v>23.202982143954955</v>
      </c>
      <c r="N117" s="17">
        <f t="shared" si="37"/>
        <v>13.806210610324486</v>
      </c>
      <c r="O117" s="17">
        <f t="shared" si="26"/>
        <v>9.3967715336304689</v>
      </c>
      <c r="P117" s="18">
        <f t="shared" si="27"/>
        <v>0.58540710078183777</v>
      </c>
      <c r="Q117" s="21">
        <v>1.3849860000000001</v>
      </c>
      <c r="R117" s="293">
        <v>0.99825169999999996</v>
      </c>
      <c r="T117" s="4" t="s">
        <v>295</v>
      </c>
      <c r="U117" s="4" t="s">
        <v>112</v>
      </c>
      <c r="V117" s="4" t="s">
        <v>20</v>
      </c>
      <c r="W117" s="4">
        <v>1.3355637032007099</v>
      </c>
      <c r="X117" s="4">
        <v>0.44852911572273002</v>
      </c>
      <c r="Y117" s="4">
        <v>35.281165138162798</v>
      </c>
      <c r="Z117" s="4">
        <v>3.6200977606269001E-3</v>
      </c>
      <c r="AA117" s="4">
        <v>1.2426111187722699</v>
      </c>
      <c r="AB117" s="4">
        <v>0.19524299686934687</v>
      </c>
      <c r="AC117" s="4">
        <v>34.83263602244007</v>
      </c>
      <c r="AD117" s="4">
        <v>1.174136124122928</v>
      </c>
      <c r="AE117" s="4">
        <v>2.6522566769808051</v>
      </c>
      <c r="AF117" s="309">
        <v>30.115137021564841</v>
      </c>
      <c r="AG117" s="309">
        <v>13.581736140802889</v>
      </c>
      <c r="AH117" s="309">
        <v>16.533400880761953</v>
      </c>
      <c r="AI117" s="4">
        <v>0.49601369690539243</v>
      </c>
      <c r="AJ117" s="4">
        <v>0.73482049999999999</v>
      </c>
      <c r="AK117" s="4">
        <v>0.99934049999999996</v>
      </c>
    </row>
    <row r="118" spans="1:37" ht="15">
      <c r="A118" s="1" t="s">
        <v>359</v>
      </c>
      <c r="B118" s="2" t="s">
        <v>189</v>
      </c>
      <c r="C118" s="1" t="s">
        <v>20</v>
      </c>
      <c r="D118" s="9">
        <v>1.33662643473538</v>
      </c>
      <c r="E118" s="3">
        <v>6.5377451150000002E-7</v>
      </c>
      <c r="F118" s="3">
        <v>35.232228507572401</v>
      </c>
      <c r="G118" s="3">
        <v>1.38293087244085E-2</v>
      </c>
      <c r="H118" s="3">
        <v>1.1403043707729399</v>
      </c>
      <c r="I118" s="17">
        <f t="shared" si="20"/>
        <v>0.12304115845652375</v>
      </c>
      <c r="J118" s="17">
        <f t="shared" si="35"/>
        <v>35.232227853797887</v>
      </c>
      <c r="K118" s="17">
        <f t="shared" si="22"/>
        <v>1.2651765736664864</v>
      </c>
      <c r="L118" s="17">
        <f t="shared" si="23"/>
        <v>2.1204860127026803</v>
      </c>
      <c r="M118" s="17">
        <f t="shared" si="36"/>
        <v>27.847677086554768</v>
      </c>
      <c r="N118" s="17">
        <f t="shared" si="37"/>
        <v>16.615167008440725</v>
      </c>
      <c r="O118" s="17">
        <f t="shared" si="26"/>
        <v>11.232510078114043</v>
      </c>
      <c r="P118" s="18">
        <f t="shared" si="27"/>
        <v>0.49561266613759242</v>
      </c>
      <c r="Q118" s="21">
        <v>2.7321979999999999</v>
      </c>
      <c r="R118" s="293">
        <v>0.99598589999999998</v>
      </c>
      <c r="T118" s="4" t="s">
        <v>297</v>
      </c>
      <c r="U118" s="4" t="s">
        <v>113</v>
      </c>
      <c r="V118" s="4" t="s">
        <v>20</v>
      </c>
      <c r="W118" s="4">
        <v>1.34261637611258</v>
      </c>
      <c r="X118" s="4">
        <v>3.6361090692070102</v>
      </c>
      <c r="Y118" s="4">
        <v>35.20789851168</v>
      </c>
      <c r="Z118" s="4">
        <v>3.2543319439391999E-3</v>
      </c>
      <c r="AA118" s="4">
        <v>1.3272810478896899</v>
      </c>
      <c r="AB118" s="4">
        <v>0.24658006562366752</v>
      </c>
      <c r="AC118" s="4">
        <v>31.571789442472991</v>
      </c>
      <c r="AD118" s="4">
        <v>1.2043856063438523</v>
      </c>
      <c r="AE118" s="4">
        <v>3.5986151068574332</v>
      </c>
      <c r="AF118" s="309">
        <v>29.850129957679201</v>
      </c>
      <c r="AG118" s="309">
        <v>12.409425610426037</v>
      </c>
      <c r="AH118" s="309">
        <v>17.440704347253163</v>
      </c>
      <c r="AI118" s="4">
        <v>0.49335231090091319</v>
      </c>
      <c r="AJ118" s="4">
        <v>0.90076869999999998</v>
      </c>
      <c r="AK118" s="4">
        <v>0.99927820000000001</v>
      </c>
    </row>
    <row r="119" spans="1:37" ht="15">
      <c r="A119" s="1" t="s">
        <v>360</v>
      </c>
      <c r="B119" s="2" t="s">
        <v>190</v>
      </c>
      <c r="C119" s="1" t="s">
        <v>19</v>
      </c>
      <c r="D119" s="9">
        <v>0.94998538003274202</v>
      </c>
      <c r="E119" s="3">
        <v>1.5712386190000001E-7</v>
      </c>
      <c r="F119" s="3">
        <v>47.368362403999001</v>
      </c>
      <c r="G119" s="3">
        <v>0.106327150832439</v>
      </c>
      <c r="H119" s="3">
        <v>1.1533887364565101</v>
      </c>
      <c r="I119" s="17">
        <f t="shared" si="20"/>
        <v>0.1329896257941251</v>
      </c>
      <c r="J119" s="17">
        <f t="shared" si="35"/>
        <v>47.368362246875137</v>
      </c>
      <c r="K119" s="17">
        <f t="shared" si="22"/>
        <v>1.7343503348878446</v>
      </c>
      <c r="L119" s="17">
        <f t="shared" si="23"/>
        <v>3.1091211669622951</v>
      </c>
      <c r="M119" s="17">
        <f t="shared" si="36"/>
        <v>27.311876710564437</v>
      </c>
      <c r="N119" s="17">
        <f t="shared" si="37"/>
        <v>15.235290035889008</v>
      </c>
      <c r="O119" s="17">
        <f t="shared" si="26"/>
        <v>12.076586674675429</v>
      </c>
      <c r="P119" s="18">
        <f t="shared" si="27"/>
        <v>0.64151495093104072</v>
      </c>
      <c r="Q119" s="21">
        <v>7.5894640000000004</v>
      </c>
      <c r="R119" s="293">
        <v>0.99443340000000002</v>
      </c>
      <c r="T119" s="4" t="s">
        <v>311</v>
      </c>
      <c r="U119" s="4" t="s">
        <v>128</v>
      </c>
      <c r="V119" s="4" t="s">
        <v>20</v>
      </c>
      <c r="W119" s="4">
        <v>1.5563220265379301</v>
      </c>
      <c r="X119" s="4">
        <v>3.7684185710000001E-7</v>
      </c>
      <c r="Y119" s="4">
        <v>30.567836469739198</v>
      </c>
      <c r="Z119" s="4">
        <v>1.8058909099027999E-3</v>
      </c>
      <c r="AA119" s="4">
        <v>1.2139107310559301</v>
      </c>
      <c r="AB119" s="4">
        <v>0.17621619579049119</v>
      </c>
      <c r="AC119" s="4">
        <v>30.567836092897341</v>
      </c>
      <c r="AD119" s="4">
        <v>1.0797073947197231</v>
      </c>
      <c r="AE119" s="4">
        <v>2.0405007718661183</v>
      </c>
      <c r="AF119" s="309">
        <v>28.311222697248695</v>
      </c>
      <c r="AG119" s="309">
        <v>14.980556382680488</v>
      </c>
      <c r="AH119" s="309">
        <v>13.330666314568207</v>
      </c>
      <c r="AI119" s="4">
        <v>0.41270866923096977</v>
      </c>
      <c r="AJ119" s="4">
        <v>0.73635340000000005</v>
      </c>
      <c r="AK119" s="4">
        <v>0.99877640000000001</v>
      </c>
    </row>
    <row r="120" spans="1:37" ht="15">
      <c r="A120" s="1" t="s">
        <v>246</v>
      </c>
      <c r="B120" s="2" t="s">
        <v>190</v>
      </c>
      <c r="C120" s="1" t="s">
        <v>20</v>
      </c>
      <c r="D120" s="9">
        <v>1.3858019212030599</v>
      </c>
      <c r="E120" s="3">
        <v>1.7826931998999999E-6</v>
      </c>
      <c r="F120" s="3">
        <v>35.925284421724797</v>
      </c>
      <c r="G120" s="3">
        <v>9.9658307516640992E-3</v>
      </c>
      <c r="H120" s="3">
        <v>1.1145810018936999</v>
      </c>
      <c r="I120" s="17">
        <f t="shared" si="20"/>
        <v>0.10280186159554494</v>
      </c>
      <c r="J120" s="17">
        <f t="shared" si="35"/>
        <v>35.9252826390316</v>
      </c>
      <c r="K120" s="17">
        <f t="shared" si="22"/>
        <v>1.1761350547751037</v>
      </c>
      <c r="L120" s="17">
        <f t="shared" si="23"/>
        <v>1.7797151578287476</v>
      </c>
      <c r="M120" s="17">
        <f t="shared" si="36"/>
        <v>30.54520362254577</v>
      </c>
      <c r="N120" s="17">
        <f t="shared" si="37"/>
        <v>20.185975072295591</v>
      </c>
      <c r="O120" s="17">
        <f t="shared" si="26"/>
        <v>10.35922855025018</v>
      </c>
      <c r="P120" s="18">
        <f t="shared" si="27"/>
        <v>0.47705587879129813</v>
      </c>
      <c r="Q120" s="21">
        <v>4.6253320000000002</v>
      </c>
      <c r="R120" s="293">
        <v>0.99109659999999999</v>
      </c>
      <c r="T120" s="4" t="s">
        <v>353</v>
      </c>
      <c r="U120" s="4" t="s">
        <v>183</v>
      </c>
      <c r="V120" s="4" t="s">
        <v>20</v>
      </c>
      <c r="W120" s="4">
        <v>1.2524774195814601</v>
      </c>
      <c r="X120" s="4">
        <v>3.23483861014833</v>
      </c>
      <c r="Y120" s="4">
        <v>36.865862733666901</v>
      </c>
      <c r="Z120" s="4">
        <v>7.4637014803387997E-3</v>
      </c>
      <c r="AA120" s="4">
        <v>1.2960337026094799</v>
      </c>
      <c r="AB120" s="4">
        <v>0.22841512687010779</v>
      </c>
      <c r="AC120" s="4">
        <v>33.631024123518571</v>
      </c>
      <c r="AD120" s="4">
        <v>1.3948121316649409</v>
      </c>
      <c r="AE120" s="4">
        <v>4.0684569871354244</v>
      </c>
      <c r="AF120" s="309">
        <v>27.346346791091907</v>
      </c>
      <c r="AG120" s="309">
        <v>11.501123403095832</v>
      </c>
      <c r="AH120" s="309">
        <v>15.845223387996075</v>
      </c>
      <c r="AI120" s="4">
        <v>0.52736701147869425</v>
      </c>
      <c r="AJ120" s="4">
        <v>1.1686300000000001</v>
      </c>
      <c r="AK120" s="4">
        <v>0.99916590000000005</v>
      </c>
    </row>
    <row r="121" spans="1:37" ht="15">
      <c r="A121" s="1" t="s">
        <v>361</v>
      </c>
      <c r="B121" s="2" t="s">
        <v>193</v>
      </c>
      <c r="C121" s="1" t="s">
        <v>20</v>
      </c>
      <c r="D121">
        <v>0.90052005769197496</v>
      </c>
      <c r="E121" s="3">
        <v>7.5767933055038599</v>
      </c>
      <c r="F121" s="3">
        <v>54.437739879239402</v>
      </c>
      <c r="G121" s="3">
        <v>0.38945401783999001</v>
      </c>
      <c r="H121" s="3">
        <v>1.17587386544092</v>
      </c>
      <c r="I121" s="17">
        <f t="shared" si="20"/>
        <v>0.14956864899363354</v>
      </c>
      <c r="J121" s="17">
        <f t="shared" si="35"/>
        <v>46.860946573735539</v>
      </c>
      <c r="K121" s="17">
        <f t="shared" si="22"/>
        <v>2.3577583954738235</v>
      </c>
      <c r="L121" s="17">
        <f t="shared" si="23"/>
        <v>4.6131977536409341</v>
      </c>
      <c r="M121" s="17">
        <f t="shared" si="36"/>
        <v>27.452004719741321</v>
      </c>
      <c r="N121" s="17">
        <f t="shared" si="37"/>
        <v>17.734811469097835</v>
      </c>
      <c r="O121" s="17">
        <f t="shared" si="26"/>
        <v>9.7171932506434864</v>
      </c>
      <c r="P121" s="18">
        <f t="shared" si="27"/>
        <v>0.66018111030491511</v>
      </c>
      <c r="Q121" s="21">
        <v>3.1875599999999999</v>
      </c>
      <c r="R121" s="293">
        <v>0.99768509999999999</v>
      </c>
      <c r="T121" s="4" t="s">
        <v>247</v>
      </c>
      <c r="U121" s="305" t="s">
        <v>200</v>
      </c>
      <c r="V121" s="305" t="s">
        <v>20</v>
      </c>
      <c r="W121" s="305">
        <v>1.3858019212030599</v>
      </c>
      <c r="X121" s="305">
        <v>6.0332175519999998E-7</v>
      </c>
      <c r="Y121" s="305">
        <v>34.508787338971302</v>
      </c>
      <c r="Z121" s="305">
        <v>4.8019382948519002E-3</v>
      </c>
      <c r="AA121" s="305">
        <v>1.1916302639449501</v>
      </c>
      <c r="AB121" s="305">
        <v>0.16081352559018491</v>
      </c>
      <c r="AC121" s="305">
        <v>34.508786735649551</v>
      </c>
      <c r="AD121" s="305">
        <v>1.1779181423187348</v>
      </c>
      <c r="AE121" s="305">
        <v>2.2807245227890496</v>
      </c>
      <c r="AF121" s="310">
        <v>29.296422396876032</v>
      </c>
      <c r="AG121" s="310">
        <v>15.130625275804993</v>
      </c>
      <c r="AH121" s="310">
        <v>14.165797121071039</v>
      </c>
      <c r="AI121" s="305">
        <v>0.47705587879129813</v>
      </c>
      <c r="AJ121" s="305">
        <v>30.422329999999999</v>
      </c>
      <c r="AK121" s="305">
        <v>0.96609659999999997</v>
      </c>
    </row>
    <row r="122" spans="1:37" ht="15">
      <c r="A122" s="1" t="s">
        <v>362</v>
      </c>
      <c r="B122" s="2" t="s">
        <v>194</v>
      </c>
      <c r="C122" s="1" t="s">
        <v>20</v>
      </c>
      <c r="D122">
        <v>0.91945600140054995</v>
      </c>
      <c r="E122" s="3">
        <v>11.443483508520901</v>
      </c>
      <c r="F122" s="3">
        <v>55.8711250198144</v>
      </c>
      <c r="G122" s="3">
        <v>0.131443644113171</v>
      </c>
      <c r="H122" s="3">
        <v>1.2003701271879701</v>
      </c>
      <c r="I122" s="17">
        <f t="shared" si="20"/>
        <v>0.16692362018152207</v>
      </c>
      <c r="J122" s="17">
        <f t="shared" si="35"/>
        <v>44.427641511293501</v>
      </c>
      <c r="K122" s="17">
        <f t="shared" si="22"/>
        <v>2.1398781189200404</v>
      </c>
      <c r="L122" s="17">
        <f t="shared" si="23"/>
        <v>4.5917009568706808</v>
      </c>
      <c r="M122" s="17">
        <f t="shared" si="36"/>
        <v>32.20524611475539</v>
      </c>
      <c r="N122" s="17">
        <f t="shared" si="37"/>
        <v>21.119122651530699</v>
      </c>
      <c r="O122" s="17">
        <f t="shared" si="26"/>
        <v>11.086123463224691</v>
      </c>
      <c r="P122" s="18">
        <f t="shared" si="27"/>
        <v>0.65303547116960381</v>
      </c>
      <c r="Q122" s="21">
        <v>5.7574829999999997</v>
      </c>
      <c r="R122" s="293">
        <v>0.99608529999999995</v>
      </c>
      <c r="T122" s="4" t="s">
        <v>369</v>
      </c>
      <c r="U122" s="4" t="s">
        <v>202</v>
      </c>
      <c r="V122" s="4" t="s">
        <v>20</v>
      </c>
      <c r="W122" s="4">
        <v>1.40792605951563</v>
      </c>
      <c r="X122" s="4">
        <v>9.1853384906248401</v>
      </c>
      <c r="Y122" s="4">
        <v>37.179537491695498</v>
      </c>
      <c r="Z122" s="4">
        <v>3.8348038530284E-3</v>
      </c>
      <c r="AA122" s="4">
        <v>1.3432504305268</v>
      </c>
      <c r="AB122" s="4">
        <v>0.25553718258789837</v>
      </c>
      <c r="AC122" s="4">
        <v>27.994199001070658</v>
      </c>
      <c r="AD122" s="4">
        <v>1.2514621869148206</v>
      </c>
      <c r="AE122" s="4">
        <v>4.0511605050052957</v>
      </c>
      <c r="AF122" s="309">
        <v>31.55453133861942</v>
      </c>
      <c r="AG122" s="309">
        <v>16.095506321912499</v>
      </c>
      <c r="AH122" s="309">
        <v>15.459025016706921</v>
      </c>
      <c r="AI122" s="4">
        <v>0.46870714735259245</v>
      </c>
      <c r="AJ122" s="4">
        <v>0.92181489999999999</v>
      </c>
      <c r="AK122" s="4">
        <v>0.99912820000000002</v>
      </c>
    </row>
    <row r="123" spans="1:37" ht="15">
      <c r="A123" s="1" t="s">
        <v>363</v>
      </c>
      <c r="B123" s="2" t="s">
        <v>195</v>
      </c>
      <c r="C123" s="1" t="s">
        <v>20</v>
      </c>
      <c r="D123">
        <v>0.866802484455788</v>
      </c>
      <c r="E123" s="3">
        <v>1.3425449439E-6</v>
      </c>
      <c r="F123" s="3">
        <v>52.782624421982</v>
      </c>
      <c r="G123" s="3">
        <v>0.259984194892391</v>
      </c>
      <c r="H123" s="3">
        <v>1.1127918535372401</v>
      </c>
      <c r="I123" s="17">
        <f t="shared" si="20"/>
        <v>0.10135934512704037</v>
      </c>
      <c r="J123" s="17">
        <f t="shared" si="35"/>
        <v>52.782623079437059</v>
      </c>
      <c r="K123" s="17">
        <f t="shared" si="22"/>
        <v>1.6567790459025296</v>
      </c>
      <c r="L123" s="17">
        <f t="shared" si="23"/>
        <v>2.5471013863025429</v>
      </c>
      <c r="M123" s="17">
        <f t="shared" si="36"/>
        <v>31.858578507663392</v>
      </c>
      <c r="N123" s="17">
        <f t="shared" si="37"/>
        <v>20.722624856192382</v>
      </c>
      <c r="O123" s="17">
        <f t="shared" si="26"/>
        <v>11.135953651471009</v>
      </c>
      <c r="P123" s="18">
        <f t="shared" si="27"/>
        <v>0.67290472284687242</v>
      </c>
      <c r="Q123" s="21">
        <v>2.997897</v>
      </c>
      <c r="R123" s="293">
        <v>0.99750499999999998</v>
      </c>
      <c r="X123" s="4">
        <f>AVERAGE(X117:X122)</f>
        <v>2.7508027109777538</v>
      </c>
      <c r="Y123" s="4">
        <f t="shared" ref="Y123" si="44">AVERAGE(Y117:Y122)</f>
        <v>34.935181280652621</v>
      </c>
      <c r="Z123" s="4">
        <f>AVERAGE(Z117:Z122)</f>
        <v>4.1301273737813322E-3</v>
      </c>
      <c r="AA123" s="4">
        <f t="shared" ref="AA123" si="45">AVERAGE(AA117:AA122)</f>
        <v>1.2691195491331868</v>
      </c>
      <c r="AJ123" s="4">
        <f>AVERAGE(AJ117:AJ122)</f>
        <v>5.8141195833333335</v>
      </c>
      <c r="AK123" s="4">
        <f>AVERAGE(AK117:AK122)</f>
        <v>0.99363096666666673</v>
      </c>
    </row>
    <row r="124" spans="1:37" ht="15">
      <c r="A124" s="1" t="s">
        <v>364</v>
      </c>
      <c r="B124" s="2" t="s">
        <v>196</v>
      </c>
      <c r="C124" s="1" t="s">
        <v>20</v>
      </c>
      <c r="D124">
        <v>0.82912382095403103</v>
      </c>
      <c r="E124" s="3">
        <v>17.392544409798699</v>
      </c>
      <c r="F124" s="3">
        <v>56.324020732749098</v>
      </c>
      <c r="G124" s="3">
        <v>6.7583899078752993E-2</v>
      </c>
      <c r="H124" s="3">
        <v>1.2706209898213601</v>
      </c>
      <c r="I124" s="17">
        <f t="shared" si="20"/>
        <v>0.21298325148824071</v>
      </c>
      <c r="J124" s="17">
        <f t="shared" si="35"/>
        <v>38.931476322950402</v>
      </c>
      <c r="K124" s="17">
        <f t="shared" si="22"/>
        <v>2.3374627746648433</v>
      </c>
      <c r="L124" s="17">
        <f t="shared" si="23"/>
        <v>6.5446557486684096</v>
      </c>
      <c r="M124" s="17">
        <f t="shared" si="36"/>
        <v>34.047986688888074</v>
      </c>
      <c r="N124" s="17">
        <f t="shared" si="37"/>
        <v>23.341134804468652</v>
      </c>
      <c r="O124" s="17">
        <f t="shared" si="26"/>
        <v>10.706851884419422</v>
      </c>
      <c r="P124" s="18">
        <f t="shared" si="27"/>
        <v>0.68712308643244113</v>
      </c>
      <c r="Q124" s="21">
        <v>11.014200000000001</v>
      </c>
      <c r="R124" s="293">
        <v>0.99263789999999996</v>
      </c>
    </row>
    <row r="125" spans="1:37" ht="15">
      <c r="A125" s="1" t="s">
        <v>365</v>
      </c>
      <c r="B125" s="296" t="s">
        <v>199</v>
      </c>
      <c r="C125" s="297" t="s">
        <v>19</v>
      </c>
      <c r="D125" s="298">
        <v>0.66469026895405903</v>
      </c>
      <c r="E125" s="296">
        <v>4.29216260667343</v>
      </c>
      <c r="F125" s="296">
        <v>53.264902033578402</v>
      </c>
      <c r="G125" s="296">
        <v>0.15182869004409899</v>
      </c>
      <c r="H125" s="296">
        <v>1.2744785544024699</v>
      </c>
      <c r="I125" s="299">
        <f t="shared" si="20"/>
        <v>0.21536537704328595</v>
      </c>
      <c r="J125" s="299">
        <f t="shared" si="35"/>
        <v>48.972739426904973</v>
      </c>
      <c r="K125" s="299">
        <f t="shared" si="22"/>
        <v>2.9467693954983161</v>
      </c>
      <c r="L125" s="299">
        <f t="shared" si="23"/>
        <v>8.3944050412355598</v>
      </c>
      <c r="M125" s="299">
        <f t="shared" si="36"/>
        <v>20.911291168860561</v>
      </c>
      <c r="N125" s="299">
        <f t="shared" si="37"/>
        <v>10.126136448337942</v>
      </c>
      <c r="O125" s="299">
        <f t="shared" si="26"/>
        <v>10.78515472052262</v>
      </c>
      <c r="P125" s="18">
        <f t="shared" si="27"/>
        <v>0.7491734834135626</v>
      </c>
      <c r="Q125" s="21">
        <v>6.0131480000000002</v>
      </c>
      <c r="R125" s="293">
        <v>0.99720909999999996</v>
      </c>
    </row>
    <row r="126" spans="1:37" ht="15">
      <c r="A126" s="1" t="s">
        <v>366</v>
      </c>
      <c r="B126" s="2" t="s">
        <v>199</v>
      </c>
      <c r="C126" s="1" t="s">
        <v>20</v>
      </c>
      <c r="D126" s="9">
        <v>0.87192291821371903</v>
      </c>
      <c r="E126" s="3">
        <v>2.03433905563474</v>
      </c>
      <c r="F126" s="3">
        <v>54.248209478862101</v>
      </c>
      <c r="G126" s="3">
        <v>0.26255936173535699</v>
      </c>
      <c r="H126" s="3">
        <v>1.18237239276618</v>
      </c>
      <c r="I126" s="17">
        <f t="shared" si="20"/>
        <v>0.15424276977536389</v>
      </c>
      <c r="J126" s="17">
        <f t="shared" si="35"/>
        <v>52.213870423227362</v>
      </c>
      <c r="K126" s="17">
        <f t="shared" si="22"/>
        <v>2.2654384383452881</v>
      </c>
      <c r="L126" s="17">
        <f t="shared" si="23"/>
        <v>4.5426652892705244</v>
      </c>
      <c r="M126" s="17">
        <f t="shared" si="36"/>
        <v>25.082359050106625</v>
      </c>
      <c r="N126" s="17">
        <f t="shared" si="37"/>
        <v>13.52844374931602</v>
      </c>
      <c r="O126" s="17">
        <f t="shared" si="26"/>
        <v>11.553915300790605</v>
      </c>
      <c r="P126" s="18">
        <f t="shared" si="27"/>
        <v>0.67097248369293627</v>
      </c>
      <c r="Q126" s="21">
        <v>2.038961</v>
      </c>
      <c r="R126" s="293">
        <v>0.99886129999999995</v>
      </c>
    </row>
    <row r="127" spans="1:37" ht="15">
      <c r="A127" s="1" t="s">
        <v>367</v>
      </c>
      <c r="B127" s="2" t="s">
        <v>200</v>
      </c>
      <c r="C127" s="1" t="s">
        <v>19</v>
      </c>
      <c r="D127" s="9">
        <v>1.13277520399511</v>
      </c>
      <c r="E127" s="23">
        <v>1.521645435E-7</v>
      </c>
      <c r="F127" s="23">
        <v>44.084249335063198</v>
      </c>
      <c r="G127" s="23">
        <v>3.9501227676132601E-2</v>
      </c>
      <c r="H127" s="23">
        <v>1.15131124347095</v>
      </c>
      <c r="I127" s="17">
        <f t="shared" si="20"/>
        <v>0.13142514183634646</v>
      </c>
      <c r="J127" s="17">
        <f t="shared" si="35"/>
        <v>44.084249182898652</v>
      </c>
      <c r="K127" s="17">
        <f t="shared" si="22"/>
        <v>1.488508464199126</v>
      </c>
      <c r="L127" s="17">
        <f t="shared" si="23"/>
        <v>2.6358518791012724</v>
      </c>
      <c r="M127" s="17">
        <f t="shared" si="36"/>
        <v>29.616391488318381</v>
      </c>
      <c r="N127" s="17">
        <f t="shared" si="37"/>
        <v>16.724858454115008</v>
      </c>
      <c r="O127" s="17">
        <f t="shared" si="26"/>
        <v>12.891533034203373</v>
      </c>
      <c r="P127" s="18">
        <f t="shared" si="27"/>
        <v>0.57253765886976982</v>
      </c>
      <c r="Q127" s="21">
        <v>7.6469930000000002</v>
      </c>
      <c r="R127" s="293">
        <v>0.99389609999999995</v>
      </c>
    </row>
    <row r="128" spans="1:37" ht="15">
      <c r="A128" s="1" t="s">
        <v>247</v>
      </c>
      <c r="B128" s="2" t="s">
        <v>200</v>
      </c>
      <c r="C128" s="1" t="s">
        <v>20</v>
      </c>
      <c r="D128" s="9">
        <v>1.3858019212030599</v>
      </c>
      <c r="E128" s="23">
        <v>6.0332175519999998E-7</v>
      </c>
      <c r="F128" s="23">
        <v>34.508787338971302</v>
      </c>
      <c r="G128" s="23">
        <v>4.8019382948519002E-3</v>
      </c>
      <c r="H128" s="23">
        <v>1.1916302639449501</v>
      </c>
      <c r="I128" s="17">
        <f t="shared" si="20"/>
        <v>0.16081352559018491</v>
      </c>
      <c r="J128" s="17">
        <f t="shared" si="35"/>
        <v>34.508786735649551</v>
      </c>
      <c r="K128" s="17">
        <f t="shared" si="22"/>
        <v>1.1779181423187348</v>
      </c>
      <c r="L128" s="17">
        <f t="shared" si="23"/>
        <v>2.2807245227890496</v>
      </c>
      <c r="M128" s="17">
        <f t="shared" si="36"/>
        <v>29.296422396876032</v>
      </c>
      <c r="N128" s="17">
        <f t="shared" si="37"/>
        <v>15.130625275804993</v>
      </c>
      <c r="O128" s="17">
        <f t="shared" si="26"/>
        <v>14.165797121071039</v>
      </c>
      <c r="P128" s="18">
        <f t="shared" si="27"/>
        <v>0.47705587879129813</v>
      </c>
      <c r="Q128" s="21">
        <v>30.422329999999999</v>
      </c>
      <c r="R128" s="293">
        <v>0.96609659999999997</v>
      </c>
    </row>
    <row r="129" spans="1:18" ht="15">
      <c r="A129" s="1" t="s">
        <v>368</v>
      </c>
      <c r="B129" s="296" t="s">
        <v>202</v>
      </c>
      <c r="C129" s="297" t="s">
        <v>19</v>
      </c>
      <c r="D129" s="298">
        <v>1.1926746177671299</v>
      </c>
      <c r="E129" s="300">
        <v>1.7294543052E-6</v>
      </c>
      <c r="F129" s="300">
        <v>38.5347966445011</v>
      </c>
      <c r="G129" s="300">
        <v>2.8680259260149301E-2</v>
      </c>
      <c r="H129" s="300">
        <v>1.1205690163264099</v>
      </c>
      <c r="I129" s="299">
        <f t="shared" si="20"/>
        <v>0.10759624313161398</v>
      </c>
      <c r="J129" s="299">
        <f t="shared" si="35"/>
        <v>38.534794915046795</v>
      </c>
      <c r="K129" s="299">
        <f t="shared" si="22"/>
        <v>1.324896996760482</v>
      </c>
      <c r="L129" s="299">
        <f t="shared" si="23"/>
        <v>2.0828678740860327</v>
      </c>
      <c r="M129" s="299">
        <f t="shared" si="36"/>
        <v>29.085126844288574</v>
      </c>
      <c r="N129" s="299">
        <f t="shared" si="37"/>
        <v>18.500836753354204</v>
      </c>
      <c r="O129" s="299">
        <f t="shared" si="26"/>
        <v>10.58429009093437</v>
      </c>
      <c r="P129" s="18">
        <f t="shared" si="27"/>
        <v>0.54993410650296981</v>
      </c>
      <c r="Q129" s="21">
        <v>3.9612250000000002</v>
      </c>
      <c r="R129" s="293">
        <v>0.99432739999999997</v>
      </c>
    </row>
    <row r="130" spans="1:18" ht="15">
      <c r="A130" s="1" t="s">
        <v>369</v>
      </c>
      <c r="B130" s="2" t="s">
        <v>202</v>
      </c>
      <c r="C130" s="1" t="s">
        <v>20</v>
      </c>
      <c r="D130" s="9">
        <v>1.40792605951563</v>
      </c>
      <c r="E130" s="23">
        <v>9.1853384906248401</v>
      </c>
      <c r="F130" s="23">
        <v>37.179537491695498</v>
      </c>
      <c r="G130" s="23">
        <v>3.8348038530284E-3</v>
      </c>
      <c r="H130" s="23">
        <v>1.3432504305268</v>
      </c>
      <c r="I130" s="17">
        <f t="shared" si="20"/>
        <v>0.25553718258789837</v>
      </c>
      <c r="J130" s="17">
        <f t="shared" si="35"/>
        <v>27.994199001070658</v>
      </c>
      <c r="K130" s="17">
        <f t="shared" si="22"/>
        <v>1.2514621869148206</v>
      </c>
      <c r="L130" s="17">
        <f t="shared" si="23"/>
        <v>4.0511605050052957</v>
      </c>
      <c r="M130" s="17">
        <f t="shared" si="36"/>
        <v>31.55453133861942</v>
      </c>
      <c r="N130" s="17">
        <f t="shared" si="37"/>
        <v>16.095506321912499</v>
      </c>
      <c r="O130" s="17">
        <f t="shared" si="26"/>
        <v>15.459025016706921</v>
      </c>
      <c r="P130" s="18">
        <f t="shared" si="27"/>
        <v>0.46870714735259245</v>
      </c>
      <c r="Q130" s="21">
        <v>0.92181489999999999</v>
      </c>
      <c r="R130" s="293">
        <v>0.99912820000000002</v>
      </c>
    </row>
    <row r="131" spans="1:18" ht="15">
      <c r="A131" s="1" t="s">
        <v>370</v>
      </c>
      <c r="B131" s="2" t="s">
        <v>203</v>
      </c>
      <c r="C131" s="1" t="s">
        <v>20</v>
      </c>
      <c r="D131" s="9">
        <v>0.77936866274017402</v>
      </c>
      <c r="E131" s="23">
        <v>14.224636194767401</v>
      </c>
      <c r="F131" s="23">
        <v>53.723312465105103</v>
      </c>
      <c r="G131" s="23">
        <v>0.16685330270860199</v>
      </c>
      <c r="H131" s="23">
        <v>1.24477937271445</v>
      </c>
      <c r="I131" s="17">
        <f t="shared" si="20"/>
        <v>0.19664478547766062</v>
      </c>
      <c r="J131" s="17">
        <f t="shared" si="35"/>
        <v>39.498676270337704</v>
      </c>
      <c r="K131" s="17">
        <f t="shared" si="22"/>
        <v>2.6829093034646343</v>
      </c>
      <c r="L131" s="17">
        <f t="shared" si="23"/>
        <v>6.8240798975282599</v>
      </c>
      <c r="M131" s="17">
        <f t="shared" si="36"/>
        <v>28.946966248686934</v>
      </c>
      <c r="N131" s="17">
        <f t="shared" si="37"/>
        <v>20.012768347886603</v>
      </c>
      <c r="O131" s="17">
        <f t="shared" si="26"/>
        <v>8.9341979008003314</v>
      </c>
      <c r="P131" s="18">
        <f t="shared" si="27"/>
        <v>0.70589861783389651</v>
      </c>
      <c r="Q131" s="21">
        <v>3.532038</v>
      </c>
      <c r="R131" s="293">
        <v>0.99722359999999999</v>
      </c>
    </row>
    <row r="132" spans="1:18" ht="15">
      <c r="A132" s="1" t="s">
        <v>371</v>
      </c>
      <c r="B132" s="2" t="s">
        <v>204</v>
      </c>
      <c r="C132" s="1" t="s">
        <v>19</v>
      </c>
      <c r="D132" s="9">
        <v>0.784392484540408</v>
      </c>
      <c r="E132" s="23">
        <v>10.8104555450485</v>
      </c>
      <c r="F132" s="23">
        <v>49.301839329361499</v>
      </c>
      <c r="G132" s="23">
        <v>7.1956409037240501E-2</v>
      </c>
      <c r="H132" s="23">
        <v>1.34406491151337</v>
      </c>
      <c r="I132" s="17">
        <f t="shared" si="20"/>
        <v>0.25598831467593708</v>
      </c>
      <c r="J132" s="17">
        <f t="shared" si="35"/>
        <v>38.491383784313001</v>
      </c>
      <c r="K132" s="17">
        <f t="shared" si="22"/>
        <v>3.0026773858400033</v>
      </c>
      <c r="L132" s="17">
        <f t="shared" si="23"/>
        <v>11.134478840236378</v>
      </c>
      <c r="M132" s="17">
        <f t="shared" si="36"/>
        <v>23.629476318252539</v>
      </c>
      <c r="N132" s="17">
        <f t="shared" si="37"/>
        <v>14.267409780321522</v>
      </c>
      <c r="O132" s="17">
        <f t="shared" si="26"/>
        <v>9.3620665379310175</v>
      </c>
      <c r="P132" s="18">
        <f t="shared" si="27"/>
        <v>0.70400283602248759</v>
      </c>
      <c r="Q132" s="21">
        <v>2.5151180000000002</v>
      </c>
      <c r="R132" s="293">
        <v>0.99842200000000003</v>
      </c>
    </row>
    <row r="133" spans="1:18" ht="15">
      <c r="A133" s="1" t="s">
        <v>372</v>
      </c>
      <c r="B133" s="2" t="s">
        <v>207</v>
      </c>
      <c r="C133" s="1" t="s">
        <v>20</v>
      </c>
      <c r="D133">
        <v>0.79154176940997201</v>
      </c>
      <c r="E133" s="23">
        <v>8.4528741176252495</v>
      </c>
      <c r="F133" s="23">
        <v>54.349261060195602</v>
      </c>
      <c r="G133" s="23">
        <v>0.119372065231956</v>
      </c>
      <c r="H133" s="23">
        <v>1.1898340316648</v>
      </c>
      <c r="I133" s="17">
        <f t="shared" ref="I133:I141" si="46">1-1/H133</f>
        <v>0.15954664819864561</v>
      </c>
      <c r="J133" s="17">
        <f t="shared" si="35"/>
        <v>45.896386942570352</v>
      </c>
      <c r="K133" s="17">
        <f t="shared" ref="K133:K141" si="47">(1+(G133*336)^H133)^I133</f>
        <v>2.0193045637669766</v>
      </c>
      <c r="L133" s="17">
        <f t="shared" ref="L133:L141" si="48">(1+(G133*15310)^H133)^I133</f>
        <v>4.1612570398992448</v>
      </c>
      <c r="M133" s="17">
        <f t="shared" si="36"/>
        <v>31.181682721391024</v>
      </c>
      <c r="N133" s="17">
        <f t="shared" si="37"/>
        <v>19.482326637021078</v>
      </c>
      <c r="O133" s="17">
        <f t="shared" ref="O133:O144" si="49">M133-N133</f>
        <v>11.699356084369946</v>
      </c>
      <c r="P133" s="18">
        <f t="shared" ref="P133:P144" si="50">(2.65-D133)/2.65</f>
        <v>0.7013049926754823</v>
      </c>
      <c r="Q133" s="21">
        <v>5.5989180000000003</v>
      </c>
      <c r="R133" s="293">
        <v>0.99628340000000004</v>
      </c>
    </row>
    <row r="134" spans="1:18" ht="15">
      <c r="A134" s="1" t="s">
        <v>373</v>
      </c>
      <c r="B134" s="2" t="s">
        <v>208</v>
      </c>
      <c r="C134" s="1" t="s">
        <v>20</v>
      </c>
      <c r="D134">
        <v>0.81617781862265903</v>
      </c>
      <c r="E134" s="23">
        <v>3.5233757297281501</v>
      </c>
      <c r="F134" s="23">
        <v>51.987643097072599</v>
      </c>
      <c r="G134" s="23">
        <v>8.5184905636353697E-2</v>
      </c>
      <c r="H134" s="23">
        <v>1.2116848508194999</v>
      </c>
      <c r="I134" s="17">
        <f t="shared" si="46"/>
        <v>0.17470289463166178</v>
      </c>
      <c r="J134" s="17">
        <f t="shared" si="35"/>
        <v>48.464267367344448</v>
      </c>
      <c r="K134" s="17">
        <f t="shared" si="47"/>
        <v>2.0401114466070109</v>
      </c>
      <c r="L134" s="17">
        <f t="shared" si="48"/>
        <v>4.5654392417226815</v>
      </c>
      <c r="M134" s="17">
        <f t="shared" si="36"/>
        <v>27.279071747191935</v>
      </c>
      <c r="N134" s="17">
        <f t="shared" si="37"/>
        <v>14.138842238281963</v>
      </c>
      <c r="O134" s="17">
        <f t="shared" si="49"/>
        <v>13.140229508909972</v>
      </c>
      <c r="P134" s="18">
        <f t="shared" si="50"/>
        <v>0.69200837033107199</v>
      </c>
      <c r="Q134" s="21">
        <v>1.2938460000000001</v>
      </c>
      <c r="R134" s="293">
        <v>0.99931239999999999</v>
      </c>
    </row>
    <row r="135" spans="1:18" ht="15">
      <c r="A135" s="1" t="s">
        <v>374</v>
      </c>
      <c r="B135" s="2" t="s">
        <v>194</v>
      </c>
      <c r="C135" s="1" t="s">
        <v>19</v>
      </c>
      <c r="D135">
        <v>0.81221672835708902</v>
      </c>
      <c r="E135" s="23">
        <v>8.4814840826020497</v>
      </c>
      <c r="F135" s="23">
        <v>51.592541244242803</v>
      </c>
      <c r="G135" s="23">
        <v>0.12881527664150999</v>
      </c>
      <c r="H135" s="23">
        <v>1.1904125099878999</v>
      </c>
      <c r="I135" s="17">
        <f t="shared" si="46"/>
        <v>0.15995506464379761</v>
      </c>
      <c r="J135" s="17">
        <f t="shared" si="35"/>
        <v>43.111057161640751</v>
      </c>
      <c r="K135" s="17">
        <f t="shared" si="47"/>
        <v>2.0528259396119144</v>
      </c>
      <c r="L135" s="17">
        <f t="shared" si="48"/>
        <v>4.240397695370647</v>
      </c>
      <c r="M135" s="17">
        <f t="shared" si="36"/>
        <v>29.482318264281801</v>
      </c>
      <c r="N135" s="17">
        <f t="shared" si="37"/>
        <v>18.648232642225647</v>
      </c>
      <c r="O135" s="17">
        <f t="shared" si="49"/>
        <v>10.834085622056154</v>
      </c>
      <c r="P135" s="18">
        <f t="shared" si="50"/>
        <v>0.69350312137468328</v>
      </c>
      <c r="Q135" s="21">
        <v>2.7838850000000002</v>
      </c>
      <c r="R135" s="293">
        <v>0.99789859999999997</v>
      </c>
    </row>
    <row r="136" spans="1:18" ht="15">
      <c r="A136" s="1" t="s">
        <v>244</v>
      </c>
      <c r="B136" s="2" t="s">
        <v>209</v>
      </c>
      <c r="C136" s="1" t="s">
        <v>20</v>
      </c>
      <c r="D136" s="25">
        <v>0.91752376224661303</v>
      </c>
      <c r="E136" s="24">
        <v>10.3877993873571</v>
      </c>
      <c r="F136" s="4">
        <v>49.4285628454966</v>
      </c>
      <c r="G136" s="4">
        <v>0.107060772705955</v>
      </c>
      <c r="H136" s="4">
        <v>1.1874318686184</v>
      </c>
      <c r="I136" s="27">
        <f t="shared" si="46"/>
        <v>0.15784641929518084</v>
      </c>
      <c r="J136" s="27">
        <f t="shared" si="35"/>
        <v>39.040763458139502</v>
      </c>
      <c r="K136" s="27">
        <f t="shared" si="47"/>
        <v>1.9615759027669026</v>
      </c>
      <c r="L136" s="27">
        <f t="shared" si="48"/>
        <v>4.0043310216287793</v>
      </c>
      <c r="M136" s="27">
        <f t="shared" si="36"/>
        <v>30.290553801841149</v>
      </c>
      <c r="N136" s="27">
        <f t="shared" si="37"/>
        <v>20.137433782532426</v>
      </c>
      <c r="O136" s="27">
        <f t="shared" si="49"/>
        <v>10.153120019308723</v>
      </c>
      <c r="P136" s="28">
        <f t="shared" si="50"/>
        <v>0.65376461802014596</v>
      </c>
      <c r="Q136" s="30">
        <v>5.5749820000000003</v>
      </c>
      <c r="R136" s="295">
        <v>0.99498310000000001</v>
      </c>
    </row>
    <row r="137" spans="1:18" ht="15">
      <c r="A137" s="1" t="s">
        <v>375</v>
      </c>
      <c r="B137" s="2" t="s">
        <v>203</v>
      </c>
      <c r="C137" s="1" t="s">
        <v>19</v>
      </c>
      <c r="D137">
        <v>0.67734643541234096</v>
      </c>
      <c r="E137" s="23">
        <v>13.095727082406899</v>
      </c>
      <c r="F137" s="23">
        <v>54.640748315920902</v>
      </c>
      <c r="G137" s="23">
        <v>0.20826768339857099</v>
      </c>
      <c r="H137" s="23">
        <v>1.29378730709817</v>
      </c>
      <c r="I137" s="17">
        <f t="shared" si="46"/>
        <v>0.22707542846212048</v>
      </c>
      <c r="J137" s="17">
        <f t="shared" si="35"/>
        <v>41.545021233514007</v>
      </c>
      <c r="K137" s="17">
        <f t="shared" si="47"/>
        <v>3.4868229013321606</v>
      </c>
      <c r="L137" s="17">
        <f t="shared" si="48"/>
        <v>10.698311558278034</v>
      </c>
      <c r="M137" s="17">
        <f t="shared" si="36"/>
        <v>25.010591246469115</v>
      </c>
      <c r="N137" s="17">
        <f t="shared" si="37"/>
        <v>16.979052129280085</v>
      </c>
      <c r="O137" s="17">
        <f t="shared" si="49"/>
        <v>8.0315391171890305</v>
      </c>
      <c r="P137" s="18">
        <f t="shared" si="50"/>
        <v>0.74439757154251285</v>
      </c>
      <c r="Q137" s="29">
        <v>0.7787866</v>
      </c>
      <c r="R137" s="293">
        <v>0.99948250000000005</v>
      </c>
    </row>
    <row r="138" spans="1:18" ht="15">
      <c r="A138" s="1" t="s">
        <v>376</v>
      </c>
      <c r="B138" s="2" t="s">
        <v>204</v>
      </c>
      <c r="C138" s="1" t="s">
        <v>20</v>
      </c>
      <c r="D138">
        <v>1.01655101888584</v>
      </c>
      <c r="E138" s="23">
        <v>16.931361235109701</v>
      </c>
      <c r="F138" s="23">
        <v>50.144129238934397</v>
      </c>
      <c r="G138" s="23">
        <v>4.5744872186335397E-2</v>
      </c>
      <c r="H138" s="26">
        <v>1.3907056191799501</v>
      </c>
      <c r="I138" s="17">
        <f t="shared" si="46"/>
        <v>0.28094056268380896</v>
      </c>
      <c r="J138" s="17">
        <f t="shared" si="35"/>
        <v>33.212768003824692</v>
      </c>
      <c r="K138" s="17">
        <f t="shared" si="47"/>
        <v>2.9264598291243762</v>
      </c>
      <c r="L138" s="17">
        <f t="shared" si="48"/>
        <v>12.932874061913839</v>
      </c>
      <c r="M138" s="17">
        <f t="shared" si="36"/>
        <v>28.280489514024865</v>
      </c>
      <c r="N138" s="17">
        <f t="shared" si="37"/>
        <v>19.499449955747082</v>
      </c>
      <c r="O138" s="17">
        <f t="shared" si="49"/>
        <v>8.7810395582777829</v>
      </c>
      <c r="P138" s="18">
        <f t="shared" si="50"/>
        <v>0.61639584192987174</v>
      </c>
      <c r="Q138" s="21">
        <v>9.5025480000000009</v>
      </c>
      <c r="R138" s="293">
        <v>0.99302840000000003</v>
      </c>
    </row>
    <row r="139" spans="1:18" ht="15">
      <c r="A139" s="1" t="s">
        <v>377</v>
      </c>
      <c r="B139" s="2" t="s">
        <v>211</v>
      </c>
      <c r="C139" s="1" t="s">
        <v>20</v>
      </c>
      <c r="D139">
        <v>0.64498142958391003</v>
      </c>
      <c r="E139" s="23">
        <v>3.0680325301566</v>
      </c>
      <c r="F139" s="23">
        <v>48.140026037129097</v>
      </c>
      <c r="G139" s="26">
        <v>0.118640514151891</v>
      </c>
      <c r="H139" s="23">
        <v>1.21709168066116</v>
      </c>
      <c r="I139" s="17">
        <f t="shared" si="46"/>
        <v>0.17836920924743271</v>
      </c>
      <c r="J139" s="17">
        <f t="shared" si="35"/>
        <v>45.071993506972497</v>
      </c>
      <c r="K139" s="17">
        <f t="shared" si="47"/>
        <v>2.2301760132113593</v>
      </c>
      <c r="L139" s="17">
        <f t="shared" si="48"/>
        <v>5.0998259021742154</v>
      </c>
      <c r="M139" s="17">
        <f t="shared" si="36"/>
        <v>23.278093637428007</v>
      </c>
      <c r="N139" s="17">
        <f t="shared" si="37"/>
        <v>11.905980015335828</v>
      </c>
      <c r="O139" s="17">
        <f t="shared" si="49"/>
        <v>11.372113622092179</v>
      </c>
      <c r="P139" s="18">
        <f t="shared" si="50"/>
        <v>0.75661078128909065</v>
      </c>
      <c r="Q139" s="21">
        <v>1.994704</v>
      </c>
      <c r="R139" s="293">
        <v>0.99876719999999997</v>
      </c>
    </row>
    <row r="140" spans="1:18" ht="15">
      <c r="A140" s="1" t="s">
        <v>378</v>
      </c>
      <c r="B140" s="2" t="s">
        <v>193</v>
      </c>
      <c r="C140" s="1" t="s">
        <v>19</v>
      </c>
      <c r="D140">
        <v>0.76139883860856705</v>
      </c>
      <c r="E140" s="23">
        <v>11.8377125047992</v>
      </c>
      <c r="F140" s="26">
        <v>54.433088788483602</v>
      </c>
      <c r="G140" s="23">
        <v>0.13962145228800499</v>
      </c>
      <c r="H140" s="23">
        <v>1.3224373466533501</v>
      </c>
      <c r="I140" s="17">
        <f t="shared" si="46"/>
        <v>0.24382050875176198</v>
      </c>
      <c r="J140" s="17">
        <f t="shared" si="35"/>
        <v>42.595376283684402</v>
      </c>
      <c r="K140" s="17">
        <f t="shared" si="47"/>
        <v>3.4636772302853585</v>
      </c>
      <c r="L140" s="17">
        <f t="shared" si="48"/>
        <v>11.84942065157504</v>
      </c>
      <c r="M140" s="17">
        <f t="shared" si="36"/>
        <v>24.13544507388594</v>
      </c>
      <c r="N140" s="17">
        <f t="shared" si="37"/>
        <v>15.432434773184749</v>
      </c>
      <c r="O140" s="17">
        <f t="shared" si="49"/>
        <v>8.703010300701191</v>
      </c>
      <c r="P140" s="18">
        <f t="shared" si="50"/>
        <v>0.71267968354393696</v>
      </c>
      <c r="Q140" s="21">
        <v>1.4191229999999999</v>
      </c>
      <c r="R140" s="293">
        <v>0.99916649999999996</v>
      </c>
    </row>
    <row r="141" spans="1:18" ht="15">
      <c r="A141" s="1" t="s">
        <v>379</v>
      </c>
      <c r="B141" s="296" t="s">
        <v>213</v>
      </c>
      <c r="C141" s="297" t="s">
        <v>19</v>
      </c>
      <c r="D141" s="298">
        <v>0.48750393853810797</v>
      </c>
      <c r="E141" s="300">
        <v>15.986457855486901</v>
      </c>
      <c r="F141" s="300">
        <v>52.059642246926401</v>
      </c>
      <c r="G141" s="300">
        <v>8.3179620554206898E-2</v>
      </c>
      <c r="H141" s="300">
        <v>1.53855747206829</v>
      </c>
      <c r="I141" s="299">
        <f t="shared" si="46"/>
        <v>0.35004052942156572</v>
      </c>
      <c r="J141" s="299">
        <f t="shared" si="35"/>
        <v>36.073184391439497</v>
      </c>
      <c r="K141" s="299">
        <f t="shared" si="47"/>
        <v>6.0234895692619457</v>
      </c>
      <c r="L141" s="299">
        <f t="shared" si="48"/>
        <v>47.013138970683968</v>
      </c>
      <c r="M141" s="299">
        <f t="shared" si="36"/>
        <v>21.975209720439416</v>
      </c>
      <c r="N141" s="299">
        <f t="shared" si="37"/>
        <v>16.753757916304657</v>
      </c>
      <c r="O141" s="299">
        <f t="shared" si="49"/>
        <v>5.2214518041347588</v>
      </c>
      <c r="P141" s="18">
        <f t="shared" si="50"/>
        <v>0.81603624960826115</v>
      </c>
      <c r="Q141" s="21">
        <v>13.189539999999999</v>
      </c>
      <c r="R141" s="293">
        <v>0.99140969999999995</v>
      </c>
    </row>
    <row r="142" spans="1:18" ht="15">
      <c r="A142" s="1" t="s">
        <v>380</v>
      </c>
      <c r="B142" s="2" t="s">
        <v>196</v>
      </c>
      <c r="C142" s="1" t="s">
        <v>19</v>
      </c>
      <c r="D142" s="9">
        <v>0.57735305919614199</v>
      </c>
      <c r="E142" s="23">
        <v>6.7217854891455104</v>
      </c>
      <c r="F142" s="23">
        <v>52.777628443764897</v>
      </c>
      <c r="G142" s="23">
        <v>0.18634249262567901</v>
      </c>
      <c r="H142" s="23">
        <v>1.18428287400854</v>
      </c>
      <c r="I142" s="17">
        <f>1-1/H141</f>
        <v>0.35004052942156572</v>
      </c>
      <c r="J142" s="17">
        <f>F141-E141</f>
        <v>36.073184391439497</v>
      </c>
      <c r="K142" s="17">
        <f>(1+(G141*336)^H141)^I142</f>
        <v>6.0234895692619457</v>
      </c>
      <c r="L142" s="17">
        <f>(1+(G141*15310)^H141)^I142</f>
        <v>47.013138970683968</v>
      </c>
      <c r="M142" s="17">
        <f>E141+J142/K142</f>
        <v>21.975209720439416</v>
      </c>
      <c r="N142" s="17">
        <f>E141+J142/L142</f>
        <v>16.753757916304657</v>
      </c>
      <c r="O142" s="17">
        <f t="shared" si="49"/>
        <v>5.2214518041347588</v>
      </c>
      <c r="P142" s="18">
        <f t="shared" si="50"/>
        <v>0.78213092105805948</v>
      </c>
      <c r="Q142" s="21">
        <v>2.3453940000000002</v>
      </c>
      <c r="R142" s="293">
        <v>0.99836100000000005</v>
      </c>
    </row>
    <row r="143" spans="1:18" ht="15">
      <c r="A143" s="1" t="s">
        <v>381</v>
      </c>
      <c r="B143" s="2" t="s">
        <v>71</v>
      </c>
      <c r="C143" s="1" t="s">
        <v>20</v>
      </c>
      <c r="D143" s="9">
        <v>0.85945997567082999</v>
      </c>
      <c r="E143" s="23">
        <v>9.5768711167775198</v>
      </c>
      <c r="F143" s="23">
        <v>51.477665092851502</v>
      </c>
      <c r="G143" s="23">
        <v>9.5633718415575802E-2</v>
      </c>
      <c r="H143" s="23">
        <v>1.2235556993411301</v>
      </c>
      <c r="I143" s="17">
        <f>1-1/H143</f>
        <v>0.18270986720221405</v>
      </c>
      <c r="J143" s="17">
        <f>F143-E143</f>
        <v>41.900793976073984</v>
      </c>
      <c r="K143" s="17">
        <f>(1+(G143*336)^H143)^I143</f>
        <v>2.1777906548625117</v>
      </c>
      <c r="L143" s="17">
        <f>(1+(G143*15310)^H143)^I143</f>
        <v>5.1014715276852378</v>
      </c>
      <c r="M143" s="17">
        <f>E143+J143/K143</f>
        <v>28.816917850617173</v>
      </c>
      <c r="N143" s="17">
        <f>E143+J143/L143</f>
        <v>17.790343200015084</v>
      </c>
      <c r="O143" s="17">
        <f t="shared" si="49"/>
        <v>11.02657465060209</v>
      </c>
      <c r="P143" s="18">
        <f t="shared" si="50"/>
        <v>0.67567548087893203</v>
      </c>
      <c r="Q143" s="21">
        <v>11.15428</v>
      </c>
      <c r="R143" s="293">
        <v>0.99241170000000001</v>
      </c>
    </row>
    <row r="144" spans="1:18" ht="15">
      <c r="A144" s="1" t="s">
        <v>382</v>
      </c>
      <c r="B144" s="2" t="s">
        <v>71</v>
      </c>
      <c r="C144" s="1" t="s">
        <v>19</v>
      </c>
      <c r="D144" s="9">
        <v>0.80197586084122796</v>
      </c>
      <c r="E144" s="23">
        <v>8.5777057945180495</v>
      </c>
      <c r="F144" s="23">
        <v>51.278102876486898</v>
      </c>
      <c r="G144" s="23">
        <v>6.9451162801113395E-2</v>
      </c>
      <c r="H144" s="23">
        <v>1.2658646762814101</v>
      </c>
      <c r="I144" s="17">
        <f>1-1/H144</f>
        <v>0.21002614360202476</v>
      </c>
      <c r="J144" s="17">
        <f>F144-E144</f>
        <v>42.700397081968845</v>
      </c>
      <c r="K144" s="17">
        <f>(1+(G144*336)^H144)^I144</f>
        <v>2.3194451560077902</v>
      </c>
      <c r="L144" s="17">
        <f>(1+(G144*15310)^H144)^I144</f>
        <v>6.3781396548216893</v>
      </c>
      <c r="M144" s="17">
        <f>E144+J144/K144</f>
        <v>26.987452182082745</v>
      </c>
      <c r="N144" s="17">
        <f>E144+J144/L144</f>
        <v>15.272510140749098</v>
      </c>
      <c r="O144" s="17">
        <f t="shared" si="49"/>
        <v>11.714942041333646</v>
      </c>
      <c r="P144" s="18">
        <f t="shared" si="50"/>
        <v>0.69736759968255546</v>
      </c>
      <c r="Q144" s="21">
        <v>2.249533</v>
      </c>
      <c r="R144" s="293">
        <v>0.99872819999999995</v>
      </c>
    </row>
    <row r="151" spans="3:4">
      <c r="C151" s="2"/>
      <c r="D151" s="1"/>
    </row>
  </sheetData>
  <mergeCells count="26">
    <mergeCell ref="AI1:AI2"/>
    <mergeCell ref="AJ1:AJ2"/>
    <mergeCell ref="AK1:AK2"/>
    <mergeCell ref="AA1:AA2"/>
    <mergeCell ref="AB1:AB2"/>
    <mergeCell ref="AC1:AC2"/>
    <mergeCell ref="AD1:AD2"/>
    <mergeCell ref="AE1:AE2"/>
    <mergeCell ref="U1:U2"/>
    <mergeCell ref="V1:V2"/>
    <mergeCell ref="X1:X2"/>
    <mergeCell ref="Y1:Y2"/>
    <mergeCell ref="Z1:Z2"/>
    <mergeCell ref="P1:P2"/>
    <mergeCell ref="Q1:Q2"/>
    <mergeCell ref="R1:R2"/>
    <mergeCell ref="H1:H2"/>
    <mergeCell ref="I1:I2"/>
    <mergeCell ref="J1:J2"/>
    <mergeCell ref="K1:K2"/>
    <mergeCell ref="L1:L2"/>
    <mergeCell ref="B1:B2"/>
    <mergeCell ref="C1:C2"/>
    <mergeCell ref="E1:E2"/>
    <mergeCell ref="F1:F2"/>
    <mergeCell ref="G1:G2"/>
  </mergeCells>
  <phoneticPr fontId="29" type="noConversion"/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FF3F968A8E59439A425B5DB9DB1117" ma:contentTypeVersion="4" ma:contentTypeDescription="Create a new document." ma:contentTypeScope="" ma:versionID="aae3b57f9fe2b3635ba295662678715d">
  <xsd:schema xmlns:xsd="http://www.w3.org/2001/XMLSchema" xmlns:xs="http://www.w3.org/2001/XMLSchema" xmlns:p="http://schemas.microsoft.com/office/2006/metadata/properties" xmlns:ns2="2f500cd4-e12b-40d2-8934-784d72387fc4" targetNamespace="http://schemas.microsoft.com/office/2006/metadata/properties" ma:root="true" ma:fieldsID="274b28677859729c4b03c9e7052f44ca" ns2:_="">
    <xsd:import namespace="2f500cd4-e12b-40d2-8934-784d72387f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00cd4-e12b-40d2-8934-784d72387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2EC6D-788F-44C0-9809-E104A892D119}"/>
</file>

<file path=customXml/itemProps2.xml><?xml version="1.0" encoding="utf-8"?>
<ds:datastoreItem xmlns:ds="http://schemas.openxmlformats.org/officeDocument/2006/customXml" ds:itemID="{49D8F059-5188-4E06-B889-5AE3EF6BB3F6}"/>
</file>

<file path=customXml/itemProps3.xml><?xml version="1.0" encoding="utf-8"?>
<ds:datastoreItem xmlns:ds="http://schemas.openxmlformats.org/officeDocument/2006/customXml" ds:itemID="{202A0E79-89DC-464A-A65A-869F7D78C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刘晨</dc:creator>
  <cp:keywords/>
  <dc:description/>
  <cp:lastModifiedBy/>
  <cp:revision/>
  <dcterms:created xsi:type="dcterms:W3CDTF">2020-03-23T02:14:00Z</dcterms:created>
  <dcterms:modified xsi:type="dcterms:W3CDTF">2024-04-08T20:32:12Z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B039EC7B3CA64B9EA2E6E14CB7A0F53A</vt:lpwstr>
  </property>
  <property fmtid="{D5CDD505-2E9C-101B-9397-08002B2CF9AE}" pid="4" name="ContentTypeId">
    <vt:lpwstr>0x01010026FF3F968A8E59439A425B5DB9DB1117</vt:lpwstr>
  </property>
</Properties>
</file>