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shpalakurthi/discount.ai/webscraping/src/"/>
    </mc:Choice>
  </mc:AlternateContent>
  <xr:revisionPtr revIDLastSave="0" documentId="13_ncr:1_{FBDD77AD-1B3B-754A-A667-7B586E1E7FEE}" xr6:coauthVersionLast="47" xr6:coauthVersionMax="47" xr10:uidLastSave="{00000000-0000-0000-0000-000000000000}"/>
  <bookViews>
    <workbookView xWindow="1900" yWindow="1820" windowWidth="27240" windowHeight="15780" xr2:uid="{56868CB8-9C68-504F-8240-E71104EF49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7" i="1"/>
  <c r="D9" i="1"/>
  <c r="D8" i="1"/>
  <c r="D11" i="1" s="1"/>
  <c r="D14" i="1" s="1"/>
  <c r="D15" i="1" s="1"/>
  <c r="D16" i="1" s="1"/>
  <c r="D10" i="1"/>
  <c r="D12" i="1"/>
  <c r="D13" i="1"/>
  <c r="D18" i="1"/>
  <c r="D19" i="1"/>
  <c r="D20" i="1" s="1"/>
  <c r="D21" i="1"/>
  <c r="J23" i="1"/>
  <c r="K23" i="1" s="1"/>
  <c r="L23" i="1" s="1"/>
  <c r="M23" i="1" s="1"/>
  <c r="M21" i="1"/>
  <c r="L21" i="1"/>
  <c r="K21" i="1"/>
  <c r="J21" i="1"/>
  <c r="I21" i="1"/>
  <c r="H21" i="1"/>
  <c r="G21" i="1"/>
  <c r="F21" i="1"/>
  <c r="E21" i="1"/>
  <c r="H19" i="1"/>
  <c r="H20" i="1" s="1"/>
  <c r="G19" i="1"/>
  <c r="F19" i="1"/>
  <c r="F20" i="1" s="1"/>
  <c r="E19" i="1"/>
  <c r="H18" i="1"/>
  <c r="H12" i="1"/>
  <c r="H13" i="1" s="1"/>
  <c r="G12" i="1"/>
  <c r="F12" i="1"/>
  <c r="E12" i="1"/>
  <c r="E13" i="1" s="1"/>
  <c r="F10" i="1"/>
  <c r="H9" i="1"/>
  <c r="H10" i="1" s="1"/>
  <c r="G9" i="1"/>
  <c r="F9" i="1"/>
  <c r="E9" i="1"/>
  <c r="H6" i="1"/>
  <c r="G6" i="1"/>
  <c r="F6" i="1"/>
  <c r="E6" i="1"/>
  <c r="H4" i="1"/>
  <c r="I4" i="1" s="1"/>
  <c r="J4" i="1" s="1"/>
  <c r="G4" i="1"/>
  <c r="G10" i="1" s="1"/>
  <c r="F4" i="1"/>
  <c r="E4" i="1"/>
  <c r="F3" i="1"/>
  <c r="G3" i="1" s="1"/>
  <c r="H3" i="1" s="1"/>
  <c r="I3" i="1" s="1"/>
  <c r="J3" i="1" s="1"/>
  <c r="K3" i="1" s="1"/>
  <c r="L3" i="1" s="1"/>
  <c r="M3" i="1" s="1"/>
  <c r="E7" i="1" l="1"/>
  <c r="E18" i="1"/>
  <c r="H5" i="1"/>
  <c r="G20" i="1"/>
  <c r="G7" i="1"/>
  <c r="G13" i="1"/>
  <c r="H8" i="1"/>
  <c r="H11" i="1" s="1"/>
  <c r="H14" i="1" s="1"/>
  <c r="G18" i="1"/>
  <c r="D17" i="1"/>
  <c r="D22" i="1" s="1"/>
  <c r="E8" i="1"/>
  <c r="E11" i="1" s="1"/>
  <c r="E14" i="1" s="1"/>
  <c r="E15" i="1" s="1"/>
  <c r="E16" i="1" s="1"/>
  <c r="F7" i="1"/>
  <c r="H7" i="1"/>
  <c r="E20" i="1"/>
  <c r="G5" i="1"/>
  <c r="F13" i="1"/>
  <c r="F8" i="1"/>
  <c r="F11" i="1" s="1"/>
  <c r="F14" i="1" s="1"/>
  <c r="F15" i="1" s="1"/>
  <c r="F16" i="1" s="1"/>
  <c r="E10" i="1"/>
  <c r="J12" i="1"/>
  <c r="J18" i="1" s="1"/>
  <c r="J6" i="1"/>
  <c r="J8" i="1" s="1"/>
  <c r="J19" i="1"/>
  <c r="J9" i="1"/>
  <c r="K4" i="1"/>
  <c r="I6" i="1"/>
  <c r="I8" i="1" s="1"/>
  <c r="F18" i="1"/>
  <c r="I9" i="1"/>
  <c r="I19" i="1"/>
  <c r="F5" i="1"/>
  <c r="I12" i="1"/>
  <c r="I18" i="1" s="1"/>
  <c r="G8" i="1"/>
  <c r="G11" i="1" s="1"/>
  <c r="G14" i="1" s="1"/>
  <c r="H15" i="1" l="1"/>
  <c r="H16" i="1" s="1"/>
  <c r="I11" i="1"/>
  <c r="J11" i="1"/>
  <c r="J14" i="1" s="1"/>
  <c r="E17" i="1"/>
  <c r="E22" i="1" s="1"/>
  <c r="G15" i="1"/>
  <c r="G16" i="1" s="1"/>
  <c r="G17" i="1"/>
  <c r="G22" i="1" s="1"/>
  <c r="I14" i="1"/>
  <c r="F17" i="1"/>
  <c r="F22" i="1" s="1"/>
  <c r="K12" i="1"/>
  <c r="K18" i="1" s="1"/>
  <c r="K19" i="1"/>
  <c r="K9" i="1"/>
  <c r="K6" i="1"/>
  <c r="K8" i="1" s="1"/>
  <c r="L4" i="1"/>
  <c r="H17" i="1" l="1"/>
  <c r="H22" i="1" s="1"/>
  <c r="K11" i="1"/>
  <c r="K14" i="1" s="1"/>
  <c r="I15" i="1"/>
  <c r="I17" i="1" s="1"/>
  <c r="I22" i="1" s="1"/>
  <c r="I24" i="1" s="1"/>
  <c r="J15" i="1"/>
  <c r="J17" i="1" s="1"/>
  <c r="J22" i="1" s="1"/>
  <c r="J24" i="1" s="1"/>
  <c r="L12" i="1"/>
  <c r="L18" i="1" s="1"/>
  <c r="L19" i="1"/>
  <c r="L9" i="1"/>
  <c r="L6" i="1"/>
  <c r="L8" i="1" s="1"/>
  <c r="M4" i="1"/>
  <c r="L11" i="1" l="1"/>
  <c r="L14" i="1" s="1"/>
  <c r="K15" i="1"/>
  <c r="K17" i="1" s="1"/>
  <c r="K22" i="1" s="1"/>
  <c r="K24" i="1" s="1"/>
  <c r="M19" i="1"/>
  <c r="M9" i="1"/>
  <c r="M12" i="1"/>
  <c r="M18" i="1" s="1"/>
  <c r="M6" i="1"/>
  <c r="M8" i="1" s="1"/>
  <c r="M11" i="1" s="1"/>
  <c r="M14" i="1" l="1"/>
  <c r="M15" i="1"/>
  <c r="M17" i="1" s="1"/>
  <c r="M22" i="1" s="1"/>
  <c r="M24" i="1" s="1"/>
  <c r="L15" i="1"/>
  <c r="L17" i="1" s="1"/>
  <c r="L22" i="1" s="1"/>
  <c r="L24" i="1" s="1"/>
</calcChain>
</file>

<file path=xl/sharedStrings.xml><?xml version="1.0" encoding="utf-8"?>
<sst xmlns="http://schemas.openxmlformats.org/spreadsheetml/2006/main" count="22" uniqueCount="19">
  <si>
    <t>US$MM</t>
  </si>
  <si>
    <t>Revenue</t>
  </si>
  <si>
    <t xml:space="preserve">    Growth</t>
  </si>
  <si>
    <t>COGS</t>
  </si>
  <si>
    <t xml:space="preserve">    % Revenue</t>
  </si>
  <si>
    <t>Gross Profit</t>
  </si>
  <si>
    <t>OpEx (excl. D&amp;A)</t>
  </si>
  <si>
    <t>EBITDA</t>
  </si>
  <si>
    <t>LESS: D&amp;A</t>
  </si>
  <si>
    <t>EBIT</t>
  </si>
  <si>
    <t>Taxes</t>
  </si>
  <si>
    <t xml:space="preserve">    % EBIT</t>
  </si>
  <si>
    <t>NOPAT</t>
  </si>
  <si>
    <t>ADD: D&amp;A</t>
  </si>
  <si>
    <t>CAPEX</t>
  </si>
  <si>
    <t>Change in NWC</t>
  </si>
  <si>
    <t>UFCF</t>
  </si>
  <si>
    <t>PV Factor</t>
  </si>
  <si>
    <t>PV of UFCF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</si>
</sst>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)\ _$_U_S_ ;_ * \(#,##0.00\)\ _$_U_S_ ;_ * &quot;-&quot;??_)\ _$_U_S_ ;_ @_ "/>
    <numFmt numFmtId="165" formatCode="0.00_);\(0.00\)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Segoe UI Light"/>
      <family val="2"/>
    </font>
    <font>
      <sz val="11"/>
      <name val="Segoe UI Light"/>
      <family val="2"/>
    </font>
    <font>
      <i/>
      <sz val="11"/>
      <color theme="1"/>
      <name val="Segoe UI Light"/>
      <family val="2"/>
    </font>
    <font>
      <i/>
      <sz val="11"/>
      <name val="Segoe UI Light"/>
      <family val="2"/>
    </font>
    <font>
      <i/>
      <sz val="11"/>
      <color theme="4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0" fontId="3" fillId="0" borderId="4" xfId="1" applyFont="1" applyBorder="1"/>
    <xf numFmtId="2" fontId="3" fillId="0" borderId="0" xfId="2" applyNumberFormat="1" applyFont="1"/>
    <xf numFmtId="2" fontId="3" fillId="0" borderId="5" xfId="2" applyNumberFormat="1" applyFont="1" applyBorder="1"/>
    <xf numFmtId="43" fontId="3" fillId="0" borderId="0" xfId="2" applyNumberFormat="1" applyFont="1" applyBorder="1"/>
    <xf numFmtId="43" fontId="3" fillId="0" borderId="6" xfId="2" applyNumberFormat="1" applyFont="1" applyBorder="1"/>
    <xf numFmtId="0" fontId="4" fillId="4" borderId="4" xfId="1" applyFont="1" applyFill="1" applyBorder="1"/>
    <xf numFmtId="10" fontId="5" fillId="4" borderId="0" xfId="3" applyNumberFormat="1" applyFont="1" applyFill="1"/>
    <xf numFmtId="10" fontId="5" fillId="4" borderId="5" xfId="3" applyNumberFormat="1" applyFont="1" applyFill="1" applyBorder="1"/>
    <xf numFmtId="10" fontId="6" fillId="4" borderId="0" xfId="3" applyNumberFormat="1" applyFont="1" applyFill="1" applyBorder="1"/>
    <xf numFmtId="10" fontId="6" fillId="4" borderId="6" xfId="3" applyNumberFormat="1" applyFont="1" applyFill="1" applyBorder="1"/>
    <xf numFmtId="43" fontId="3" fillId="0" borderId="0" xfId="2" applyNumberFormat="1" applyFont="1"/>
    <xf numFmtId="43" fontId="3" fillId="0" borderId="7" xfId="2" applyNumberFormat="1" applyFont="1" applyBorder="1"/>
    <xf numFmtId="0" fontId="4" fillId="4" borderId="8" xfId="1" applyFont="1" applyFill="1" applyBorder="1"/>
    <xf numFmtId="10" fontId="5" fillId="4" borderId="9" xfId="3" applyNumberFormat="1" applyFont="1" applyFill="1" applyBorder="1"/>
    <xf numFmtId="10" fontId="5" fillId="4" borderId="10" xfId="3" applyNumberFormat="1" applyFont="1" applyFill="1" applyBorder="1"/>
    <xf numFmtId="0" fontId="3" fillId="0" borderId="11" xfId="1" applyFont="1" applyBorder="1"/>
    <xf numFmtId="43" fontId="3" fillId="0" borderId="12" xfId="2" applyNumberFormat="1" applyFont="1" applyBorder="1"/>
    <xf numFmtId="43" fontId="3" fillId="0" borderId="13" xfId="2" applyNumberFormat="1" applyFont="1" applyBorder="1"/>
    <xf numFmtId="43" fontId="3" fillId="0" borderId="14" xfId="2" applyNumberFormat="1" applyFont="1" applyBorder="1"/>
    <xf numFmtId="43" fontId="3" fillId="0" borderId="5" xfId="2" applyNumberFormat="1" applyFont="1" applyBorder="1"/>
    <xf numFmtId="10" fontId="4" fillId="4" borderId="0" xfId="1" applyNumberFormat="1" applyFont="1" applyFill="1"/>
    <xf numFmtId="10" fontId="4" fillId="4" borderId="5" xfId="1" applyNumberFormat="1" applyFont="1" applyFill="1" applyBorder="1"/>
    <xf numFmtId="10" fontId="6" fillId="4" borderId="0" xfId="1" applyNumberFormat="1" applyFont="1" applyFill="1"/>
    <xf numFmtId="10" fontId="6" fillId="4" borderId="6" xfId="1" applyNumberFormat="1" applyFont="1" applyFill="1" applyBorder="1"/>
    <xf numFmtId="43" fontId="3" fillId="0" borderId="0" xfId="1" applyNumberFormat="1" applyFont="1"/>
    <xf numFmtId="43" fontId="3" fillId="0" borderId="5" xfId="1" applyNumberFormat="1" applyFont="1" applyBorder="1"/>
    <xf numFmtId="43" fontId="3" fillId="0" borderId="6" xfId="1" applyNumberFormat="1" applyFont="1" applyBorder="1"/>
    <xf numFmtId="0" fontId="3" fillId="0" borderId="8" xfId="1" applyFont="1" applyBorder="1"/>
    <xf numFmtId="43" fontId="3" fillId="0" borderId="9" xfId="1" applyNumberFormat="1" applyFont="1" applyBorder="1"/>
    <xf numFmtId="43" fontId="3" fillId="0" borderId="10" xfId="1" applyNumberFormat="1" applyFont="1" applyBorder="1"/>
    <xf numFmtId="0" fontId="4" fillId="4" borderId="11" xfId="1" applyFont="1" applyFill="1" applyBorder="1"/>
    <xf numFmtId="10" fontId="5" fillId="4" borderId="12" xfId="3" applyNumberFormat="1" applyFont="1" applyFill="1" applyBorder="1"/>
    <xf numFmtId="10" fontId="5" fillId="4" borderId="13" xfId="3" applyNumberFormat="1" applyFont="1" applyFill="1" applyBorder="1"/>
    <xf numFmtId="165" fontId="3" fillId="0" borderId="9" xfId="2" applyNumberFormat="1" applyFont="1" applyBorder="1"/>
    <xf numFmtId="165" fontId="3" fillId="0" borderId="10" xfId="2" applyNumberFormat="1" applyFont="1" applyBorder="1"/>
    <xf numFmtId="165" fontId="3" fillId="0" borderId="15" xfId="2" applyNumberFormat="1" applyFont="1" applyBorder="1"/>
    <xf numFmtId="165" fontId="3" fillId="0" borderId="0" xfId="1" applyNumberFormat="1" applyFont="1"/>
    <xf numFmtId="165" fontId="3" fillId="0" borderId="5" xfId="1" applyNumberFormat="1" applyFont="1" applyBorder="1"/>
    <xf numFmtId="0" fontId="3" fillId="0" borderId="16" xfId="1" applyFont="1" applyBorder="1"/>
    <xf numFmtId="165" fontId="3" fillId="0" borderId="17" xfId="1" applyNumberFormat="1" applyFont="1" applyBorder="1"/>
    <xf numFmtId="165" fontId="3" fillId="0" borderId="18" xfId="1" applyNumberFormat="1" applyFont="1" applyBorder="1"/>
    <xf numFmtId="43" fontId="3" fillId="0" borderId="17" xfId="2" applyNumberFormat="1" applyFont="1" applyBorder="1"/>
    <xf numFmtId="43" fontId="3" fillId="0" borderId="19" xfId="2" applyNumberFormat="1" applyFont="1" applyBorder="1"/>
    <xf numFmtId="0" fontId="0" fillId="0" borderId="9" xfId="0" applyBorder="1"/>
    <xf numFmtId="0" fontId="2" fillId="3" borderId="6" xfId="1" applyFont="1" applyFill="1" applyBorder="1" applyAlignment="1">
      <alignment horizontal="center"/>
    </xf>
    <xf numFmtId="0" fontId="0" fillId="0" borderId="20" xfId="0" applyBorder="1"/>
  </cellXfs>
  <cellStyles count="4">
    <cellStyle name="Comma 2" xfId="2" xr:uid="{5B0850DD-88C7-9F48-94CD-732F06EFCE77}"/>
    <cellStyle name="Normal" xfId="0" builtinId="0"/>
    <cellStyle name="Normal 2" xfId="1" xr:uid="{2856AF42-595C-AE4F-8B75-FDE8C242BF3C}"/>
    <cellStyle name="Percent 2" xfId="3" xr:uid="{CECEA08C-E948-2044-91E0-280487336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ishpalakurthi/Desktop/FTeam/Pocket_DCF_1%20(1).xlsx" TargetMode="External"/><Relationship Id="rId1" Type="http://schemas.openxmlformats.org/officeDocument/2006/relationships/externalLinkPath" Target="/Users/anishpalakurthi/Desktop/FTeam/Pocket_DCF_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CF"/>
      <sheetName val="NWC"/>
      <sheetName val="Beta Calculation"/>
      <sheetName val="Comp Multiples"/>
      <sheetName val="Income Statement"/>
      <sheetName val="Balance Sheet"/>
      <sheetName val="Cash Flow Statement"/>
    </sheetNames>
    <sheetDataSet>
      <sheetData sheetId="0"/>
      <sheetData sheetId="1">
        <row r="22">
          <cell r="E22"/>
          <cell r="F22"/>
          <cell r="G22"/>
          <cell r="H22"/>
          <cell r="I22"/>
          <cell r="J22"/>
          <cell r="K22"/>
          <cell r="L22"/>
        </row>
      </sheetData>
      <sheetData sheetId="2"/>
      <sheetData sheetId="3"/>
      <sheetData sheetId="4">
        <row r="10">
          <cell r="I10">
            <v>84.731999999999999</v>
          </cell>
          <cell r="J10">
            <v>110.93899999999999</v>
          </cell>
          <cell r="K10">
            <v>126.203</v>
          </cell>
        </row>
        <row r="12">
          <cell r="I12">
            <v>13.696999999999999</v>
          </cell>
          <cell r="J12">
            <v>12.441000000000001</v>
          </cell>
          <cell r="K12">
            <v>15.928000000000001</v>
          </cell>
        </row>
        <row r="17">
          <cell r="I17">
            <v>27.573</v>
          </cell>
          <cell r="J17">
            <v>31.562000000000001</v>
          </cell>
          <cell r="K17">
            <v>39.5</v>
          </cell>
        </row>
      </sheetData>
      <sheetData sheetId="5"/>
      <sheetData sheetId="6">
        <row r="12">
          <cell r="I12">
            <v>12.904999999999999</v>
          </cell>
          <cell r="J12">
            <v>11.555</v>
          </cell>
          <cell r="K12">
            <v>15.287000000000001</v>
          </cell>
        </row>
        <row r="28">
          <cell r="I28">
            <v>-22.280999999999999</v>
          </cell>
          <cell r="J28">
            <v>-24.64</v>
          </cell>
          <cell r="K28">
            <v>-31.484999999999999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F7AC-4792-6D49-A52E-F45D2551DAAA}">
  <dimension ref="C2:M24"/>
  <sheetViews>
    <sheetView tabSelected="1" workbookViewId="0">
      <selection activeCell="Q11" sqref="Q11"/>
    </sheetView>
  </sheetViews>
  <sheetFormatPr baseColWidth="10" defaultRowHeight="16" x14ac:dyDescent="0.2"/>
  <sheetData>
    <row r="2" spans="3:13" ht="17" thickBot="1" x14ac:dyDescent="0.25">
      <c r="D2" s="48"/>
      <c r="E2" s="48"/>
      <c r="I2" s="50"/>
      <c r="J2" s="50"/>
      <c r="K2" s="50"/>
      <c r="L2" s="50"/>
      <c r="M2" s="50"/>
    </row>
    <row r="3" spans="3:13" ht="17" x14ac:dyDescent="0.25">
      <c r="C3" s="1" t="s">
        <v>0</v>
      </c>
      <c r="D3" s="2">
        <v>2018</v>
      </c>
      <c r="E3" s="2">
        <v>2019</v>
      </c>
      <c r="F3" s="2">
        <f t="shared" ref="F3:H3" si="0">E3+1</f>
        <v>2020</v>
      </c>
      <c r="G3" s="2">
        <f t="shared" si="0"/>
        <v>2021</v>
      </c>
      <c r="H3" s="3">
        <f t="shared" si="0"/>
        <v>2022</v>
      </c>
      <c r="I3" s="4">
        <f>H3+1</f>
        <v>2023</v>
      </c>
      <c r="J3" s="4">
        <f t="shared" ref="J3:M3" si="1">I3+1</f>
        <v>2024</v>
      </c>
      <c r="K3" s="4">
        <f t="shared" si="1"/>
        <v>2025</v>
      </c>
      <c r="L3" s="4">
        <f t="shared" si="1"/>
        <v>2026</v>
      </c>
      <c r="M3" s="49">
        <f t="shared" si="1"/>
        <v>2027</v>
      </c>
    </row>
    <row r="4" spans="3:13" ht="17" x14ac:dyDescent="0.25">
      <c r="C4" s="5" t="s">
        <v>1</v>
      </c>
      <c r="D4" s="6">
        <f>'[1]Income Statement'!I10</f>
        <v>84.731999999999999</v>
      </c>
      <c r="E4" s="6">
        <f>'[1]Income Statement'!J10</f>
        <v>110.93899999999999</v>
      </c>
      <c r="F4" s="6">
        <f>'[1]Income Statement'!K10</f>
        <v>126.203</v>
      </c>
      <c r="G4" s="6">
        <f>'[1]Income Statement'!L10</f>
        <v>0</v>
      </c>
      <c r="H4" s="7">
        <f>'[1]Income Statement'!M10</f>
        <v>0</v>
      </c>
      <c r="I4" s="8">
        <f>H4*(1+I5)</f>
        <v>0</v>
      </c>
      <c r="J4" s="8">
        <f>I4*(1+J5)</f>
        <v>0</v>
      </c>
      <c r="K4" s="8">
        <f t="shared" ref="K4:M4" si="2">J4*(1+K5)</f>
        <v>0</v>
      </c>
      <c r="L4" s="8">
        <f t="shared" si="2"/>
        <v>0</v>
      </c>
      <c r="M4" s="9">
        <f t="shared" si="2"/>
        <v>0</v>
      </c>
    </row>
    <row r="5" spans="3:13" ht="17" x14ac:dyDescent="0.25">
      <c r="C5" s="10" t="s">
        <v>2</v>
      </c>
      <c r="D5" s="11"/>
      <c r="E5" s="11"/>
      <c r="F5" s="11">
        <f>(F4-E4)/E4</f>
        <v>0.13758912555548555</v>
      </c>
      <c r="G5" s="11">
        <f t="shared" ref="G5:H5" si="3">(G4-F4)/F4</f>
        <v>-1</v>
      </c>
      <c r="H5" s="12" t="e">
        <f t="shared" si="3"/>
        <v>#DIV/0!</v>
      </c>
      <c r="I5" s="13">
        <v>0.1</v>
      </c>
      <c r="J5" s="13"/>
      <c r="K5" s="13"/>
      <c r="L5" s="13"/>
      <c r="M5" s="14"/>
    </row>
    <row r="6" spans="3:13" ht="17" x14ac:dyDescent="0.25">
      <c r="C6" s="5" t="s">
        <v>3</v>
      </c>
      <c r="D6" s="15">
        <f>'[1]Income Statement'!I12</f>
        <v>13.696999999999999</v>
      </c>
      <c r="E6" s="15">
        <f>'[1]Income Statement'!J12</f>
        <v>12.441000000000001</v>
      </c>
      <c r="F6" s="15">
        <f>'[1]Income Statement'!K12</f>
        <v>15.928000000000001</v>
      </c>
      <c r="G6" s="15">
        <f>'[1]Income Statement'!L12</f>
        <v>0</v>
      </c>
      <c r="H6" s="16">
        <f>'[1]Income Statement'!M12</f>
        <v>0</v>
      </c>
      <c r="I6" s="8">
        <f>I7*I4</f>
        <v>0</v>
      </c>
      <c r="J6" s="8">
        <f t="shared" ref="J6:M6" si="4">J7*J4</f>
        <v>0</v>
      </c>
      <c r="K6" s="8">
        <f t="shared" si="4"/>
        <v>0</v>
      </c>
      <c r="L6" s="8">
        <f t="shared" si="4"/>
        <v>0</v>
      </c>
      <c r="M6" s="9">
        <f t="shared" si="4"/>
        <v>0</v>
      </c>
    </row>
    <row r="7" spans="3:13" ht="17" x14ac:dyDescent="0.25">
      <c r="C7" s="17" t="s">
        <v>4</v>
      </c>
      <c r="D7" s="18">
        <f>D6/D4</f>
        <v>0.16165085209838076</v>
      </c>
      <c r="E7" s="18">
        <f>E6/E4</f>
        <v>0.11214270905632827</v>
      </c>
      <c r="F7" s="18">
        <f t="shared" ref="F7:H7" si="5">F6/F4</f>
        <v>0.12620936110868997</v>
      </c>
      <c r="G7" s="18" t="e">
        <f t="shared" si="5"/>
        <v>#DIV/0!</v>
      </c>
      <c r="H7" s="19" t="e">
        <f t="shared" si="5"/>
        <v>#DIV/0!</v>
      </c>
      <c r="I7" s="13">
        <v>0.39</v>
      </c>
      <c r="J7" s="13"/>
      <c r="K7" s="13"/>
      <c r="L7" s="13"/>
      <c r="M7" s="14"/>
    </row>
    <row r="8" spans="3:13" ht="17" x14ac:dyDescent="0.25">
      <c r="C8" s="20" t="s">
        <v>5</v>
      </c>
      <c r="D8" s="21">
        <f>D4-D6</f>
        <v>71.034999999999997</v>
      </c>
      <c r="E8" s="21">
        <f>E4-E6</f>
        <v>98.49799999999999</v>
      </c>
      <c r="F8" s="21">
        <f t="shared" ref="F8:G8" si="6">F4-F6</f>
        <v>110.27500000000001</v>
      </c>
      <c r="G8" s="21">
        <f t="shared" si="6"/>
        <v>0</v>
      </c>
      <c r="H8" s="22">
        <f>H4-H6</f>
        <v>0</v>
      </c>
      <c r="I8" s="21">
        <f t="shared" ref="I8:M8" si="7">I4-I6</f>
        <v>0</v>
      </c>
      <c r="J8" s="21">
        <f t="shared" si="7"/>
        <v>0</v>
      </c>
      <c r="K8" s="21">
        <f t="shared" si="7"/>
        <v>0</v>
      </c>
      <c r="L8" s="21">
        <f t="shared" si="7"/>
        <v>0</v>
      </c>
      <c r="M8" s="23">
        <f t="shared" si="7"/>
        <v>0</v>
      </c>
    </row>
    <row r="9" spans="3:13" ht="17" x14ac:dyDescent="0.25">
      <c r="C9" s="5" t="s">
        <v>6</v>
      </c>
      <c r="D9" s="15">
        <f>'[1]Income Statement'!I17</f>
        <v>27.573</v>
      </c>
      <c r="E9" s="15">
        <f>'[1]Income Statement'!J17</f>
        <v>31.562000000000001</v>
      </c>
      <c r="F9" s="15">
        <f>'[1]Income Statement'!K17</f>
        <v>39.5</v>
      </c>
      <c r="G9" s="15">
        <f>'[1]Income Statement'!L17</f>
        <v>0</v>
      </c>
      <c r="H9" s="24">
        <f>'[1]Income Statement'!M17</f>
        <v>0</v>
      </c>
      <c r="I9" s="8">
        <f>I10*I4</f>
        <v>0</v>
      </c>
      <c r="J9" s="8">
        <f t="shared" ref="J9:M9" si="8">J10*J4</f>
        <v>0</v>
      </c>
      <c r="K9" s="8">
        <f t="shared" si="8"/>
        <v>0</v>
      </c>
      <c r="L9" s="8">
        <f t="shared" si="8"/>
        <v>0</v>
      </c>
      <c r="M9" s="9">
        <f t="shared" si="8"/>
        <v>0</v>
      </c>
    </row>
    <row r="10" spans="3:13" ht="17" x14ac:dyDescent="0.25">
      <c r="C10" s="10" t="s">
        <v>4</v>
      </c>
      <c r="D10" s="25">
        <f>D9/D4</f>
        <v>0.32541424727375728</v>
      </c>
      <c r="E10" s="25">
        <f>E9/E4</f>
        <v>0.28449868846843762</v>
      </c>
      <c r="F10" s="25">
        <f t="shared" ref="F10:H10" si="9">F9/F4</f>
        <v>0.31298780536120374</v>
      </c>
      <c r="G10" s="25" t="e">
        <f t="shared" si="9"/>
        <v>#DIV/0!</v>
      </c>
      <c r="H10" s="26" t="e">
        <f t="shared" si="9"/>
        <v>#DIV/0!</v>
      </c>
      <c r="I10" s="27">
        <v>0.28000000000000003</v>
      </c>
      <c r="J10" s="27"/>
      <c r="K10" s="27"/>
      <c r="L10" s="27"/>
      <c r="M10" s="28"/>
    </row>
    <row r="11" spans="3:13" ht="17" x14ac:dyDescent="0.25">
      <c r="C11" s="5" t="s">
        <v>7</v>
      </c>
      <c r="D11" s="29">
        <f>D8-D9</f>
        <v>43.461999999999996</v>
      </c>
      <c r="E11" s="29">
        <f>E8-E9</f>
        <v>66.935999999999993</v>
      </c>
      <c r="F11" s="29">
        <f t="shared" ref="F11:L11" si="10">F8-F9</f>
        <v>70.775000000000006</v>
      </c>
      <c r="G11" s="29">
        <f t="shared" si="10"/>
        <v>0</v>
      </c>
      <c r="H11" s="30">
        <f t="shared" si="10"/>
        <v>0</v>
      </c>
      <c r="I11" s="29">
        <f t="shared" si="10"/>
        <v>0</v>
      </c>
      <c r="J11" s="29">
        <f t="shared" si="10"/>
        <v>0</v>
      </c>
      <c r="K11" s="29">
        <f t="shared" si="10"/>
        <v>0</v>
      </c>
      <c r="L11" s="29">
        <f t="shared" si="10"/>
        <v>0</v>
      </c>
      <c r="M11" s="31">
        <f>M8-M9</f>
        <v>0</v>
      </c>
    </row>
    <row r="12" spans="3:13" ht="17" x14ac:dyDescent="0.25">
      <c r="C12" s="32" t="s">
        <v>8</v>
      </c>
      <c r="D12" s="33">
        <f>'[1]Cash Flow Statement'!I12</f>
        <v>12.904999999999999</v>
      </c>
      <c r="E12" s="33">
        <f>'[1]Cash Flow Statement'!J12</f>
        <v>11.555</v>
      </c>
      <c r="F12" s="33">
        <f>'[1]Cash Flow Statement'!K12</f>
        <v>15.287000000000001</v>
      </c>
      <c r="G12" s="33">
        <f>'[1]Cash Flow Statement'!L12</f>
        <v>0</v>
      </c>
      <c r="H12" s="34">
        <f>'[1]Cash Flow Statement'!M12</f>
        <v>0</v>
      </c>
      <c r="I12" s="29">
        <f>I13*I4</f>
        <v>0</v>
      </c>
      <c r="J12" s="29">
        <f t="shared" ref="J12:M12" si="11">J13*J4</f>
        <v>0</v>
      </c>
      <c r="K12" s="29">
        <f t="shared" si="11"/>
        <v>0</v>
      </c>
      <c r="L12" s="29">
        <f t="shared" si="11"/>
        <v>0</v>
      </c>
      <c r="M12" s="31">
        <f t="shared" si="11"/>
        <v>0</v>
      </c>
    </row>
    <row r="13" spans="3:13" ht="17" x14ac:dyDescent="0.25">
      <c r="C13" s="35" t="s">
        <v>4</v>
      </c>
      <c r="D13" s="36">
        <f>D12/D4</f>
        <v>0.15230373412642212</v>
      </c>
      <c r="E13" s="36">
        <f>E12/E4</f>
        <v>0.10415633816782197</v>
      </c>
      <c r="F13" s="36">
        <f t="shared" ref="F13:H13" si="12">F12/F4</f>
        <v>0.1211302425457398</v>
      </c>
      <c r="G13" s="36" t="e">
        <f t="shared" si="12"/>
        <v>#DIV/0!</v>
      </c>
      <c r="H13" s="37" t="e">
        <f t="shared" si="12"/>
        <v>#DIV/0!</v>
      </c>
      <c r="I13" s="13">
        <v>0.05</v>
      </c>
      <c r="J13" s="13"/>
      <c r="K13" s="13"/>
      <c r="L13" s="13"/>
      <c r="M13" s="14"/>
    </row>
    <row r="14" spans="3:13" ht="17" x14ac:dyDescent="0.25">
      <c r="C14" s="5" t="s">
        <v>9</v>
      </c>
      <c r="D14" s="15">
        <f>D11-D12</f>
        <v>30.556999999999995</v>
      </c>
      <c r="E14" s="15">
        <f>E11-E12</f>
        <v>55.380999999999993</v>
      </c>
      <c r="F14" s="15">
        <f t="shared" ref="F14:M14" si="13">F11-F12</f>
        <v>55.488000000000007</v>
      </c>
      <c r="G14" s="15">
        <f t="shared" si="13"/>
        <v>0</v>
      </c>
      <c r="H14" s="24">
        <f t="shared" si="13"/>
        <v>0</v>
      </c>
      <c r="I14" s="8">
        <f t="shared" si="13"/>
        <v>0</v>
      </c>
      <c r="J14" s="8">
        <f t="shared" si="13"/>
        <v>0</v>
      </c>
      <c r="K14" s="8">
        <f t="shared" si="13"/>
        <v>0</v>
      </c>
      <c r="L14" s="8">
        <f t="shared" si="13"/>
        <v>0</v>
      </c>
      <c r="M14" s="9">
        <f t="shared" si="13"/>
        <v>0</v>
      </c>
    </row>
    <row r="15" spans="3:13" ht="17" x14ac:dyDescent="0.25">
      <c r="C15" s="5" t="s">
        <v>10</v>
      </c>
      <c r="D15" s="15">
        <f>D14*0.21</f>
        <v>6.4169699999999983</v>
      </c>
      <c r="E15" s="15">
        <f>E14*0.21</f>
        <v>11.630009999999999</v>
      </c>
      <c r="F15" s="15">
        <f t="shared" ref="F15:H15" si="14">F14*0.21</f>
        <v>11.652480000000001</v>
      </c>
      <c r="G15" s="15">
        <f t="shared" si="14"/>
        <v>0</v>
      </c>
      <c r="H15" s="24">
        <f t="shared" si="14"/>
        <v>0</v>
      </c>
      <c r="I15" s="8">
        <f>I16*I14</f>
        <v>0</v>
      </c>
      <c r="J15" s="8">
        <f>J16*J14</f>
        <v>0</v>
      </c>
      <c r="K15" s="8">
        <f>K16*K14</f>
        <v>0</v>
      </c>
      <c r="L15" s="8">
        <f t="shared" ref="L15:M15" si="15">L16*L14</f>
        <v>0</v>
      </c>
      <c r="M15" s="9">
        <f t="shared" si="15"/>
        <v>0</v>
      </c>
    </row>
    <row r="16" spans="3:13" ht="17" x14ac:dyDescent="0.25">
      <c r="C16" s="10" t="s">
        <v>11</v>
      </c>
      <c r="D16" s="11">
        <f>D15/D14</f>
        <v>0.20999999999999996</v>
      </c>
      <c r="E16" s="11">
        <f>E15/E14</f>
        <v>0.21</v>
      </c>
      <c r="F16" s="11">
        <f t="shared" ref="F16:H16" si="16">F15/F14</f>
        <v>0.21</v>
      </c>
      <c r="G16" s="11" t="e">
        <f t="shared" si="16"/>
        <v>#DIV/0!</v>
      </c>
      <c r="H16" s="12" t="e">
        <f t="shared" si="16"/>
        <v>#DIV/0!</v>
      </c>
      <c r="I16" s="13">
        <v>0.21</v>
      </c>
      <c r="J16" s="13"/>
      <c r="K16" s="13"/>
      <c r="L16" s="13"/>
      <c r="M16" s="14"/>
    </row>
    <row r="17" spans="3:13" ht="17" x14ac:dyDescent="0.25">
      <c r="C17" s="5" t="s">
        <v>12</v>
      </c>
      <c r="D17" s="15">
        <f>D14-D15</f>
        <v>24.140029999999996</v>
      </c>
      <c r="E17" s="15">
        <f>E14-E15</f>
        <v>43.750989999999994</v>
      </c>
      <c r="F17" s="15">
        <f t="shared" ref="F17:M17" si="17">F14-F15</f>
        <v>43.835520000000002</v>
      </c>
      <c r="G17" s="15">
        <f t="shared" si="17"/>
        <v>0</v>
      </c>
      <c r="H17" s="24">
        <f t="shared" si="17"/>
        <v>0</v>
      </c>
      <c r="I17" s="8">
        <f t="shared" si="17"/>
        <v>0</v>
      </c>
      <c r="J17" s="8">
        <f t="shared" si="17"/>
        <v>0</v>
      </c>
      <c r="K17" s="8">
        <f t="shared" si="17"/>
        <v>0</v>
      </c>
      <c r="L17" s="8">
        <f t="shared" si="17"/>
        <v>0</v>
      </c>
      <c r="M17" s="9">
        <f t="shared" si="17"/>
        <v>0</v>
      </c>
    </row>
    <row r="18" spans="3:13" ht="17" x14ac:dyDescent="0.25">
      <c r="C18" s="5" t="s">
        <v>13</v>
      </c>
      <c r="D18" s="15">
        <f>D12</f>
        <v>12.904999999999999</v>
      </c>
      <c r="E18" s="15">
        <f>E12</f>
        <v>11.555</v>
      </c>
      <c r="F18" s="15">
        <f t="shared" ref="F18:H18" si="18">F12</f>
        <v>15.287000000000001</v>
      </c>
      <c r="G18" s="15">
        <f t="shared" si="18"/>
        <v>0</v>
      </c>
      <c r="H18" s="16">
        <f t="shared" si="18"/>
        <v>0</v>
      </c>
      <c r="I18" s="8">
        <f>I12</f>
        <v>0</v>
      </c>
      <c r="J18" s="8">
        <f t="shared" ref="J18:M18" si="19">J12</f>
        <v>0</v>
      </c>
      <c r="K18" s="8">
        <f t="shared" si="19"/>
        <v>0</v>
      </c>
      <c r="L18" s="8">
        <f t="shared" si="19"/>
        <v>0</v>
      </c>
      <c r="M18" s="9">
        <f t="shared" si="19"/>
        <v>0</v>
      </c>
    </row>
    <row r="19" spans="3:13" ht="17" x14ac:dyDescent="0.25">
      <c r="C19" s="5" t="s">
        <v>14</v>
      </c>
      <c r="D19" s="15">
        <f>-'[1]Cash Flow Statement'!I28</f>
        <v>22.280999999999999</v>
      </c>
      <c r="E19" s="15">
        <f>-'[1]Cash Flow Statement'!J28</f>
        <v>24.64</v>
      </c>
      <c r="F19" s="15">
        <f>-'[1]Cash Flow Statement'!K28</f>
        <v>31.484999999999999</v>
      </c>
      <c r="G19" s="15">
        <f>-'[1]Cash Flow Statement'!L28</f>
        <v>0</v>
      </c>
      <c r="H19" s="16">
        <f>-'[1]Cash Flow Statement'!M28</f>
        <v>0</v>
      </c>
      <c r="I19" s="8">
        <f>I20*I4</f>
        <v>0</v>
      </c>
      <c r="J19" s="8">
        <f t="shared" ref="J19:M19" si="20">J20*J4</f>
        <v>0</v>
      </c>
      <c r="K19" s="8">
        <f t="shared" si="20"/>
        <v>0</v>
      </c>
      <c r="L19" s="8">
        <f t="shared" si="20"/>
        <v>0</v>
      </c>
      <c r="M19" s="9">
        <f t="shared" si="20"/>
        <v>0</v>
      </c>
    </row>
    <row r="20" spans="3:13" ht="17" x14ac:dyDescent="0.25">
      <c r="C20" s="10" t="s">
        <v>4</v>
      </c>
      <c r="D20" s="11">
        <f>D19/D4</f>
        <v>0.26295850446112445</v>
      </c>
      <c r="E20" s="11">
        <f>E19/E4</f>
        <v>0.22210403915665367</v>
      </c>
      <c r="F20" s="11">
        <f t="shared" ref="F20:H20" si="21">F19/F4</f>
        <v>0.24947901396955696</v>
      </c>
      <c r="G20" s="11" t="e">
        <f t="shared" si="21"/>
        <v>#DIV/0!</v>
      </c>
      <c r="H20" s="12" t="e">
        <f t="shared" si="21"/>
        <v>#DIV/0!</v>
      </c>
      <c r="I20" s="13">
        <v>0.25</v>
      </c>
      <c r="J20" s="13"/>
      <c r="K20" s="13"/>
      <c r="L20" s="13"/>
      <c r="M20" s="14"/>
    </row>
    <row r="21" spans="3:13" ht="17" x14ac:dyDescent="0.25">
      <c r="C21" s="32" t="s">
        <v>15</v>
      </c>
      <c r="D21" s="38">
        <f>[1]NWC!E22</f>
        <v>0</v>
      </c>
      <c r="E21" s="38">
        <f>[1]NWC!F22</f>
        <v>0</v>
      </c>
      <c r="F21" s="38">
        <f>[1]NWC!G22</f>
        <v>0</v>
      </c>
      <c r="G21" s="38">
        <f>[1]NWC!H22</f>
        <v>0</v>
      </c>
      <c r="H21" s="39">
        <f>[1]NWC!I22</f>
        <v>0</v>
      </c>
      <c r="I21" s="38">
        <f>[1]NWC!J22</f>
        <v>0</v>
      </c>
      <c r="J21" s="38">
        <f>[1]NWC!K22</f>
        <v>0</v>
      </c>
      <c r="K21" s="38">
        <f>[1]NWC!L22</f>
        <v>0</v>
      </c>
      <c r="L21" s="38">
        <f>[1]NWC!M22</f>
        <v>0</v>
      </c>
      <c r="M21" s="40">
        <f>[1]NWC!N22</f>
        <v>0</v>
      </c>
    </row>
    <row r="22" spans="3:13" ht="17" x14ac:dyDescent="0.25">
      <c r="C22" s="5" t="s">
        <v>16</v>
      </c>
      <c r="D22" s="15">
        <f>D17+D18-D19-D21</f>
        <v>14.764029999999998</v>
      </c>
      <c r="E22" s="15">
        <f>E17+E18-E19-E21</f>
        <v>30.665989999999994</v>
      </c>
      <c r="F22" s="15">
        <f t="shared" ref="F22:M22" si="22">F17+F18-F19-F21</f>
        <v>27.637520000000002</v>
      </c>
      <c r="G22" s="15">
        <f t="shared" si="22"/>
        <v>0</v>
      </c>
      <c r="H22" s="22">
        <f t="shared" si="22"/>
        <v>0</v>
      </c>
      <c r="I22" s="21">
        <f t="shared" si="22"/>
        <v>0</v>
      </c>
      <c r="J22" s="21">
        <f t="shared" si="22"/>
        <v>0</v>
      </c>
      <c r="K22" s="21">
        <f t="shared" si="22"/>
        <v>0</v>
      </c>
      <c r="L22" s="21">
        <f t="shared" si="22"/>
        <v>0</v>
      </c>
      <c r="M22" s="23">
        <f t="shared" si="22"/>
        <v>0</v>
      </c>
    </row>
    <row r="23" spans="3:13" ht="17" x14ac:dyDescent="0.25">
      <c r="C23" s="5" t="s">
        <v>17</v>
      </c>
      <c r="D23" s="41"/>
      <c r="E23" s="41"/>
      <c r="F23" s="41"/>
      <c r="G23" s="41"/>
      <c r="H23" s="42"/>
      <c r="I23" s="38">
        <v>1</v>
      </c>
      <c r="J23" s="38">
        <f>I23+1</f>
        <v>2</v>
      </c>
      <c r="K23" s="38">
        <f t="shared" ref="K23:M23" si="23">J23+1</f>
        <v>3</v>
      </c>
      <c r="L23" s="38">
        <f t="shared" si="23"/>
        <v>4</v>
      </c>
      <c r="M23" s="40">
        <f t="shared" si="23"/>
        <v>5</v>
      </c>
    </row>
    <row r="24" spans="3:13" ht="18" thickBot="1" x14ac:dyDescent="0.3">
      <c r="C24" s="43" t="s">
        <v>18</v>
      </c>
      <c r="D24" s="44"/>
      <c r="E24" s="44"/>
      <c r="F24" s="44"/>
      <c r="G24" s="44"/>
      <c r="H24" s="45"/>
      <c r="I24" s="46">
        <f>I22/(1+$P$8)^I23</f>
        <v>0</v>
      </c>
      <c r="J24" s="46">
        <f t="shared" ref="J24:M24" si="24">J22/(1+$P$8)^J23</f>
        <v>0</v>
      </c>
      <c r="K24" s="46">
        <f t="shared" si="24"/>
        <v>0</v>
      </c>
      <c r="L24" s="46">
        <f t="shared" si="24"/>
        <v>0</v>
      </c>
      <c r="M24" s="47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Palakurthi</dc:creator>
  <cp:lastModifiedBy>Anish Palakurthi</cp:lastModifiedBy>
  <dcterms:created xsi:type="dcterms:W3CDTF">2023-09-17T01:02:24Z</dcterms:created>
  <dcterms:modified xsi:type="dcterms:W3CDTF">2023-09-17T03:07:19Z</dcterms:modified>
</cp:coreProperties>
</file>