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0" yWindow="1890" windowWidth="21600" windowHeight="133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nishpalakurthi\Desktop\FTeam\Pocket_DCF_1%20(1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come Statement"/>
      <sheetName val="Cash Flow Statement"/>
      <sheetName val="NW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J9" sqref="J9"/>
    </sheetView>
  </sheetViews>
  <sheetFormatPr baseColWidth="8" defaultColWidth="11" defaultRowHeight="15.75"/>
  <sheetData>
    <row r="2" ht="16.5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6.5" customHeight="1">
      <c r="C3" s="1" t="inlineStr">
        <is>
          <t>US$MM</t>
        </is>
      </c>
      <c r="D3" s="2" t="n">
        <v>2020</v>
      </c>
      <c r="E3" s="2" t="n">
        <v>2021</v>
      </c>
      <c r="F3" s="2">
        <f>E3+1</f>
        <v/>
      </c>
      <c r="G3" s="2">
        <f>F3+1</f>
        <v/>
      </c>
      <c r="H3" s="3" t="n">
        <v>2024</v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6.5" customHeight="1">
      <c r="C4" s="5" t="inlineStr">
        <is>
          <t>Revenue</t>
        </is>
      </c>
      <c r="D4" s="6" t="n">
        <v>116609</v>
      </c>
      <c r="E4" s="6" t="n">
        <v>134902</v>
      </c>
      <c r="F4" s="6">
        <f>'[1]Income Statement'!K10</f>
        <v/>
      </c>
      <c r="G4" s="6">
        <f>'[1]Income Statement'!L10</f>
        <v/>
      </c>
      <c r="H4" s="7">
        <f>'[1]Income Statement'!M10</f>
        <v/>
      </c>
      <c r="I4" s="15">
        <f>H4*(1+I5)</f>
        <v/>
      </c>
      <c r="J4" s="15">
        <f>I4*(1+J5)</f>
        <v/>
      </c>
      <c r="K4" s="15">
        <f>J4*(1+K5)</f>
        <v/>
      </c>
      <c r="L4" s="15">
        <f>K4*(1+L5)</f>
        <v/>
      </c>
      <c r="M4" s="9">
        <f>L4*(1+M5)</f>
        <v/>
      </c>
    </row>
    <row r="5" ht="16.5" customHeight="1">
      <c r="C5" s="10" t="inlineStr">
        <is>
          <t xml:space="preserve">    Growth</t>
        </is>
      </c>
      <c r="D5" s="11" t="n">
        <v>0</v>
      </c>
      <c r="E5" s="11" t="n">
        <v>0.1568746837722645</v>
      </c>
      <c r="F5" s="11">
        <f>(F4-E4)/E4</f>
        <v/>
      </c>
      <c r="G5" s="11">
        <f>(G4-F4)/F4</f>
        <v/>
      </c>
      <c r="H5" s="12">
        <f>(H4-G4)/G4</f>
        <v/>
      </c>
      <c r="I5" s="13" t="n">
        <v>0.1568746837722645</v>
      </c>
      <c r="J5" s="13" t="n">
        <v>0.1568746837722645</v>
      </c>
      <c r="K5" s="13" t="n">
        <v>0.1568746837722645</v>
      </c>
      <c r="L5" s="13" t="n">
        <v>0.1568746837722645</v>
      </c>
      <c r="M5" s="14" t="n">
        <v>0.1568746837722645</v>
      </c>
    </row>
    <row r="6" ht="16.5" customHeight="1">
      <c r="C6" s="5" t="inlineStr">
        <is>
          <t>COGS</t>
        </is>
      </c>
      <c r="D6" s="15" t="n">
        <v>25249</v>
      </c>
      <c r="E6" s="15" t="n">
        <v>25959</v>
      </c>
      <c r="F6" s="15">
        <f>'[1]Income Statement'!K12</f>
        <v/>
      </c>
      <c r="G6" s="15">
        <f>'[1]Income Statement'!L12</f>
        <v/>
      </c>
      <c r="H6" s="16">
        <f>'[1]Income Statement'!M12</f>
        <v/>
      </c>
      <c r="I6" s="15">
        <f>I7*I4</f>
        <v/>
      </c>
      <c r="J6" s="15">
        <f>J7*J4</f>
        <v/>
      </c>
      <c r="K6" s="15">
        <f>K7*K4</f>
        <v/>
      </c>
      <c r="L6" s="15">
        <f>L7*L4</f>
        <v/>
      </c>
      <c r="M6" s="9">
        <f>M7*M4</f>
        <v/>
      </c>
    </row>
    <row r="7" ht="16.5" customHeight="1">
      <c r="C7" s="17" t="inlineStr">
        <is>
          <t xml:space="preserve">    % Revenue</t>
        </is>
      </c>
      <c r="D7" s="18" t="n">
        <v>0.2165270262158152</v>
      </c>
      <c r="E7" s="18" t="n">
        <v>0.1924285777823902</v>
      </c>
      <c r="F7" s="18">
        <f>F6/F4</f>
        <v/>
      </c>
      <c r="G7" s="18">
        <f>G6/G4</f>
        <v/>
      </c>
      <c r="H7" s="19">
        <f>H6/H4</f>
        <v/>
      </c>
      <c r="I7" s="13" t="n">
        <v>0.2044778019991027</v>
      </c>
      <c r="J7" s="13" t="n">
        <v>0.2044778019991027</v>
      </c>
      <c r="K7" s="13" t="n">
        <v>0.2044778019991027</v>
      </c>
      <c r="L7" s="13" t="n">
        <v>0.2044778019991027</v>
      </c>
      <c r="M7" s="14" t="n">
        <v>0.2044778019991027</v>
      </c>
    </row>
    <row r="8" ht="16.5" customHeight="1">
      <c r="C8" s="20" t="inlineStr">
        <is>
          <t>Gross Profit</t>
        </is>
      </c>
      <c r="D8" s="21" t="n">
        <v>91360</v>
      </c>
      <c r="E8" s="21" t="n">
        <v>108943</v>
      </c>
      <c r="F8" s="21">
        <f>F4-F6</f>
        <v/>
      </c>
      <c r="G8" s="21">
        <f>G4-G6</f>
        <v/>
      </c>
      <c r="H8" s="22">
        <f>H4-H6</f>
        <v/>
      </c>
      <c r="I8" s="21">
        <f>I4-I6</f>
        <v/>
      </c>
      <c r="J8" s="21">
        <f>J4-J6</f>
        <v/>
      </c>
      <c r="K8" s="21">
        <f>K4-K6</f>
        <v/>
      </c>
      <c r="L8" s="21">
        <f>L4-L6</f>
        <v/>
      </c>
      <c r="M8" s="23">
        <f>M4-M6</f>
        <v/>
      </c>
    </row>
    <row r="9" ht="16.5" customHeight="1">
      <c r="C9" s="5" t="inlineStr">
        <is>
          <t>OpEx (excl. D&amp;A)</t>
        </is>
      </c>
      <c r="D9" s="15" t="n">
        <v>62416</v>
      </c>
      <c r="E9" s="15" t="n">
        <v>62192</v>
      </c>
      <c r="F9" s="15">
        <f>'[1]Income Statement'!K17</f>
        <v/>
      </c>
      <c r="G9" s="15">
        <f>'[1]Income Statement'!L17</f>
        <v/>
      </c>
      <c r="H9" s="24">
        <f>'[1]Income Statement'!M17</f>
        <v/>
      </c>
      <c r="I9" s="15">
        <f>I10*I4</f>
        <v/>
      </c>
      <c r="J9" s="15">
        <f>J10*J4</f>
        <v/>
      </c>
      <c r="K9" s="15">
        <f>K10*K4</f>
        <v/>
      </c>
      <c r="L9" s="15">
        <f>L10*L4</f>
        <v/>
      </c>
      <c r="M9" s="9">
        <f>M10*M4</f>
        <v/>
      </c>
    </row>
    <row r="10" ht="16.5" customHeight="1">
      <c r="C10" s="10" t="inlineStr">
        <is>
          <t xml:space="preserve">    % Revenue</t>
        </is>
      </c>
      <c r="D10" s="25" t="n">
        <v>0.5352588565205088</v>
      </c>
      <c r="E10" s="25" t="n">
        <v>0.4610161450534462</v>
      </c>
      <c r="F10" s="25">
        <f>F9/F4</f>
        <v/>
      </c>
      <c r="G10" s="25">
        <f>G9/G4</f>
        <v/>
      </c>
      <c r="H10" s="26">
        <f>H9/H4</f>
        <v/>
      </c>
      <c r="I10" s="27" t="n">
        <v>0.4981375007869775</v>
      </c>
      <c r="J10" s="27" t="n">
        <v>0.4981375007869775</v>
      </c>
      <c r="K10" s="27" t="n">
        <v>0.4981375007869775</v>
      </c>
      <c r="L10" s="27" t="n">
        <v>0.4981375007869775</v>
      </c>
      <c r="M10" s="28" t="n">
        <v>0.4981375007869775</v>
      </c>
    </row>
    <row r="11" ht="16.5" customHeight="1">
      <c r="C11" s="5" t="inlineStr">
        <is>
          <t>EBITDA</t>
        </is>
      </c>
      <c r="D11" s="29" t="n">
        <v>0</v>
      </c>
      <c r="E11" s="29" t="n">
        <v>0</v>
      </c>
      <c r="F11" s="29">
        <f>F8-F9</f>
        <v/>
      </c>
      <c r="G11" s="29">
        <f>G8-G9</f>
        <v/>
      </c>
      <c r="H11" s="30">
        <f>H8-H9</f>
        <v/>
      </c>
      <c r="I11" s="29">
        <f>I8-I9</f>
        <v/>
      </c>
      <c r="J11" s="29">
        <f>J8-J9</f>
        <v/>
      </c>
      <c r="K11" s="29">
        <f>K8-K9</f>
        <v/>
      </c>
      <c r="L11" s="29">
        <f>L8-L9</f>
        <v/>
      </c>
      <c r="M11" s="31">
        <f>M8-M9</f>
        <v/>
      </c>
    </row>
    <row r="12" ht="16.5" customHeight="1">
      <c r="C12" s="32" t="inlineStr">
        <is>
          <t>LESS: D&amp;A</t>
        </is>
      </c>
      <c r="D12" s="33" t="n">
        <v>12617.8</v>
      </c>
      <c r="E12" s="33" t="n">
        <v>14425.8</v>
      </c>
      <c r="F12" s="33">
        <f>'[1]Cash Flow Statement'!K12</f>
        <v/>
      </c>
      <c r="G12" s="33">
        <f>'[1]Cash Flow Statement'!L12</f>
        <v/>
      </c>
      <c r="H12" s="34">
        <f>'[1]Cash Flow Statement'!M12</f>
        <v/>
      </c>
      <c r="I12" s="29">
        <f>I13*I4</f>
        <v/>
      </c>
      <c r="J12" s="29">
        <f>J13*J4</f>
        <v/>
      </c>
      <c r="K12" s="29">
        <f>K13*K4</f>
        <v/>
      </c>
      <c r="L12" s="29">
        <f>L13*L4</f>
        <v/>
      </c>
      <c r="M12" s="31">
        <f>M13*M4</f>
        <v/>
      </c>
    </row>
    <row r="13" ht="16.5" customHeight="1">
      <c r="C13" s="35" t="inlineStr">
        <is>
          <t xml:space="preserve">    % Revenue</t>
        </is>
      </c>
      <c r="D13" s="36" t="n">
        <v>0.1082060561363188</v>
      </c>
      <c r="E13" s="36" t="n">
        <v>0.1069354049606381</v>
      </c>
      <c r="F13" s="36">
        <f>F12/F4</f>
        <v/>
      </c>
      <c r="G13" s="36">
        <f>G12/G4</f>
        <v/>
      </c>
      <c r="H13" s="37">
        <f>H12/H4</f>
        <v/>
      </c>
      <c r="I13" s="13" t="n">
        <v>0.1075707305484785</v>
      </c>
      <c r="J13" s="13" t="n">
        <v>0.1075707305484785</v>
      </c>
      <c r="K13" s="13" t="n">
        <v>0.1075707305484785</v>
      </c>
      <c r="L13" s="13" t="n">
        <v>0.1075707305484785</v>
      </c>
      <c r="M13" s="14" t="n">
        <v>0.1075707305484785</v>
      </c>
    </row>
    <row r="14" ht="16.5" customHeight="1">
      <c r="C14" s="5" t="inlineStr">
        <is>
          <t>EBIT</t>
        </is>
      </c>
      <c r="D14" s="15" t="n">
        <v>28944</v>
      </c>
      <c r="E14" s="15" t="n">
        <v>46751</v>
      </c>
      <c r="F14" s="15">
        <f>F11-F12</f>
        <v/>
      </c>
      <c r="G14" s="15">
        <f>G11-G12</f>
        <v/>
      </c>
      <c r="H14" s="24">
        <f>H11-H12</f>
        <v/>
      </c>
      <c r="I14" s="15">
        <f>I11-I12</f>
        <v/>
      </c>
      <c r="J14" s="15">
        <f>J11-J12</f>
        <v/>
      </c>
      <c r="K14" s="15">
        <f>K11-K12</f>
        <v/>
      </c>
      <c r="L14" s="15">
        <f>L11-L12</f>
        <v/>
      </c>
      <c r="M14" s="9">
        <f>M11-M12</f>
        <v/>
      </c>
    </row>
    <row r="15" ht="16.5" customHeight="1">
      <c r="C15" s="5" t="inlineStr">
        <is>
          <t>Taxes</t>
        </is>
      </c>
      <c r="D15" s="15" t="n">
        <v>5619</v>
      </c>
      <c r="E15" s="15" t="n">
        <v>8330</v>
      </c>
      <c r="F15" s="15">
        <f>F14*0.21</f>
        <v/>
      </c>
      <c r="G15" s="15">
        <f>G14*0.21</f>
        <v/>
      </c>
      <c r="H15" s="24">
        <f>H14*0.21</f>
        <v/>
      </c>
      <c r="I15" s="15">
        <f>I16*I14</f>
        <v/>
      </c>
      <c r="J15" s="15">
        <f>J16*J14</f>
        <v/>
      </c>
      <c r="K15" s="15">
        <f>K16*K14</f>
        <v/>
      </c>
      <c r="L15" s="15">
        <f>L16*L14</f>
        <v/>
      </c>
      <c r="M15" s="9">
        <f>M16*M14</f>
        <v/>
      </c>
    </row>
    <row r="16" ht="16.5" customHeight="1">
      <c r="C16" s="10" t="inlineStr">
        <is>
          <t xml:space="preserve">    % EBIT</t>
        </is>
      </c>
      <c r="D16" s="11" t="n">
        <v>0.1941334991708126</v>
      </c>
      <c r="E16" s="11" t="n">
        <v>0.1781780068875532</v>
      </c>
      <c r="F16" s="11">
        <f>F15/F14</f>
        <v/>
      </c>
      <c r="G16" s="11">
        <f>G15/G14</f>
        <v/>
      </c>
      <c r="H16" s="12">
        <f>H15/H14</f>
        <v/>
      </c>
      <c r="I16" s="13" t="n">
        <v>0.1756346462005566</v>
      </c>
      <c r="J16" s="13" t="n">
        <v>0.1756346462005566</v>
      </c>
      <c r="K16" s="13" t="n">
        <v>0.1756346462005566</v>
      </c>
      <c r="L16" s="13" t="n">
        <v>0.1756346462005566</v>
      </c>
      <c r="M16" s="14" t="n">
        <v>0.1756346462005566</v>
      </c>
    </row>
    <row r="17" ht="16.5" customHeight="1">
      <c r="C17" s="5" t="inlineStr">
        <is>
          <t>NOPAT</t>
        </is>
      </c>
      <c r="D17" s="15" t="n">
        <v>23325</v>
      </c>
      <c r="E17" s="15" t="n">
        <v>38421</v>
      </c>
      <c r="F17" s="15">
        <f>F14-F15</f>
        <v/>
      </c>
      <c r="G17" s="15">
        <f>G14-G15</f>
        <v/>
      </c>
      <c r="H17" s="24">
        <f>H14-H15</f>
        <v/>
      </c>
      <c r="I17" s="15">
        <f>I14-I15</f>
        <v/>
      </c>
      <c r="J17" s="15">
        <f>J14-J15</f>
        <v/>
      </c>
      <c r="K17" s="15">
        <f>K14-K15</f>
        <v/>
      </c>
      <c r="L17" s="15">
        <f>L14-L15</f>
        <v/>
      </c>
      <c r="M17" s="9">
        <f>M14-M15</f>
        <v/>
      </c>
    </row>
    <row r="18" ht="16.5" customHeight="1">
      <c r="C18" s="5" t="inlineStr">
        <is>
          <t>ADD: D&amp;A</t>
        </is>
      </c>
      <c r="D18" s="15" t="n">
        <v>12617.8</v>
      </c>
      <c r="E18" s="15" t="n">
        <v>14425.8</v>
      </c>
      <c r="F18" s="15">
        <f>F12</f>
        <v/>
      </c>
      <c r="G18" s="15">
        <f>G12</f>
        <v/>
      </c>
      <c r="H18" s="16">
        <f>H12</f>
        <v/>
      </c>
      <c r="I18" s="15">
        <f>I12</f>
        <v/>
      </c>
      <c r="J18" s="15">
        <f>J12</f>
        <v/>
      </c>
      <c r="K18" s="15">
        <f>K12</f>
        <v/>
      </c>
      <c r="L18" s="15">
        <f>L12</f>
        <v/>
      </c>
      <c r="M18" s="9">
        <f>M12</f>
        <v/>
      </c>
    </row>
    <row r="19" ht="16.5" customHeight="1">
      <c r="C19" s="5" t="inlineStr">
        <is>
          <t>CAPEX</t>
        </is>
      </c>
      <c r="D19" s="15" t="n">
        <v>-28970</v>
      </c>
      <c r="E19" s="15" t="n">
        <v>-24495</v>
      </c>
      <c r="F19" s="15">
        <f>-'[1]Cash Flow Statement'!K28</f>
        <v/>
      </c>
      <c r="G19" s="15">
        <f>-'[1]Cash Flow Statement'!L28</f>
        <v/>
      </c>
      <c r="H19" s="16">
        <f>-'[1]Cash Flow Statement'!M28</f>
        <v/>
      </c>
      <c r="I19" s="15">
        <f>I20*I4</f>
        <v/>
      </c>
      <c r="J19" s="15">
        <f>J20*J4</f>
        <v/>
      </c>
      <c r="K19" s="15">
        <f>K20*K4</f>
        <v/>
      </c>
      <c r="L19" s="15">
        <f>L20*L4</f>
        <v/>
      </c>
      <c r="M19" s="9">
        <f>M20*M4</f>
        <v/>
      </c>
    </row>
    <row r="20" ht="16.5" customHeight="1">
      <c r="C20" s="10" t="inlineStr">
        <is>
          <t xml:space="preserve">    % Revenue</t>
        </is>
      </c>
      <c r="D20" s="11" t="n">
        <v>0.2484370846161102</v>
      </c>
      <c r="E20" s="11" t="n">
        <v>0.1815762553557397</v>
      </c>
      <c r="F20" s="11">
        <f>F19/F4</f>
        <v/>
      </c>
      <c r="G20" s="11">
        <f>G19/G4</f>
        <v/>
      </c>
      <c r="H20" s="12">
        <f>H19/H4</f>
        <v/>
      </c>
      <c r="I20" s="13" t="n">
        <v>-0.215006669985925</v>
      </c>
      <c r="J20" s="13" t="n">
        <v>-0.215006669985925</v>
      </c>
      <c r="K20" s="13" t="n">
        <v>-0.215006669985925</v>
      </c>
      <c r="L20" s="13" t="n">
        <v>-0.215006669985925</v>
      </c>
      <c r="M20" s="14" t="n">
        <v>-0.215006669985925</v>
      </c>
    </row>
    <row r="21" ht="16.5" customHeight="1">
      <c r="C21" s="32" t="inlineStr">
        <is>
          <t>Change in NWC</t>
        </is>
      </c>
      <c r="D21" s="51" t="n">
        <v>31173.11457149818</v>
      </c>
      <c r="E21" s="51" t="n">
        <v>46151.7469552813</v>
      </c>
      <c r="F21" s="51">
        <f>[1]NWC!G22</f>
        <v/>
      </c>
      <c r="G21" s="51">
        <f>[1]NWC!H22</f>
        <v/>
      </c>
      <c r="H21" s="52">
        <f>[1]NWC!I22</f>
        <v/>
      </c>
      <c r="I21" s="51" t="n">
        <v>77892.26737896715</v>
      </c>
      <c r="J21" s="51" t="n">
        <v>77892.26737896715</v>
      </c>
      <c r="K21" s="51" t="n">
        <v>77892.26737896715</v>
      </c>
      <c r="L21" s="51" t="n">
        <v>77892.26737896715</v>
      </c>
      <c r="M21" s="53" t="n">
        <v>77892.26737896715</v>
      </c>
    </row>
    <row r="22" ht="16.5" customHeight="1">
      <c r="C22" s="5" t="inlineStr">
        <is>
          <t>UFCF</t>
        </is>
      </c>
      <c r="D22" s="15" t="n">
        <v>-9598.280720017121</v>
      </c>
      <c r="E22" s="15" t="n">
        <v>-29532.06080674507</v>
      </c>
      <c r="F22" s="15">
        <f>F17+F18-F19-F21</f>
        <v/>
      </c>
      <c r="G22" s="15">
        <f>G17+G18-G19-G21</f>
        <v/>
      </c>
      <c r="H22" s="22">
        <f>H17+H18-H19-H21</f>
        <v/>
      </c>
      <c r="I22" s="21">
        <f>I17+I18-I19-I21</f>
        <v/>
      </c>
      <c r="J22" s="21">
        <f>J17+J18-J19-J21</f>
        <v/>
      </c>
      <c r="K22" s="21">
        <f>K17+K18-K19-K21</f>
        <v/>
      </c>
      <c r="L22" s="21">
        <f>L17+L18-L19-L21</f>
        <v/>
      </c>
      <c r="M22" s="23">
        <f>M17+M18-M19-M21</f>
        <v/>
      </c>
    </row>
    <row r="23" ht="16.5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7.25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2024-08-05T01:58:31Z</dcterms:modified>
  <cp:lastModifiedBy>Abhinav Kolli</cp:lastModifiedBy>
</cp:coreProperties>
</file>