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00" yWindow="1820" windowWidth="27240" windowHeight="15780" tabRatio="600" firstSheet="0" activeTab="0" autoFilterDateGrouping="1"/>
  </bookViews>
  <sheets>
    <sheet name="Sheet1" sheetId="1" state="visible" r:id="rId1"/>
  </sheets>
  <externalReferences>
    <externalReference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\(0.00\)"/>
    <numFmt numFmtId="165" formatCode="_ * #,##0.00_)\ _$_U_S_ ;_ * \(#,##0.00\)\ _$_U_S_ ;_ * &quot;-&quot;??_)\ _$_U_S_ ;_ @_ "/>
  </numFmts>
  <fonts count="7">
    <font>
      <name val="Calibri"/>
      <family val="2"/>
      <color theme="1"/>
      <sz val="12"/>
      <scheme val="minor"/>
    </font>
    <font>
      <name val="Arial"/>
      <family val="2"/>
      <sz val="10"/>
    </font>
    <font>
      <name val="Segoe UI Light"/>
      <family val="2"/>
      <color theme="0"/>
      <sz val="11"/>
    </font>
    <font>
      <name val="Segoe UI Light"/>
      <family val="2"/>
      <sz val="11"/>
    </font>
    <font>
      <name val="Segoe UI Light"/>
      <family val="2"/>
      <i val="1"/>
      <color theme="1"/>
      <sz val="11"/>
    </font>
    <font>
      <name val="Segoe UI Light"/>
      <family val="2"/>
      <i val="1"/>
      <sz val="11"/>
    </font>
    <font>
      <name val="Segoe UI Light"/>
      <family val="2"/>
      <i val="1"/>
      <color theme="4"/>
      <sz val="11"/>
    </font>
  </fonts>
  <fills count="5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799981688894314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/>
    <xf numFmtId="9" fontId="1" fillId="0" borderId="0"/>
  </cellStyleXfs>
  <cellXfs count="58">
    <xf numFmtId="0" fontId="0" fillId="0" borderId="0" pivotButton="0" quotePrefix="0" xfId="0"/>
    <xf numFmtId="0" fontId="2" fillId="2" borderId="1" pivotButton="0" quotePrefix="0" xfId="1"/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3" borderId="0" applyAlignment="1" pivotButton="0" quotePrefix="0" xfId="1">
      <alignment horizontal="center"/>
    </xf>
    <xf numFmtId="0" fontId="3" fillId="0" borderId="4" pivotButton="0" quotePrefix="0" xfId="1"/>
    <xf numFmtId="2" fontId="3" fillId="0" borderId="0" pivotButton="0" quotePrefix="0" xfId="2"/>
    <xf numFmtId="2" fontId="3" fillId="0" borderId="5" pivotButton="0" quotePrefix="0" xfId="2"/>
    <xf numFmtId="43" fontId="3" fillId="0" borderId="0" pivotButton="0" quotePrefix="0" xfId="2"/>
    <xf numFmtId="43" fontId="3" fillId="0" borderId="6" pivotButton="0" quotePrefix="0" xfId="2"/>
    <xf numFmtId="0" fontId="4" fillId="4" borderId="4" pivotButton="0" quotePrefix="0" xfId="1"/>
    <xf numFmtId="10" fontId="5" fillId="4" borderId="0" pivotButton="0" quotePrefix="0" xfId="3"/>
    <xf numFmtId="10" fontId="5" fillId="4" borderId="5" pivotButton="0" quotePrefix="0" xfId="3"/>
    <xf numFmtId="10" fontId="6" fillId="4" borderId="0" pivotButton="0" quotePrefix="0" xfId="3"/>
    <xf numFmtId="10" fontId="6" fillId="4" borderId="6" pivotButton="0" quotePrefix="0" xfId="3"/>
    <xf numFmtId="43" fontId="3" fillId="0" borderId="0" pivotButton="0" quotePrefix="0" xfId="2"/>
    <xf numFmtId="43" fontId="3" fillId="0" borderId="7" pivotButton="0" quotePrefix="0" xfId="2"/>
    <xf numFmtId="0" fontId="4" fillId="4" borderId="8" pivotButton="0" quotePrefix="0" xfId="1"/>
    <xf numFmtId="10" fontId="5" fillId="4" borderId="9" pivotButton="0" quotePrefix="0" xfId="3"/>
    <xf numFmtId="10" fontId="5" fillId="4" borderId="10" pivotButton="0" quotePrefix="0" xfId="3"/>
    <xf numFmtId="0" fontId="3" fillId="0" borderId="11" pivotButton="0" quotePrefix="0" xfId="1"/>
    <xf numFmtId="43" fontId="3" fillId="0" borderId="12" pivotButton="0" quotePrefix="0" xfId="2"/>
    <xf numFmtId="43" fontId="3" fillId="0" borderId="13" pivotButton="0" quotePrefix="0" xfId="2"/>
    <xf numFmtId="43" fontId="3" fillId="0" borderId="14" pivotButton="0" quotePrefix="0" xfId="2"/>
    <xf numFmtId="43" fontId="3" fillId="0" borderId="5" pivotButton="0" quotePrefix="0" xfId="2"/>
    <xf numFmtId="10" fontId="4" fillId="4" borderId="0" pivotButton="0" quotePrefix="0" xfId="1"/>
    <xf numFmtId="10" fontId="4" fillId="4" borderId="5" pivotButton="0" quotePrefix="0" xfId="1"/>
    <xf numFmtId="10" fontId="6" fillId="4" borderId="0" pivotButton="0" quotePrefix="0" xfId="1"/>
    <xf numFmtId="10" fontId="6" fillId="4" borderId="6" pivotButton="0" quotePrefix="0" xfId="1"/>
    <xf numFmtId="43" fontId="3" fillId="0" borderId="0" pivotButton="0" quotePrefix="0" xfId="1"/>
    <xf numFmtId="43" fontId="3" fillId="0" borderId="5" pivotButton="0" quotePrefix="0" xfId="1"/>
    <xf numFmtId="43" fontId="3" fillId="0" borderId="6" pivotButton="0" quotePrefix="0" xfId="1"/>
    <xf numFmtId="0" fontId="3" fillId="0" borderId="8" pivotButton="0" quotePrefix="0" xfId="1"/>
    <xf numFmtId="43" fontId="3" fillId="0" borderId="9" pivotButton="0" quotePrefix="0" xfId="1"/>
    <xf numFmtId="43" fontId="3" fillId="0" borderId="10" pivotButton="0" quotePrefix="0" xfId="1"/>
    <xf numFmtId="0" fontId="4" fillId="4" borderId="11" pivotButton="0" quotePrefix="0" xfId="1"/>
    <xf numFmtId="10" fontId="5" fillId="4" borderId="12" pivotButton="0" quotePrefix="0" xfId="3"/>
    <xf numFmtId="10" fontId="5" fillId="4" borderId="13" pivotButton="0" quotePrefix="0" xfId="3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0" fontId="3" fillId="0" borderId="16" pivotButton="0" quotePrefix="0" xfId="1"/>
    <xf numFmtId="164" fontId="3" fillId="0" borderId="17" pivotButton="0" quotePrefix="0" xfId="1"/>
    <xf numFmtId="164" fontId="3" fillId="0" borderId="18" pivotButton="0" quotePrefix="0" xfId="1"/>
    <xf numFmtId="43" fontId="3" fillId="0" borderId="17" pivotButton="0" quotePrefix="0" xfId="2"/>
    <xf numFmtId="43" fontId="3" fillId="0" borderId="19" pivotButton="0" quotePrefix="0" xfId="2"/>
    <xf numFmtId="0" fontId="0" fillId="0" borderId="9" pivotButton="0" quotePrefix="0" xfId="0"/>
    <xf numFmtId="0" fontId="2" fillId="3" borderId="6" applyAlignment="1" pivotButton="0" quotePrefix="0" xfId="1">
      <alignment horizontal="center"/>
    </xf>
    <xf numFmtId="0" fontId="0" fillId="0" borderId="20" pivotButton="0" quotePrefix="0" xfId="0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164" fontId="3" fillId="0" borderId="17" pivotButton="0" quotePrefix="0" xfId="1"/>
    <xf numFmtId="164" fontId="3" fillId="0" borderId="18" pivotButton="0" quotePrefix="0" xfId="1"/>
  </cellXfs>
  <cellStyles count="4">
    <cellStyle name="Normal" xfId="0" builtinId="0"/>
    <cellStyle name="Normal 2" xfId="1"/>
    <cellStyle name="Comma 2" xfId="2"/>
    <cellStyle name="Percent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anishpalakurthi/Desktop/FTeam/Pocket_DCF_1%20(1)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CF"/>
      <sheetName val="NWC"/>
      <sheetName val="Beta Calculation"/>
      <sheetName val="Comp Multiples"/>
      <sheetName val="Income Statement"/>
      <sheetName val="Balance Sheet"/>
      <sheetName val="Cash Flow Statement"/>
    </sheetNames>
    <sheetDataSet>
      <sheetData sheetId="0"/>
      <sheetData sheetId="1">
        <row r="22">
          <cell r="E22"/>
          <cell r="F22"/>
          <cell r="G22"/>
          <cell r="H22"/>
          <cell r="I22"/>
          <cell r="J22"/>
          <cell r="K22"/>
          <cell r="L22"/>
        </row>
      </sheetData>
      <sheetData sheetId="2"/>
      <sheetData sheetId="3"/>
      <sheetData sheetId="4">
        <row r="10">
          <cell r="I10">
            <v>84.731999999999999</v>
          </cell>
          <cell r="J10">
            <v>110.93899999999999</v>
          </cell>
          <cell r="K10">
            <v>126.203</v>
          </cell>
        </row>
        <row r="12">
          <cell r="I12">
            <v>13.696999999999999</v>
          </cell>
          <cell r="J12">
            <v>12.441000000000001</v>
          </cell>
          <cell r="K12">
            <v>15.928000000000001</v>
          </cell>
        </row>
        <row r="17">
          <cell r="I17">
            <v>27.573</v>
          </cell>
          <cell r="J17">
            <v>31.562000000000001</v>
          </cell>
          <cell r="K17">
            <v>39.5</v>
          </cell>
        </row>
      </sheetData>
      <sheetData sheetId="5"/>
      <sheetData sheetId="6">
        <row r="12">
          <cell r="I12">
            <v>12.904999999999999</v>
          </cell>
          <cell r="J12">
            <v>11.555</v>
          </cell>
          <cell r="K12">
            <v>15.287000000000001</v>
          </cell>
        </row>
        <row r="28">
          <cell r="I28">
            <v>-22.280999999999999</v>
          </cell>
          <cell r="J28">
            <v>-24.64</v>
          </cell>
          <cell r="K28">
            <v>-31.484999999999999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2:M24"/>
  <sheetViews>
    <sheetView tabSelected="1" workbookViewId="0">
      <selection activeCell="Q11" sqref="Q11"/>
    </sheetView>
  </sheetViews>
  <sheetFormatPr baseColWidth="10" defaultRowHeight="16"/>
  <sheetData>
    <row r="2" ht="17" customHeight="1" thickBot="1">
      <c r="D2" s="48" t="n"/>
      <c r="E2" s="48" t="n"/>
      <c r="I2" s="50" t="n"/>
      <c r="J2" s="50" t="n"/>
      <c r="K2" s="50" t="n"/>
      <c r="L2" s="50" t="n"/>
      <c r="M2" s="50" t="n"/>
    </row>
    <row r="3" ht="17" customHeight="1">
      <c r="C3" s="1" t="inlineStr">
        <is>
          <t>US$MM</t>
        </is>
      </c>
      <c r="D3" s="2" t="n">
        <v>2018</v>
      </c>
      <c r="E3" s="2" t="n">
        <v>2019</v>
      </c>
      <c r="F3" s="2">
        <f>E3+1</f>
        <v/>
      </c>
      <c r="G3" s="2">
        <f>F3+1</f>
        <v/>
      </c>
      <c r="H3" s="3">
        <f>G3+1</f>
        <v/>
      </c>
      <c r="I3" s="4">
        <f>H3+1</f>
        <v/>
      </c>
      <c r="J3" s="4">
        <f>I3+1</f>
        <v/>
      </c>
      <c r="K3" s="4">
        <f>J3+1</f>
        <v/>
      </c>
      <c r="L3" s="4">
        <f>K3+1</f>
        <v/>
      </c>
      <c r="M3" s="49">
        <f>L3+1</f>
        <v/>
      </c>
    </row>
    <row r="4" ht="17" customHeight="1">
      <c r="C4" s="5" t="inlineStr">
        <is>
          <t>Revenue</t>
        </is>
      </c>
      <c r="D4" s="6" t="n">
        <v>232887</v>
      </c>
      <c r="E4" s="6" t="n">
        <v>280522</v>
      </c>
      <c r="F4" s="6" t="n">
        <v>386064</v>
      </c>
      <c r="G4" s="6" t="n">
        <v>469822</v>
      </c>
      <c r="H4" s="7" t="n">
        <v>513983</v>
      </c>
      <c r="I4" s="15">
        <f>H4*(1+I5)</f>
        <v/>
      </c>
      <c r="J4" s="15">
        <f>I4*(1+J5)</f>
        <v/>
      </c>
      <c r="K4" s="15">
        <f>J4*(1+K5)</f>
        <v/>
      </c>
      <c r="L4" s="15">
        <f>K4*(1+L5)</f>
        <v/>
      </c>
      <c r="M4" s="9">
        <f>L4*(1+M5)</f>
        <v/>
      </c>
    </row>
    <row r="5" ht="17" customHeight="1">
      <c r="C5" s="10" t="inlineStr">
        <is>
          <t xml:space="preserve">    Growth</t>
        </is>
      </c>
      <c r="D5" s="11" t="n">
        <v/>
      </c>
      <c r="E5" s="11" t="n">
        <v>0.2045412582067698</v>
      </c>
      <c r="F5" s="11" t="n">
        <v>0.3762343060437328</v>
      </c>
      <c r="G5" s="11" t="n">
        <v>0.2169536657134568</v>
      </c>
      <c r="H5" s="12" t="n">
        <v>0.09399517263985091</v>
      </c>
      <c r="I5" s="13" t="n">
        <v>0.2229311006509526</v>
      </c>
      <c r="J5" s="13" t="n">
        <v>0.2229311006509526</v>
      </c>
      <c r="K5" s="13" t="n">
        <v>0.2229311006509526</v>
      </c>
      <c r="L5" s="13" t="n">
        <v>0.2229311006509526</v>
      </c>
      <c r="M5" s="14" t="n">
        <v>0.2229311006509526</v>
      </c>
    </row>
    <row r="6" ht="17" customHeight="1">
      <c r="C6" s="5" t="inlineStr">
        <is>
          <t>COGS</t>
        </is>
      </c>
      <c r="D6" s="15" t="n">
        <v>202020</v>
      </c>
      <c r="E6" s="15" t="n">
        <v>241699</v>
      </c>
      <c r="F6" s="15" t="n">
        <v>334564</v>
      </c>
      <c r="G6" s="15" t="n">
        <v>403507</v>
      </c>
      <c r="H6" s="16" t="n">
        <v>446343</v>
      </c>
      <c r="I6" s="15">
        <f>I7*I4</f>
        <v/>
      </c>
      <c r="J6" s="15">
        <f>J7*J4</f>
        <v/>
      </c>
      <c r="K6" s="15">
        <f>K7*K4</f>
        <v/>
      </c>
      <c r="L6" s="15">
        <f>L7*L4</f>
        <v/>
      </c>
      <c r="M6" s="9">
        <f>M7*M4</f>
        <v/>
      </c>
    </row>
    <row r="7" ht="17" customHeight="1">
      <c r="C7" s="17" t="inlineStr">
        <is>
          <t xml:space="preserve">    % Revenue</t>
        </is>
      </c>
      <c r="D7" s="18" t="n">
        <v>0.8674593257674322</v>
      </c>
      <c r="E7" s="18" t="n">
        <v>0.8616044374416267</v>
      </c>
      <c r="F7" s="18" t="n">
        <v>0.8666024286128725</v>
      </c>
      <c r="G7" s="18" t="n">
        <v>0.8588507988131675</v>
      </c>
      <c r="H7" s="19" t="n">
        <v>0.8684003167419934</v>
      </c>
      <c r="I7" s="13" t="n">
        <v>0.8645834614754186</v>
      </c>
      <c r="J7" s="13" t="n">
        <v>0.8645834614754186</v>
      </c>
      <c r="K7" s="13" t="n">
        <v>0.8645834614754186</v>
      </c>
      <c r="L7" s="13" t="n">
        <v>0.8645834614754186</v>
      </c>
      <c r="M7" s="14" t="n">
        <v>0.8645834614754186</v>
      </c>
    </row>
    <row r="8" ht="17" customHeight="1">
      <c r="C8" s="20" t="inlineStr">
        <is>
          <t>Gross Profit</t>
        </is>
      </c>
      <c r="D8" s="21" t="n">
        <v>30867</v>
      </c>
      <c r="E8" s="21" t="n">
        <v>38823</v>
      </c>
      <c r="F8" s="21" t="n">
        <v>51500</v>
      </c>
      <c r="G8" s="21" t="n">
        <v>66315</v>
      </c>
      <c r="H8" s="22" t="n">
        <v>67640</v>
      </c>
      <c r="I8" s="21">
        <f>I4-I6</f>
        <v/>
      </c>
      <c r="J8" s="21">
        <f>J4-J6</f>
        <v/>
      </c>
      <c r="K8" s="21">
        <f>K4-K6</f>
        <v/>
      </c>
      <c r="L8" s="21">
        <f>L4-L6</f>
        <v/>
      </c>
      <c r="M8" s="23">
        <f>M4-M6</f>
        <v/>
      </c>
    </row>
    <row r="9" ht="17" customHeight="1">
      <c r="C9" s="5" t="inlineStr">
        <is>
          <t>OpEx (excl. D&amp;A)</t>
        </is>
      </c>
      <c r="D9" s="15" t="n">
        <v>18446</v>
      </c>
      <c r="E9" s="15" t="n">
        <v>24282</v>
      </c>
      <c r="F9" s="15" t="n">
        <v>28601</v>
      </c>
      <c r="G9" s="15" t="n">
        <v>41436</v>
      </c>
      <c r="H9" s="24" t="n">
        <v>55392</v>
      </c>
      <c r="I9" s="15">
        <f>I10*I4</f>
        <v/>
      </c>
      <c r="J9" s="15">
        <f>J10*J4</f>
        <v/>
      </c>
      <c r="K9" s="15">
        <f>K10*K4</f>
        <v/>
      </c>
      <c r="L9" s="15">
        <f>L10*L4</f>
        <v/>
      </c>
      <c r="M9" s="9">
        <f>M10*M4</f>
        <v/>
      </c>
    </row>
    <row r="10" ht="17" customHeight="1">
      <c r="C10" s="10" t="inlineStr">
        <is>
          <t xml:space="preserve">    % Revenue</t>
        </is>
      </c>
      <c r="D10" s="25" t="n">
        <v>0.07920579508517006</v>
      </c>
      <c r="E10" s="25" t="n">
        <v>0.08656005589579427</v>
      </c>
      <c r="F10" s="25" t="n">
        <v>0.07408357163579096</v>
      </c>
      <c r="G10" s="25" t="n">
        <v>0.08819510367756299</v>
      </c>
      <c r="H10" s="26" t="n">
        <v>0.1077701013457644</v>
      </c>
      <c r="I10" s="27" t="n">
        <v>0.08716292552801654</v>
      </c>
      <c r="J10" s="27" t="n">
        <v>0.08716292552801654</v>
      </c>
      <c r="K10" s="27" t="n">
        <v>0.08716292552801654</v>
      </c>
      <c r="L10" s="27" t="n">
        <v>0.08716292552801654</v>
      </c>
      <c r="M10" s="28" t="n">
        <v>0.08716292552801654</v>
      </c>
    </row>
    <row r="11" ht="17" customHeight="1">
      <c r="C11" s="5" t="inlineStr">
        <is>
          <t>EBITDA</t>
        </is>
      </c>
      <c r="D11" s="29" t="n">
        <v>28019</v>
      </c>
      <c r="E11" s="29" t="n">
        <v>37365</v>
      </c>
      <c r="F11" s="29" t="n">
        <v>51076</v>
      </c>
      <c r="G11" s="29" t="n">
        <v>74256</v>
      </c>
      <c r="H11" s="30" t="n">
        <v>38352</v>
      </c>
      <c r="I11" s="29">
        <f>I8-I9</f>
        <v/>
      </c>
      <c r="J11" s="29">
        <f>J8-J9</f>
        <v/>
      </c>
      <c r="K11" s="29">
        <f>K8-K9</f>
        <v/>
      </c>
      <c r="L11" s="29">
        <f>L8-L9</f>
        <v/>
      </c>
      <c r="M11" s="31">
        <f>M8-M9</f>
        <v/>
      </c>
    </row>
    <row r="12" ht="17" customHeight="1">
      <c r="C12" s="32" t="inlineStr">
        <is>
          <t>LESS: D&amp;A</t>
        </is>
      </c>
      <c r="D12" s="33" t="n">
        <v>15341</v>
      </c>
      <c r="E12" s="33" t="n">
        <v>21789</v>
      </c>
      <c r="F12" s="33" t="n">
        <v>25251</v>
      </c>
      <c r="G12" s="33" t="n">
        <v>34296</v>
      </c>
      <c r="H12" s="34" t="n">
        <v>41921</v>
      </c>
      <c r="I12" s="29">
        <f>I13*I4</f>
        <v/>
      </c>
      <c r="J12" s="29">
        <f>J13*J4</f>
        <v/>
      </c>
      <c r="K12" s="29">
        <f>K13*K4</f>
        <v/>
      </c>
      <c r="L12" s="29">
        <f>L13*L4</f>
        <v/>
      </c>
      <c r="M12" s="31">
        <f>M13*M4</f>
        <v/>
      </c>
    </row>
    <row r="13" ht="17" customHeight="1">
      <c r="C13" s="35" t="inlineStr">
        <is>
          <t xml:space="preserve">    % Revenue</t>
        </is>
      </c>
      <c r="D13" s="36" t="n">
        <v>0.06587314878030977</v>
      </c>
      <c r="E13" s="36" t="n">
        <v>0.07767305238091843</v>
      </c>
      <c r="F13" s="36" t="n">
        <v>0.06540625388536615</v>
      </c>
      <c r="G13" s="36" t="n">
        <v>0.07299785876353172</v>
      </c>
      <c r="H13" s="37" t="n">
        <v>0.08156106330365012</v>
      </c>
      <c r="I13" s="13" t="n">
        <v>0.07270227542275523</v>
      </c>
      <c r="J13" s="13" t="n">
        <v>0.07270227542275523</v>
      </c>
      <c r="K13" s="13" t="n">
        <v>0.07270227542275523</v>
      </c>
      <c r="L13" s="13" t="n">
        <v>0.07270227542275523</v>
      </c>
      <c r="M13" s="14" t="n">
        <v>0.07270227542275523</v>
      </c>
    </row>
    <row r="14" ht="17" customHeight="1">
      <c r="C14" s="5" t="inlineStr">
        <is>
          <t>EBIT</t>
        </is>
      </c>
      <c r="D14" s="15" t="n">
        <v>12421</v>
      </c>
      <c r="E14" s="15" t="n">
        <v>14541</v>
      </c>
      <c r="F14" s="15" t="n">
        <v>22899</v>
      </c>
      <c r="G14" s="15" t="n">
        <v>24879</v>
      </c>
      <c r="H14" s="24" t="n">
        <v>12248</v>
      </c>
      <c r="I14" s="15">
        <f>I11-I12</f>
        <v/>
      </c>
      <c r="J14" s="15">
        <f>J11-J12</f>
        <v/>
      </c>
      <c r="K14" s="15">
        <f>K11-K12</f>
        <v/>
      </c>
      <c r="L14" s="15">
        <f>L11-L12</f>
        <v/>
      </c>
      <c r="M14" s="9">
        <f>M11-M12</f>
        <v/>
      </c>
    </row>
    <row r="15" ht="17" customHeight="1">
      <c r="C15" s="5" t="inlineStr">
        <is>
          <t>Taxes</t>
        </is>
      </c>
      <c r="D15" s="15" t="n">
        <v>1197</v>
      </c>
      <c r="E15" s="15" t="n">
        <v>2374</v>
      </c>
      <c r="F15" s="15" t="n">
        <v>2863</v>
      </c>
      <c r="G15" s="15" t="n">
        <v>4791</v>
      </c>
      <c r="H15" s="24" t="n">
        <v>-3217</v>
      </c>
      <c r="I15" s="15">
        <f>I16*I14</f>
        <v/>
      </c>
      <c r="J15" s="15">
        <f>J16*J14</f>
        <v/>
      </c>
      <c r="K15" s="15">
        <f>K16*K14</f>
        <v/>
      </c>
      <c r="L15" s="15">
        <f>L16*L14</f>
        <v/>
      </c>
      <c r="M15" s="9">
        <f>M16*M14</f>
        <v/>
      </c>
    </row>
    <row r="16" ht="17" customHeight="1">
      <c r="C16" s="10" t="inlineStr">
        <is>
          <t xml:space="preserve">    % EBIT</t>
        </is>
      </c>
      <c r="D16" s="11" t="n">
        <v>0.09636905241123903</v>
      </c>
      <c r="E16" s="11" t="n">
        <v>0.1632624991403617</v>
      </c>
      <c r="F16" s="11" t="n">
        <v>0.1250272937682868</v>
      </c>
      <c r="G16" s="11" t="n">
        <v>0.1925720487157844</v>
      </c>
      <c r="H16" s="12" t="n">
        <v>-0.2626551273677335</v>
      </c>
      <c r="I16" s="13" t="n">
        <v>0.5419474393530997</v>
      </c>
      <c r="J16" s="13" t="n">
        <v>0.5419474393530997</v>
      </c>
      <c r="K16" s="13" t="n">
        <v>0.5419474393530997</v>
      </c>
      <c r="L16" s="13" t="n">
        <v>0.5419474393530997</v>
      </c>
      <c r="M16" s="14" t="n">
        <v>0.5419474393530997</v>
      </c>
    </row>
    <row r="17" ht="17" customHeight="1">
      <c r="C17" s="5" t="inlineStr">
        <is>
          <t>NOPAT</t>
        </is>
      </c>
      <c r="D17" s="15" t="n">
        <v>11224</v>
      </c>
      <c r="E17" s="15" t="n">
        <v>12167</v>
      </c>
      <c r="F17" s="15" t="n">
        <v>20036</v>
      </c>
      <c r="G17" s="15" t="n">
        <v>20088</v>
      </c>
      <c r="H17" s="24" t="n">
        <v>15465</v>
      </c>
      <c r="I17" s="15">
        <f>I14-I15</f>
        <v/>
      </c>
      <c r="J17" s="15">
        <f>J14-J15</f>
        <v/>
      </c>
      <c r="K17" s="15">
        <f>K14-K15</f>
        <v/>
      </c>
      <c r="L17" s="15">
        <f>L14-L15</f>
        <v/>
      </c>
      <c r="M17" s="9">
        <f>M14-M15</f>
        <v/>
      </c>
    </row>
    <row r="18" ht="17" customHeight="1">
      <c r="C18" s="5" t="inlineStr">
        <is>
          <t>ADD: D&amp;A</t>
        </is>
      </c>
      <c r="D18" s="15" t="n">
        <v>15341</v>
      </c>
      <c r="E18" s="15" t="n">
        <v>21789</v>
      </c>
      <c r="F18" s="15" t="n">
        <v>25251</v>
      </c>
      <c r="G18" s="15" t="n">
        <v>34296</v>
      </c>
      <c r="H18" s="16" t="n">
        <v>41921</v>
      </c>
      <c r="I18" s="15">
        <f>I12</f>
        <v/>
      </c>
      <c r="J18" s="15">
        <f>J12</f>
        <v/>
      </c>
      <c r="K18" s="15">
        <f>K12</f>
        <v/>
      </c>
      <c r="L18" s="15">
        <f>L12</f>
        <v/>
      </c>
      <c r="M18" s="9">
        <f>M12</f>
        <v/>
      </c>
    </row>
    <row r="19" ht="17" customHeight="1">
      <c r="C19" s="5" t="inlineStr">
        <is>
          <t>CAPEX</t>
        </is>
      </c>
      <c r="D19" s="15" t="n">
        <v>-16861</v>
      </c>
      <c r="E19" s="15" t="n">
        <v>-40140</v>
      </c>
      <c r="F19" s="15" t="n">
        <v>-61053</v>
      </c>
      <c r="G19" s="15" t="n">
        <v>-63645</v>
      </c>
      <c r="H19" s="16" t="n">
        <v>-62901</v>
      </c>
      <c r="I19" s="15">
        <f>I20*I4</f>
        <v/>
      </c>
      <c r="J19" s="15">
        <f>J20*J4</f>
        <v/>
      </c>
      <c r="K19" s="15">
        <f>K20*K4</f>
        <v/>
      </c>
      <c r="L19" s="15">
        <f>L20*L4</f>
        <v/>
      </c>
      <c r="M19" s="9">
        <f>M20*M4</f>
        <v/>
      </c>
    </row>
    <row r="20" ht="17" customHeight="1">
      <c r="C20" s="10" t="inlineStr">
        <is>
          <t xml:space="preserve">    % Revenue</t>
        </is>
      </c>
      <c r="D20" s="11" t="n">
        <v>0.07239991927415441</v>
      </c>
      <c r="E20" s="11" t="n">
        <v>0.143090381503055</v>
      </c>
      <c r="F20" s="11" t="n">
        <v>0.1581421733184135</v>
      </c>
      <c r="G20" s="11" t="n">
        <v>0.1354661978366275</v>
      </c>
      <c r="H20" s="12" t="n">
        <v>0.1223795339534576</v>
      </c>
      <c r="I20" s="13" t="n">
        <v>-0.1262956411771416</v>
      </c>
      <c r="J20" s="13" t="n">
        <v>-0.1262956411771416</v>
      </c>
      <c r="K20" s="13" t="n">
        <v>-0.1262956411771416</v>
      </c>
      <c r="L20" s="13" t="n">
        <v>-0.1262956411771416</v>
      </c>
      <c r="M20" s="14" t="n">
        <v>-0.1262956411771416</v>
      </c>
    </row>
    <row r="21" ht="17" customHeight="1">
      <c r="C21" s="32" t="inlineStr">
        <is>
          <t>Change in NWC</t>
        </is>
      </c>
      <c r="D21" s="51" t="n">
        <v>-7704.544967887879</v>
      </c>
      <c r="E21" s="51" t="n">
        <v>-10634.11557168967</v>
      </c>
      <c r="F21" s="51" t="n">
        <v>-14472.53508307239</v>
      </c>
      <c r="G21" s="51" t="n">
        <v>-19476.80894578421</v>
      </c>
      <c r="H21" s="52" t="n">
        <v>-25972.89891961963</v>
      </c>
      <c r="I21" s="51" t="n">
        <v>-15652.18069761075</v>
      </c>
      <c r="J21" s="51" t="n">
        <v>-15652.18069761075</v>
      </c>
      <c r="K21" s="51" t="n">
        <v>-15652.18069761075</v>
      </c>
      <c r="L21" s="51" t="n">
        <v>-15652.18069761075</v>
      </c>
      <c r="M21" s="53" t="n">
        <v>-15652.18069761075</v>
      </c>
    </row>
    <row r="22" ht="17" customHeight="1">
      <c r="C22" s="5" t="inlineStr">
        <is>
          <t>UFCF</t>
        </is>
      </c>
      <c r="D22" s="15" t="n">
        <v>16857.41027384617</v>
      </c>
      <c r="E22" s="15" t="n">
        <v>25869.99083965409</v>
      </c>
      <c r="F22" s="15" t="n">
        <v>37403.26892758439</v>
      </c>
      <c r="G22" s="15" t="n">
        <v>52127.97592356343</v>
      </c>
      <c r="H22" s="22" t="n">
        <v>70887.69371881976</v>
      </c>
      <c r="I22" s="21">
        <f>I17+I18-I19-I21</f>
        <v/>
      </c>
      <c r="J22" s="21">
        <f>J17+J18-J19-J21</f>
        <v/>
      </c>
      <c r="K22" s="21">
        <f>K17+K18-K19-K21</f>
        <v/>
      </c>
      <c r="L22" s="21">
        <f>L17+L18-L19-L21</f>
        <v/>
      </c>
      <c r="M22" s="23">
        <f>M17+M18-M19-M21</f>
        <v/>
      </c>
    </row>
    <row r="23" ht="17" customHeight="1">
      <c r="C23" s="5" t="inlineStr">
        <is>
          <t>PV Factor</t>
        </is>
      </c>
      <c r="D23" s="54" t="n"/>
      <c r="E23" s="54" t="n"/>
      <c r="F23" s="54" t="n"/>
      <c r="G23" s="54" t="n"/>
      <c r="H23" s="55" t="n"/>
      <c r="I23" s="51" t="n">
        <v>1</v>
      </c>
      <c r="J23" s="51">
        <f>I23+1</f>
        <v/>
      </c>
      <c r="K23" s="51">
        <f>J23+1</f>
        <v/>
      </c>
      <c r="L23" s="51">
        <f>K23+1</f>
        <v/>
      </c>
      <c r="M23" s="53">
        <f>L23+1</f>
        <v/>
      </c>
    </row>
    <row r="24" ht="18" customHeight="1" thickBot="1">
      <c r="C24" s="43" t="inlineStr">
        <is>
          <t>PV of UFCF</t>
        </is>
      </c>
      <c r="D24" s="56" t="n"/>
      <c r="E24" s="56" t="n"/>
      <c r="F24" s="56" t="n"/>
      <c r="G24" s="56" t="n"/>
      <c r="H24" s="57" t="n"/>
      <c r="I24" s="46">
        <f>I22/(1+$P$8)^I23</f>
        <v/>
      </c>
      <c r="J24" s="46">
        <f>J22/(1+$P$8)^J23</f>
        <v/>
      </c>
      <c r="K24" s="46">
        <f>K22/(1+$P$8)^K23</f>
        <v/>
      </c>
      <c r="L24" s="46">
        <f>L22/(1+$P$8)^L23</f>
        <v/>
      </c>
      <c r="M24" s="47">
        <f>M22/(1+$P$8)^M23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Anish Palakurthi</dc:creator>
  <dcterms:created xsi:type="dcterms:W3CDTF">2023-09-17T01:02:24Z</dcterms:created>
  <dcterms:modified xsi:type="dcterms:W3CDTF">2023-09-17T12:00:14Z</dcterms:modified>
  <cp:lastModifiedBy>Anish Palakurthi</cp:lastModifiedBy>
</cp:coreProperties>
</file>