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bhinavralhan/Downloads/"/>
    </mc:Choice>
  </mc:AlternateContent>
  <xr:revisionPtr revIDLastSave="0" documentId="13_ncr:1_{ACF973EB-8025-1840-9866-3410631872AF}" xr6:coauthVersionLast="47" xr6:coauthVersionMax="47" xr10:uidLastSave="{00000000-0000-0000-0000-000000000000}"/>
  <bookViews>
    <workbookView xWindow="0" yWindow="680" windowWidth="29920" windowHeight="17500" xr2:uid="{00000000-000D-0000-FFFF-FFFF00000000}"/>
  </bookViews>
  <sheets>
    <sheet name="Market Study" sheetId="1" r:id="rId1"/>
    <sheet name="Unit Economics" sheetId="2" r:id="rId2"/>
    <sheet name="Conclusion" sheetId="3" r:id="rId3"/>
    <sheet name="KP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31" i="1"/>
  <c r="D30" i="1"/>
  <c r="C31" i="1"/>
  <c r="D18" i="2"/>
  <c r="D17" i="2"/>
  <c r="D16" i="2"/>
  <c r="D15" i="2"/>
  <c r="D19" i="2" s="1"/>
  <c r="D13" i="2"/>
  <c r="D12" i="2"/>
  <c r="D11" i="2"/>
  <c r="I38" i="1"/>
  <c r="I37" i="1"/>
  <c r="I36" i="1"/>
  <c r="I35" i="1"/>
  <c r="I34" i="1"/>
  <c r="I33" i="1"/>
  <c r="I32" i="1"/>
  <c r="C32" i="1"/>
  <c r="I31" i="1"/>
  <c r="I30" i="1"/>
  <c r="I29" i="1"/>
  <c r="C30" i="1" s="1"/>
  <c r="F47" i="1" s="1"/>
  <c r="F50" i="1" s="1"/>
  <c r="F53" i="1" s="1"/>
</calcChain>
</file>

<file path=xl/sharedStrings.xml><?xml version="1.0" encoding="utf-8"?>
<sst xmlns="http://schemas.openxmlformats.org/spreadsheetml/2006/main" count="109" uniqueCount="94">
  <si>
    <t>Market Analysis (Research)</t>
  </si>
  <si>
    <t>Methodology</t>
  </si>
  <si>
    <t>All steps are research and data driven. Relevant links provided along with topics of concern.</t>
  </si>
  <si>
    <t>Market</t>
  </si>
  <si>
    <t>Food Delivery</t>
  </si>
  <si>
    <t>Demographics</t>
  </si>
  <si>
    <t>https://www.statista.com/statistics/519750/berlin-population-by-age-group/</t>
  </si>
  <si>
    <t>City</t>
  </si>
  <si>
    <t>Age Range</t>
  </si>
  <si>
    <t>Population</t>
  </si>
  <si>
    <t>Berlin</t>
  </si>
  <si>
    <t>Under 1 year</t>
  </si>
  <si>
    <t>1-5 years</t>
  </si>
  <si>
    <t>6-14 years</t>
  </si>
  <si>
    <t>15-17 years</t>
  </si>
  <si>
    <t>18-20 years</t>
  </si>
  <si>
    <t>21-24 years</t>
  </si>
  <si>
    <t>25-39 years</t>
  </si>
  <si>
    <t>40-59 years</t>
  </si>
  <si>
    <t>60-64 years</t>
  </si>
  <si>
    <t>65 years and older</t>
  </si>
  <si>
    <t>Target Population</t>
  </si>
  <si>
    <t>https://www.zionandzion.com/research/food-delivery-apps-usage-and-demographics-winners-losers-and-laggards/</t>
  </si>
  <si>
    <t>https://www.thanx.com/15-delivery-statistics-you-need-to-know/</t>
  </si>
  <si>
    <t>https://www.statista.com/outlook/dmo/online-food-delivery/worldwide</t>
  </si>
  <si>
    <t>Penetration rate (%)</t>
  </si>
  <si>
    <t>Target population</t>
  </si>
  <si>
    <t>% Share</t>
  </si>
  <si>
    <t>Non Target population</t>
  </si>
  <si>
    <t>Total population</t>
  </si>
  <si>
    <t>Average Order Value (AOV)</t>
  </si>
  <si>
    <t>https://www.statista.com/statistics/690698/order-value-from-consumers-of-takeawaycom-by-country/</t>
  </si>
  <si>
    <t>Frequency of Order</t>
  </si>
  <si>
    <t>https://www.justeattakeaway.com/download/632a2dcf-9810-4524-a2ef-004ecdc5769e</t>
  </si>
  <si>
    <t>Weekly Market Size (euro)</t>
  </si>
  <si>
    <t>Monthly Market Size (euro)</t>
  </si>
  <si>
    <t>Target Population (Penetration Rate) * Frequency * AOV</t>
  </si>
  <si>
    <t>Annual Market Size (euro)</t>
  </si>
  <si>
    <t>Unit Economics</t>
  </si>
  <si>
    <t>https://blog.zomato.com/our-unit-economics-for-food-delivery-in-india</t>
  </si>
  <si>
    <t>Metric</t>
  </si>
  <si>
    <t>Value</t>
  </si>
  <si>
    <t>AOV</t>
  </si>
  <si>
    <t>Income</t>
  </si>
  <si>
    <t>Take Rate (10%)</t>
  </si>
  <si>
    <t>Delivery fee (8%)</t>
  </si>
  <si>
    <t>Total</t>
  </si>
  <si>
    <t>Expenditure</t>
  </si>
  <si>
    <t>Delivery partners (6%)</t>
  </si>
  <si>
    <t>Operations (5%)</t>
  </si>
  <si>
    <t>Marketing (2%)</t>
  </si>
  <si>
    <t>Miscallaneuous (4%)</t>
  </si>
  <si>
    <t>Net</t>
  </si>
  <si>
    <t>Income - Expenditure</t>
  </si>
  <si>
    <t>Conclusion</t>
  </si>
  <si>
    <t>Strengths</t>
  </si>
  <si>
    <t>Opportunities</t>
  </si>
  <si>
    <t>Market Growth rate of 5% annual growth rate also supports future growth of the business</t>
  </si>
  <si>
    <t>Berlin has a young demographic and big expat working community (25%). Overall market size is estimated around 1.16mil</t>
  </si>
  <si>
    <t>Unit economics also highlight profitability (€0.25) although that is dependent on several variable factors</t>
  </si>
  <si>
    <t>A potential annual market size of €3.6 bil, suggests a huge potential for revenue.</t>
  </si>
  <si>
    <t>High reliability rates, low customer wait times and high satisfaction for food deliveries.</t>
  </si>
  <si>
    <t>Berlin is a hub to several startups and restaurants. This allows for several strategic opportunities and partnerships for the food delivery startup.</t>
  </si>
  <si>
    <t>USP to provide additional services such as fast X minute deliveries based on consumer requirement.</t>
  </si>
  <si>
    <t>Leverage social media and marketing to collborate with local influencers and businesses to market the food delivery brand.</t>
  </si>
  <si>
    <t>Low delivery prices offered as compared to competitors.</t>
  </si>
  <si>
    <t>Enable a user friendly app and use analytics to enhance customer experience and optimize business operations and processes.</t>
  </si>
  <si>
    <t>Weaknesses</t>
  </si>
  <si>
    <t>Threats</t>
  </si>
  <si>
    <t>New brand may not be well recognised by the majority of target audience initially.</t>
  </si>
  <si>
    <t>Real world dynamics, operational challenges and customer acquisition costs can significantly impact profitability and growth.</t>
  </si>
  <si>
    <t>Starting up in Berlin can be costly and a tough process. This would require a complex legal consultation.</t>
  </si>
  <si>
    <t>Several competitors are already present in the space and it would be difficult to capture the market.</t>
  </si>
  <si>
    <t>Food delivery startup can be affected by many consumer problems such as quality of food, packaging, delivery personnel, transport logistics, etc.</t>
  </si>
  <si>
    <t>Onboarding new restaurants can be be time consuming. Restaurant food quality checks need to be mitigated and assessed regularly.</t>
  </si>
  <si>
    <t>Performance Metrics</t>
  </si>
  <si>
    <t>KPIs</t>
  </si>
  <si>
    <t>Monthly Active Users (MAU): Number of users who order at least once a month.</t>
  </si>
  <si>
    <t>Lifetime Value (LTV): Predicted net profit from the entire future relationship with a customer.</t>
  </si>
  <si>
    <t>Customer Acquisition Cost (CAC): Money spent on acquiring a new customer.</t>
  </si>
  <si>
    <t>Average Order Value (AOV): Average value of the orders placed.</t>
  </si>
  <si>
    <t>Take Rate: Average percentage share taken from restaurant per order.</t>
  </si>
  <si>
    <t>Order Fulfillment Time: Time taken from order placement to food delivery.</t>
  </si>
  <si>
    <t>Churn Rate: Percentage of customers who stop using the service.</t>
  </si>
  <si>
    <t>Customer Satisfaction Score (CSAT): Customer feedback and reviews.</t>
  </si>
  <si>
    <t>Revenue: Total income from the orders.</t>
  </si>
  <si>
    <t>Profit Margin: Difference between revenue and expenses.</t>
  </si>
  <si>
    <t>Success Measures (MoM)</t>
  </si>
  <si>
    <t>Gain x% market share</t>
  </si>
  <si>
    <t>New Users</t>
  </si>
  <si>
    <t>Retained Users</t>
  </si>
  <si>
    <t>Profitability</t>
  </si>
  <si>
    <t>Maintaining a consistently low churn rate and high CSAT.</t>
  </si>
  <si>
    <t>Expanding the user base steadily.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</si>
</sst>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"/>
    <numFmt numFmtId="165" formatCode="&quot;€&quot;#,##0.00"/>
  </numFmts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374151"/>
      <name val="Söhne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374151"/>
      <name val="Söhne"/>
    </font>
    <font>
      <u/>
      <sz val="12"/>
      <color rgb="FF0000FF"/>
      <name val="Arial"/>
      <family val="2"/>
    </font>
    <font>
      <sz val="12"/>
      <color rgb="FF000000"/>
      <name val="&quot;.SF NS&quot;"/>
    </font>
    <font>
      <sz val="12"/>
      <color rgb="FF374151"/>
      <name val="Söhne"/>
    </font>
    <font>
      <sz val="12"/>
      <color rgb="FF000000"/>
      <name val="&quot;Google Sans Mono&quot;"/>
    </font>
    <font>
      <sz val="12"/>
      <color rgb="FF374151"/>
      <name val="Arial"/>
      <family val="2"/>
    </font>
    <font>
      <sz val="11"/>
      <color theme="1"/>
      <name val="Arial"/>
      <family val="2"/>
      <scheme val="minor"/>
    </font>
    <font>
      <sz val="12"/>
      <color rgb="FF37415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2" borderId="0" xfId="0" applyFont="1" applyFill="1" applyAlignment="1">
      <alignment horizontal="left"/>
    </xf>
    <xf numFmtId="0" fontId="9" fillId="0" borderId="0" xfId="0" applyFont="1"/>
    <xf numFmtId="0" fontId="1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11" fillId="0" borderId="1" xfId="0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2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13" fillId="0" borderId="0" xfId="0" applyFont="1"/>
    <xf numFmtId="165" fontId="14" fillId="0" borderId="2" xfId="0" applyNumberFormat="1" applyFont="1" applyBorder="1" applyAlignment="1">
      <alignment horizontal="right"/>
    </xf>
    <xf numFmtId="165" fontId="15" fillId="0" borderId="0" xfId="0" applyNumberFormat="1" applyFont="1"/>
    <xf numFmtId="165" fontId="16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0" fontId="14" fillId="0" borderId="0" xfId="0" applyFont="1"/>
    <xf numFmtId="0" fontId="17" fillId="0" borderId="0" xfId="0" applyFont="1"/>
    <xf numFmtId="0" fontId="18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F2B-BD4D-9820-CD8153F4E4C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F2B-BD4D-9820-CD8153F4E4C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F2B-BD4D-9820-CD8153F4E4C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F2B-BD4D-9820-CD8153F4E4C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F2B-BD4D-9820-CD8153F4E4C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F2B-BD4D-9820-CD8153F4E4C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F2B-BD4D-9820-CD8153F4E4C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F2B-BD4D-9820-CD8153F4E4C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F2B-BD4D-9820-CD8153F4E4C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F2B-BD4D-9820-CD8153F4E4C4}"/>
              </c:ext>
            </c:extLst>
          </c:dPt>
          <c:cat>
            <c:strRef>
              <c:f>'Market Study'!$F$8:$F$17</c:f>
              <c:strCache>
                <c:ptCount val="10"/>
                <c:pt idx="0">
                  <c:v>Under 1 year</c:v>
                </c:pt>
                <c:pt idx="1">
                  <c:v>1-5 years</c:v>
                </c:pt>
                <c:pt idx="2">
                  <c:v>6-14 years</c:v>
                </c:pt>
                <c:pt idx="3">
                  <c:v>15-17 years</c:v>
                </c:pt>
                <c:pt idx="4">
                  <c:v>18-20 years</c:v>
                </c:pt>
                <c:pt idx="5">
                  <c:v>21-24 years</c:v>
                </c:pt>
                <c:pt idx="6">
                  <c:v>25-39 years</c:v>
                </c:pt>
                <c:pt idx="7">
                  <c:v>40-59 years</c:v>
                </c:pt>
                <c:pt idx="8">
                  <c:v>60-64 years</c:v>
                </c:pt>
                <c:pt idx="9">
                  <c:v>65 years and older</c:v>
                </c:pt>
              </c:strCache>
            </c:strRef>
          </c:cat>
          <c:val>
            <c:numRef>
              <c:f>'Market Study'!$G$8:$G$17</c:f>
              <c:numCache>
                <c:formatCode>General</c:formatCode>
                <c:ptCount val="10"/>
                <c:pt idx="0" formatCode="#,##0">
                  <c:v>38071</c:v>
                </c:pt>
                <c:pt idx="1">
                  <c:v>189167</c:v>
                </c:pt>
                <c:pt idx="2">
                  <c:v>301003</c:v>
                </c:pt>
                <c:pt idx="3" formatCode="#,##0">
                  <c:v>89382</c:v>
                </c:pt>
                <c:pt idx="4" formatCode="#,##0">
                  <c:v>94000</c:v>
                </c:pt>
                <c:pt idx="5">
                  <c:v>165228</c:v>
                </c:pt>
                <c:pt idx="6">
                  <c:v>901364</c:v>
                </c:pt>
                <c:pt idx="7">
                  <c:v>976100</c:v>
                </c:pt>
                <c:pt idx="8">
                  <c:v>217085</c:v>
                </c:pt>
                <c:pt idx="9">
                  <c:v>706072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2B-BD4D-9820-CD8153F4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495300</xdr:colOff>
      <xdr:row>5</xdr:row>
      <xdr:rowOff>133350</xdr:rowOff>
    </xdr:from>
    <xdr:ext cx="5553075" cy="3248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anx.com/15-delivery-statistics-you-need-to-know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zionandzion.com/research/food-delivery-apps-usage-and-demographics-winners-losers-and-laggards/" TargetMode="External"/><Relationship Id="rId1" Type="http://schemas.openxmlformats.org/officeDocument/2006/relationships/hyperlink" Target="https://www.statista.com/statistics/519750/berlin-population-by-age-group/" TargetMode="External"/><Relationship Id="rId6" Type="http://schemas.openxmlformats.org/officeDocument/2006/relationships/hyperlink" Target="https://www.justeattakeaway.com/download/632a2dcf-9810-4524-a2ef-004ecdc5769e" TargetMode="External"/><Relationship Id="rId5" Type="http://schemas.openxmlformats.org/officeDocument/2006/relationships/hyperlink" Target="https://www.statista.com/statistics/690698/order-value-from-consumers-of-takeawaycom-by-country/" TargetMode="External"/><Relationship Id="rId4" Type="http://schemas.openxmlformats.org/officeDocument/2006/relationships/hyperlink" Target="https://www.statista.com/outlook/dmo/online-food-delivery/worldwi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log.zomato.com/our-unit-economics-for-food-delivery-in-india" TargetMode="External"/><Relationship Id="rId1" Type="http://schemas.openxmlformats.org/officeDocument/2006/relationships/hyperlink" Target="https://www.justeattakeaway.com/download/632a2dcf-9810-4524-a2ef-004ecdc576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62"/>
  <sheetViews>
    <sheetView tabSelected="1" workbookViewId="0"/>
  </sheetViews>
  <sheetFormatPr baseColWidth="10" defaultColWidth="12.6640625" defaultRowHeight="15.75" customHeight="1"/>
  <cols>
    <col min="2" max="2" width="20.5" customWidth="1"/>
    <col min="3" max="3" width="11.83203125" customWidth="1"/>
    <col min="4" max="4" width="10.83203125" customWidth="1"/>
    <col min="6" max="6" width="22.1640625" customWidth="1"/>
    <col min="8" max="8" width="24.83203125" customWidth="1"/>
    <col min="9" max="9" width="22" customWidth="1"/>
    <col min="10" max="10" width="19.5" customWidth="1"/>
    <col min="13" max="13" width="15.83203125" customWidth="1"/>
  </cols>
  <sheetData>
    <row r="2" spans="1:7">
      <c r="B2" s="1" t="s">
        <v>0</v>
      </c>
      <c r="C2" s="2"/>
      <c r="D2" s="2"/>
      <c r="E2" s="2"/>
      <c r="F2" s="1" t="s">
        <v>1</v>
      </c>
    </row>
    <row r="3" spans="1:7" ht="15.75" customHeight="1">
      <c r="F3" s="3" t="s">
        <v>2</v>
      </c>
    </row>
    <row r="4" spans="1:7">
      <c r="B4" s="1" t="s">
        <v>3</v>
      </c>
    </row>
    <row r="5" spans="1:7">
      <c r="B5" s="3" t="s">
        <v>4</v>
      </c>
      <c r="F5" s="1" t="s">
        <v>5</v>
      </c>
      <c r="G5" s="4" t="s">
        <v>6</v>
      </c>
    </row>
    <row r="7" spans="1:7">
      <c r="B7" s="1" t="s">
        <v>7</v>
      </c>
      <c r="F7" s="1" t="s">
        <v>8</v>
      </c>
      <c r="G7" s="5" t="s">
        <v>9</v>
      </c>
    </row>
    <row r="8" spans="1:7" ht="15.75" customHeight="1">
      <c r="A8" s="6"/>
      <c r="B8" s="3" t="s">
        <v>10</v>
      </c>
      <c r="F8" s="7" t="s">
        <v>11</v>
      </c>
      <c r="G8" s="8">
        <v>38071</v>
      </c>
    </row>
    <row r="9" spans="1:7" ht="15.75" customHeight="1">
      <c r="A9" s="6"/>
      <c r="F9" s="7" t="s">
        <v>12</v>
      </c>
      <c r="G9" s="9">
        <v>189167</v>
      </c>
    </row>
    <row r="10" spans="1:7" ht="15.75" customHeight="1">
      <c r="A10" s="6"/>
      <c r="F10" s="7" t="s">
        <v>13</v>
      </c>
      <c r="G10" s="9">
        <v>301003</v>
      </c>
    </row>
    <row r="11" spans="1:7" ht="15.75" customHeight="1">
      <c r="A11" s="6"/>
      <c r="F11" s="7" t="s">
        <v>14</v>
      </c>
      <c r="G11" s="8">
        <v>89382</v>
      </c>
    </row>
    <row r="12" spans="1:7" ht="15.75" customHeight="1">
      <c r="A12" s="6"/>
      <c r="F12" s="7" t="s">
        <v>15</v>
      </c>
      <c r="G12" s="8">
        <v>94000</v>
      </c>
    </row>
    <row r="13" spans="1:7" ht="15.75" customHeight="1">
      <c r="A13" s="6"/>
      <c r="F13" s="7" t="s">
        <v>16</v>
      </c>
      <c r="G13" s="9">
        <v>165228</v>
      </c>
    </row>
    <row r="14" spans="1:7" ht="15.75" customHeight="1">
      <c r="A14" s="6"/>
      <c r="F14" s="7" t="s">
        <v>17</v>
      </c>
      <c r="G14" s="9">
        <v>901364</v>
      </c>
    </row>
    <row r="15" spans="1:7" ht="15.75" customHeight="1">
      <c r="A15" s="6"/>
      <c r="F15" s="7" t="s">
        <v>18</v>
      </c>
      <c r="G15" s="9">
        <v>976100</v>
      </c>
    </row>
    <row r="16" spans="1:7" ht="15.75" customHeight="1">
      <c r="F16" s="7" t="s">
        <v>19</v>
      </c>
      <c r="G16" s="9">
        <v>217085</v>
      </c>
    </row>
    <row r="17" spans="2:9" ht="15.75" customHeight="1">
      <c r="F17" s="7" t="s">
        <v>20</v>
      </c>
      <c r="G17" s="9">
        <v>706072</v>
      </c>
    </row>
    <row r="24" spans="2:9">
      <c r="F24" s="1" t="s">
        <v>21</v>
      </c>
      <c r="G24" s="10" t="s">
        <v>22</v>
      </c>
    </row>
    <row r="25" spans="2:9">
      <c r="F25" s="2"/>
      <c r="G25" s="10" t="s">
        <v>23</v>
      </c>
    </row>
    <row r="26" spans="2:9">
      <c r="F26" s="2"/>
      <c r="G26" s="11" t="s">
        <v>24</v>
      </c>
    </row>
    <row r="28" spans="2:9">
      <c r="B28" s="12"/>
      <c r="F28" s="1" t="s">
        <v>8</v>
      </c>
      <c r="G28" s="5" t="s">
        <v>9</v>
      </c>
      <c r="H28" s="5" t="s">
        <v>25</v>
      </c>
      <c r="I28" s="13" t="s">
        <v>26</v>
      </c>
    </row>
    <row r="29" spans="2:9" ht="15.75" customHeight="1">
      <c r="D29" s="14" t="s">
        <v>27</v>
      </c>
      <c r="F29" s="7" t="s">
        <v>11</v>
      </c>
      <c r="G29" s="8">
        <v>38071</v>
      </c>
      <c r="H29" s="3">
        <v>0</v>
      </c>
      <c r="I29" s="3">
        <f t="shared" ref="I29:I38" si="0">ROUND(G29*H29*0.01, 0)</f>
        <v>0</v>
      </c>
    </row>
    <row r="30" spans="2:9">
      <c r="B30" s="1" t="s">
        <v>26</v>
      </c>
      <c r="C30" s="1">
        <f>SUM(I29:I38)</f>
        <v>1097935</v>
      </c>
      <c r="D30" s="30">
        <f>ROUND((100*C30/C32),2)</f>
        <v>29.86</v>
      </c>
      <c r="F30" s="7" t="s">
        <v>12</v>
      </c>
      <c r="G30" s="9">
        <v>189167</v>
      </c>
      <c r="H30" s="3">
        <v>0</v>
      </c>
      <c r="I30" s="3">
        <f t="shared" si="0"/>
        <v>0</v>
      </c>
    </row>
    <row r="31" spans="2:9" ht="15.75" customHeight="1">
      <c r="B31" s="3" t="s">
        <v>28</v>
      </c>
      <c r="C31" s="15">
        <f>C32-C30</f>
        <v>2579537</v>
      </c>
      <c r="D31" s="30">
        <f>ROUND((100*C31/C32),2)</f>
        <v>70.14</v>
      </c>
      <c r="F31" s="7" t="s">
        <v>13</v>
      </c>
      <c r="G31" s="9">
        <v>301003</v>
      </c>
      <c r="H31" s="3">
        <v>2</v>
      </c>
      <c r="I31" s="3">
        <f t="shared" si="0"/>
        <v>6020</v>
      </c>
    </row>
    <row r="32" spans="2:9" ht="15.75" customHeight="1">
      <c r="B32" s="3" t="s">
        <v>29</v>
      </c>
      <c r="C32" s="15">
        <f>SUM(G29:G38)</f>
        <v>3677472</v>
      </c>
      <c r="F32" s="7" t="s">
        <v>14</v>
      </c>
      <c r="G32" s="8">
        <v>89382</v>
      </c>
      <c r="H32" s="3">
        <v>12</v>
      </c>
      <c r="I32" s="3">
        <f t="shared" si="0"/>
        <v>10726</v>
      </c>
    </row>
    <row r="33" spans="6:9" ht="15.75" customHeight="1">
      <c r="F33" s="7" t="s">
        <v>15</v>
      </c>
      <c r="G33" s="8">
        <v>94000</v>
      </c>
      <c r="H33" s="3">
        <v>63</v>
      </c>
      <c r="I33" s="3">
        <f t="shared" si="0"/>
        <v>59220</v>
      </c>
    </row>
    <row r="34" spans="6:9" ht="15.75" customHeight="1">
      <c r="F34" s="7" t="s">
        <v>16</v>
      </c>
      <c r="G34" s="9">
        <v>165228</v>
      </c>
      <c r="H34" s="3">
        <v>63</v>
      </c>
      <c r="I34" s="3">
        <f t="shared" si="0"/>
        <v>104094</v>
      </c>
    </row>
    <row r="35" spans="6:9" ht="15.75" customHeight="1">
      <c r="F35" s="7" t="s">
        <v>17</v>
      </c>
      <c r="G35" s="9">
        <v>901364</v>
      </c>
      <c r="H35" s="3">
        <v>52</v>
      </c>
      <c r="I35" s="3">
        <f t="shared" si="0"/>
        <v>468709</v>
      </c>
    </row>
    <row r="36" spans="6:9" ht="15.75" customHeight="1">
      <c r="F36" s="7" t="s">
        <v>18</v>
      </c>
      <c r="G36" s="9">
        <v>976100</v>
      </c>
      <c r="H36" s="3">
        <v>34</v>
      </c>
      <c r="I36" s="3">
        <f t="shared" si="0"/>
        <v>331874</v>
      </c>
    </row>
    <row r="37" spans="6:9" ht="15.75" customHeight="1">
      <c r="F37" s="7" t="s">
        <v>19</v>
      </c>
      <c r="G37" s="9">
        <v>217085</v>
      </c>
      <c r="H37" s="3">
        <v>15</v>
      </c>
      <c r="I37" s="3">
        <f t="shared" si="0"/>
        <v>32563</v>
      </c>
    </row>
    <row r="38" spans="6:9" ht="15.75" customHeight="1">
      <c r="F38" s="7" t="s">
        <v>20</v>
      </c>
      <c r="G38" s="9">
        <v>706072</v>
      </c>
      <c r="H38" s="3">
        <v>12</v>
      </c>
      <c r="I38" s="3">
        <f t="shared" si="0"/>
        <v>84729</v>
      </c>
    </row>
    <row r="40" spans="6:9">
      <c r="F40" s="16" t="s">
        <v>30</v>
      </c>
      <c r="G40" s="10" t="s">
        <v>31</v>
      </c>
    </row>
    <row r="41" spans="6:9" ht="15.75" customHeight="1">
      <c r="F41" s="17">
        <v>25</v>
      </c>
    </row>
    <row r="42" spans="6:9" ht="15.75" customHeight="1">
      <c r="F42" s="14"/>
    </row>
    <row r="43" spans="6:9">
      <c r="F43" s="16" t="s">
        <v>32</v>
      </c>
      <c r="G43" s="10" t="s">
        <v>33</v>
      </c>
    </row>
    <row r="44" spans="6:9" ht="15.75" customHeight="1">
      <c r="F44" s="18">
        <v>2.8</v>
      </c>
    </row>
    <row r="45" spans="6:9" ht="15.75" customHeight="1">
      <c r="F45" s="14"/>
    </row>
    <row r="46" spans="6:9">
      <c r="F46" s="16" t="s">
        <v>34</v>
      </c>
    </row>
    <row r="47" spans="6:9" ht="15.75" customHeight="1">
      <c r="F47" s="14">
        <f>PRODUCT(C30, F44, F41)</f>
        <v>76855450</v>
      </c>
    </row>
    <row r="48" spans="6:9" ht="15.75" customHeight="1">
      <c r="F48" s="14"/>
    </row>
    <row r="49" spans="6:8">
      <c r="F49" s="16" t="s">
        <v>35</v>
      </c>
    </row>
    <row r="50" spans="6:8" ht="15.75" customHeight="1">
      <c r="F50" s="14">
        <f>PRODUCT(F47, 4)</f>
        <v>307421800</v>
      </c>
    </row>
    <row r="51" spans="6:8" ht="13">
      <c r="F51" s="14"/>
      <c r="G51" s="3" t="s">
        <v>36</v>
      </c>
    </row>
    <row r="52" spans="6:8" ht="16">
      <c r="F52" s="16" t="s">
        <v>37</v>
      </c>
    </row>
    <row r="53" spans="6:8" ht="13">
      <c r="F53" s="14">
        <f>PRODUCT(F50, 12)</f>
        <v>3689061600</v>
      </c>
    </row>
    <row r="62" spans="6:8" ht="13">
      <c r="H62" s="12"/>
    </row>
  </sheetData>
  <hyperlinks>
    <hyperlink ref="G5" r:id="rId1" xr:uid="{00000000-0004-0000-0000-000000000000}"/>
    <hyperlink ref="G24" r:id="rId2" xr:uid="{00000000-0004-0000-0000-000001000000}"/>
    <hyperlink ref="G25" r:id="rId3" xr:uid="{00000000-0004-0000-0000-000002000000}"/>
    <hyperlink ref="G26" r:id="rId4" xr:uid="{00000000-0004-0000-0000-000003000000}"/>
    <hyperlink ref="G40" r:id="rId5" xr:uid="{00000000-0004-0000-0000-000004000000}"/>
    <hyperlink ref="G43" r:id="rId6" xr:uid="{00000000-0004-0000-0000-000005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F22"/>
  <sheetViews>
    <sheetView workbookViewId="0"/>
  </sheetViews>
  <sheetFormatPr baseColWidth="10" defaultColWidth="12.6640625" defaultRowHeight="15.75" customHeight="1"/>
  <cols>
    <col min="1" max="1" width="16.5" customWidth="1"/>
    <col min="2" max="2" width="12.83203125" customWidth="1"/>
    <col min="3" max="3" width="23.83203125" customWidth="1"/>
    <col min="4" max="4" width="11.6640625" customWidth="1"/>
  </cols>
  <sheetData>
    <row r="4" spans="2:6">
      <c r="B4" s="2"/>
      <c r="C4" s="2"/>
      <c r="D4" s="2"/>
      <c r="E4" s="2"/>
      <c r="F4" s="2"/>
    </row>
    <row r="5" spans="2:6">
      <c r="B5" s="2"/>
      <c r="C5" s="1" t="s">
        <v>38</v>
      </c>
      <c r="D5" s="2"/>
      <c r="E5" s="19" t="s">
        <v>33</v>
      </c>
      <c r="F5" s="2"/>
    </row>
    <row r="6" spans="2:6">
      <c r="B6" s="2"/>
      <c r="C6" s="2"/>
      <c r="D6" s="2"/>
      <c r="E6" s="19" t="s">
        <v>39</v>
      </c>
      <c r="F6" s="2"/>
    </row>
    <row r="7" spans="2:6">
      <c r="B7" s="2"/>
      <c r="C7" s="2"/>
      <c r="D7" s="2"/>
      <c r="E7" s="2"/>
      <c r="F7" s="2"/>
    </row>
    <row r="8" spans="2:6">
      <c r="B8" s="2"/>
      <c r="C8" s="1" t="s">
        <v>40</v>
      </c>
      <c r="D8" s="5" t="s">
        <v>41</v>
      </c>
      <c r="E8" s="2"/>
      <c r="F8" s="2"/>
    </row>
    <row r="9" spans="2:6">
      <c r="B9" s="2"/>
      <c r="C9" s="2" t="s">
        <v>42</v>
      </c>
      <c r="D9" s="20">
        <v>25</v>
      </c>
      <c r="E9" s="2"/>
      <c r="F9" s="2"/>
    </row>
    <row r="10" spans="2:6">
      <c r="B10" s="2"/>
      <c r="C10" s="2"/>
      <c r="D10" s="21"/>
      <c r="E10" s="2"/>
      <c r="F10" s="22"/>
    </row>
    <row r="11" spans="2:6">
      <c r="B11" s="5" t="s">
        <v>43</v>
      </c>
      <c r="C11" s="2" t="s">
        <v>44</v>
      </c>
      <c r="D11" s="20">
        <f>PRODUCT(0.1, D9)</f>
        <v>2.5</v>
      </c>
      <c r="E11" s="2"/>
      <c r="F11" s="2"/>
    </row>
    <row r="12" spans="2:6">
      <c r="B12" s="5"/>
      <c r="C12" s="2" t="s">
        <v>45</v>
      </c>
      <c r="D12" s="23">
        <f>PRODUCT(0.08, D9)</f>
        <v>2</v>
      </c>
      <c r="E12" s="2"/>
      <c r="F12" s="2"/>
    </row>
    <row r="13" spans="2:6">
      <c r="B13" s="2"/>
      <c r="C13" s="2" t="s">
        <v>46</v>
      </c>
      <c r="D13" s="21">
        <f>SUM(D11:D12)</f>
        <v>4.5</v>
      </c>
      <c r="E13" s="2"/>
      <c r="F13" s="22"/>
    </row>
    <row r="14" spans="2:6">
      <c r="B14" s="2"/>
      <c r="C14" s="2"/>
      <c r="D14" s="21"/>
      <c r="E14" s="2"/>
      <c r="F14" s="2"/>
    </row>
    <row r="15" spans="2:6">
      <c r="B15" s="5" t="s">
        <v>47</v>
      </c>
      <c r="C15" s="2" t="s">
        <v>48</v>
      </c>
      <c r="D15" s="24">
        <f>PRODUCT(0.06, D9)</f>
        <v>1.5</v>
      </c>
      <c r="E15" s="2"/>
      <c r="F15" s="2"/>
    </row>
    <row r="16" spans="2:6">
      <c r="B16" s="2"/>
      <c r="C16" s="2" t="s">
        <v>49</v>
      </c>
      <c r="D16" s="25">
        <f>PRODUCT(0.05, D9)</f>
        <v>1.25</v>
      </c>
      <c r="E16" s="2"/>
      <c r="F16" s="2"/>
    </row>
    <row r="17" spans="2:6">
      <c r="B17" s="2"/>
      <c r="C17" s="2" t="s">
        <v>50</v>
      </c>
      <c r="D17" s="25">
        <f>PRODUCT(0.02, D9)</f>
        <v>0.5</v>
      </c>
      <c r="E17" s="2"/>
      <c r="F17" s="2"/>
    </row>
    <row r="18" spans="2:6">
      <c r="B18" s="2"/>
      <c r="C18" s="2" t="s">
        <v>51</v>
      </c>
      <c r="D18" s="23">
        <f>PRODUCT(0.04, D9)</f>
        <v>1</v>
      </c>
      <c r="E18" s="2"/>
      <c r="F18" s="2"/>
    </row>
    <row r="19" spans="2:6">
      <c r="B19" s="2"/>
      <c r="C19" s="2" t="s">
        <v>46</v>
      </c>
      <c r="D19" s="21">
        <f>SUM(D15:D18)</f>
        <v>4.25</v>
      </c>
      <c r="E19" s="2"/>
      <c r="F19" s="2"/>
    </row>
    <row r="20" spans="2:6">
      <c r="B20" s="2"/>
      <c r="C20" s="2"/>
      <c r="D20" s="21"/>
      <c r="E20" s="2"/>
      <c r="F20" s="2"/>
    </row>
    <row r="21" spans="2:6">
      <c r="B21" s="5" t="s">
        <v>52</v>
      </c>
      <c r="C21" s="2" t="s">
        <v>53</v>
      </c>
      <c r="D21" s="21">
        <f>D13-D19</f>
        <v>0.25</v>
      </c>
      <c r="E21" s="2"/>
      <c r="F21" s="2"/>
    </row>
    <row r="22" spans="2:6">
      <c r="B22" s="2"/>
      <c r="C22" s="2"/>
      <c r="D22" s="2"/>
      <c r="E22" s="2"/>
      <c r="F22" s="2"/>
    </row>
  </sheetData>
  <hyperlinks>
    <hyperlink ref="E5" r:id="rId1" xr:uid="{00000000-0004-0000-0100-000000000000}"/>
    <hyperlink ref="E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K42"/>
  <sheetViews>
    <sheetView workbookViewId="0"/>
  </sheetViews>
  <sheetFormatPr baseColWidth="10" defaultColWidth="12.6640625" defaultRowHeight="15.75" customHeight="1"/>
  <cols>
    <col min="8" max="8" width="20.6640625" customWidth="1"/>
  </cols>
  <sheetData>
    <row r="2" spans="2:11" ht="16">
      <c r="B2" s="1" t="s">
        <v>54</v>
      </c>
    </row>
    <row r="5" spans="2:11" ht="16">
      <c r="B5" s="1" t="s">
        <v>55</v>
      </c>
      <c r="K5" s="1" t="s">
        <v>56</v>
      </c>
    </row>
    <row r="6" spans="2:11" ht="15.75" customHeight="1">
      <c r="B6" s="26" t="s">
        <v>57</v>
      </c>
      <c r="K6" s="3" t="s">
        <v>58</v>
      </c>
    </row>
    <row r="7" spans="2:11" ht="15.75" customHeight="1">
      <c r="B7" s="3" t="s">
        <v>59</v>
      </c>
      <c r="K7" s="3" t="s">
        <v>60</v>
      </c>
    </row>
    <row r="8" spans="2:11" ht="15.75" customHeight="1">
      <c r="B8" s="3" t="s">
        <v>61</v>
      </c>
      <c r="K8" s="3" t="s">
        <v>62</v>
      </c>
    </row>
    <row r="9" spans="2:11" ht="15.75" customHeight="1">
      <c r="B9" s="3" t="s">
        <v>63</v>
      </c>
      <c r="K9" s="3" t="s">
        <v>64</v>
      </c>
    </row>
    <row r="10" spans="2:11" ht="15.75" customHeight="1">
      <c r="B10" s="3" t="s">
        <v>65</v>
      </c>
      <c r="K10" s="3" t="s">
        <v>66</v>
      </c>
    </row>
    <row r="12" spans="2:11" ht="16">
      <c r="B12" s="1" t="s">
        <v>67</v>
      </c>
      <c r="K12" s="1" t="s">
        <v>68</v>
      </c>
    </row>
    <row r="13" spans="2:11" ht="15.75" customHeight="1">
      <c r="B13" s="3" t="s">
        <v>69</v>
      </c>
      <c r="K13" s="3" t="s">
        <v>70</v>
      </c>
    </row>
    <row r="14" spans="2:11" ht="15.75" customHeight="1">
      <c r="B14" s="3" t="s">
        <v>71</v>
      </c>
      <c r="K14" s="3" t="s">
        <v>72</v>
      </c>
    </row>
    <row r="15" spans="2:11" ht="16">
      <c r="B15" s="3" t="s">
        <v>73</v>
      </c>
      <c r="D15" s="27"/>
    </row>
    <row r="16" spans="2:11" ht="16">
      <c r="B16" s="3" t="s">
        <v>74</v>
      </c>
      <c r="D16" s="27"/>
    </row>
    <row r="18" spans="3:3">
      <c r="C18" s="27"/>
    </row>
    <row r="19" spans="3:3">
      <c r="C19" s="27"/>
    </row>
    <row r="20" spans="3:3">
      <c r="C20" s="27"/>
    </row>
    <row r="21" spans="3:3">
      <c r="C21" s="27"/>
    </row>
    <row r="22" spans="3:3">
      <c r="C22" s="27"/>
    </row>
    <row r="23" spans="3:3">
      <c r="C23" s="27"/>
    </row>
    <row r="24" spans="3:3">
      <c r="C24" s="27"/>
    </row>
    <row r="25" spans="3:3">
      <c r="C25" s="27"/>
    </row>
    <row r="26" spans="3:3">
      <c r="C26" s="27"/>
    </row>
    <row r="27" spans="3:3">
      <c r="C27" s="27"/>
    </row>
    <row r="28" spans="3:3">
      <c r="C28" s="27"/>
    </row>
    <row r="29" spans="3:3">
      <c r="C29" s="27"/>
    </row>
    <row r="30" spans="3:3">
      <c r="C30" s="27"/>
    </row>
    <row r="31" spans="3:3">
      <c r="C31" s="27"/>
    </row>
    <row r="32" spans="3:3">
      <c r="C32" s="27"/>
    </row>
    <row r="33" spans="3:3">
      <c r="C33" s="27"/>
    </row>
    <row r="34" spans="3:3">
      <c r="C34" s="27"/>
    </row>
    <row r="35" spans="3:3">
      <c r="C35" s="27"/>
    </row>
    <row r="36" spans="3:3">
      <c r="C36" s="27"/>
    </row>
    <row r="37" spans="3:3">
      <c r="C37" s="27"/>
    </row>
    <row r="38" spans="3:3">
      <c r="C38" s="27"/>
    </row>
    <row r="39" spans="3:3">
      <c r="C39" s="27"/>
    </row>
    <row r="40" spans="3:3">
      <c r="C40" s="27"/>
    </row>
    <row r="41" spans="3:3">
      <c r="C41" s="27"/>
    </row>
    <row r="42" spans="3:3">
      <c r="C4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C26"/>
  <sheetViews>
    <sheetView workbookViewId="0"/>
  </sheetViews>
  <sheetFormatPr baseColWidth="10" defaultColWidth="12.6640625" defaultRowHeight="15.75" customHeight="1"/>
  <sheetData>
    <row r="3" spans="1:3">
      <c r="C3" s="1" t="s">
        <v>75</v>
      </c>
    </row>
    <row r="5" spans="1:3">
      <c r="C5" s="1" t="s">
        <v>76</v>
      </c>
    </row>
    <row r="6" spans="1:3" ht="15.75" customHeight="1">
      <c r="C6" s="28" t="s">
        <v>77</v>
      </c>
    </row>
    <row r="7" spans="1:3">
      <c r="B7" s="29"/>
      <c r="C7" s="28" t="s">
        <v>78</v>
      </c>
    </row>
    <row r="8" spans="1:3" ht="15.75" customHeight="1">
      <c r="C8" s="28" t="s">
        <v>79</v>
      </c>
    </row>
    <row r="9" spans="1:3">
      <c r="A9" s="29"/>
      <c r="C9" s="28" t="s">
        <v>80</v>
      </c>
    </row>
    <row r="10" spans="1:3" ht="15.75" customHeight="1">
      <c r="C10" s="3" t="s">
        <v>81</v>
      </c>
    </row>
    <row r="11" spans="1:3" ht="15.75" customHeight="1">
      <c r="C11" s="28" t="s">
        <v>82</v>
      </c>
    </row>
    <row r="12" spans="1:3" ht="15.75" customHeight="1">
      <c r="C12" s="28" t="s">
        <v>83</v>
      </c>
    </row>
    <row r="13" spans="1:3" ht="15.75" customHeight="1">
      <c r="C13" s="28" t="s">
        <v>84</v>
      </c>
    </row>
    <row r="14" spans="1:3" ht="15.75" customHeight="1">
      <c r="C14" s="28" t="s">
        <v>85</v>
      </c>
    </row>
    <row r="15" spans="1:3" ht="15.75" customHeight="1">
      <c r="C15" s="28" t="s">
        <v>86</v>
      </c>
    </row>
    <row r="16" spans="1:3">
      <c r="C16" s="2"/>
    </row>
    <row r="17" spans="3:3">
      <c r="C17" s="1" t="s">
        <v>87</v>
      </c>
    </row>
    <row r="18" spans="3:3" ht="15.75" customHeight="1">
      <c r="C18" s="28" t="s">
        <v>88</v>
      </c>
    </row>
    <row r="19" spans="3:3" ht="15.75" customHeight="1">
      <c r="C19" s="3" t="s">
        <v>89</v>
      </c>
    </row>
    <row r="20" spans="3:3" ht="15.75" customHeight="1">
      <c r="C20" s="3" t="s">
        <v>90</v>
      </c>
    </row>
    <row r="21" spans="3:3" ht="15.75" customHeight="1">
      <c r="C21" s="28" t="s">
        <v>91</v>
      </c>
    </row>
    <row r="22" spans="3:3" ht="15.75" customHeight="1">
      <c r="C22" s="28" t="s">
        <v>92</v>
      </c>
    </row>
    <row r="23" spans="3:3" ht="15.75" customHeight="1">
      <c r="C23" s="28" t="s">
        <v>93</v>
      </c>
    </row>
    <row r="24" spans="3:3">
      <c r="C24" s="27"/>
    </row>
    <row r="25" spans="3:3">
      <c r="C25" s="27"/>
    </row>
    <row r="26" spans="3:3">
      <c r="C2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 Study</vt:lpstr>
      <vt:lpstr>Unit Economics</vt:lpstr>
      <vt:lpstr>Conclusion</vt:lpstr>
      <vt:lpstr>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2023-10-08T15:13:23Z</dcterms:modified>
</cp:coreProperties>
</file>