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hidePivotFieldList="1"/>
  <mc:AlternateContent xmlns:mc="http://schemas.openxmlformats.org/markup-compatibility/2006">
    <mc:Choice Requires="x15">
      <x15ac:absPath xmlns:x15ac="http://schemas.microsoft.com/office/spreadsheetml/2010/11/ac" url="/Users/abhinavsaxena/Documents/Project/2/"/>
    </mc:Choice>
  </mc:AlternateContent>
  <xr:revisionPtr revIDLastSave="0" documentId="13_ncr:1_{DA98A0E6-320C-B948-9E87-1E5F864BB863}" xr6:coauthVersionLast="47" xr6:coauthVersionMax="47" xr10:uidLastSave="{00000000-0000-0000-0000-000000000000}"/>
  <bookViews>
    <workbookView xWindow="0" yWindow="740" windowWidth="29400" windowHeight="17000" activeTab="7" xr2:uid="{00000000-000D-0000-FFFF-FFFF00000000}"/>
  </bookViews>
  <sheets>
    <sheet name="KPIs" sheetId="1" r:id="rId1"/>
    <sheet name="data_overall" sheetId="3" r:id="rId2"/>
    <sheet name="data_gender" sheetId="4" r:id="rId3"/>
    <sheet name="data_tenure" sheetId="5" r:id="rId4"/>
    <sheet name="data_contract" sheetId="6" r:id="rId5"/>
    <sheet name="data_charges" sheetId="7" r:id="rId6"/>
    <sheet name="data_payment" sheetId="8" r:id="rId7"/>
    <sheet name="Scenario_Impact" sheetId="10" r:id="rId8"/>
    <sheet name="Executive_Summary" sheetId="11" r:id="rId9"/>
  </sheets>
  <definedNames>
    <definedName name="ExternalData_1" localSheetId="5" hidden="1">data_charges!$A$1:$D$7</definedName>
    <definedName name="ExternalData_1" localSheetId="4" hidden="1">data_contract!$A$1:$D$7</definedName>
    <definedName name="ExternalData_1" localSheetId="2" hidden="1">data_gender!$A$1:$D$6</definedName>
    <definedName name="ExternalData_1" localSheetId="1" hidden="1">data_overall!$A$1:$C$3</definedName>
    <definedName name="ExternalData_1" localSheetId="6" hidden="1">data_payment!$A$1:$D$9</definedName>
    <definedName name="ExternalData_1" localSheetId="3" hidden="1">data_tenure!$A$1:$D$9</definedName>
  </definedNames>
  <calcPr calcId="191028"/>
  <pivotCaches>
    <pivotCache cacheId="5" r:id="rId10"/>
    <pivotCache cacheId="6" r:id="rId11"/>
    <pivotCache cacheId="7" r:id="rId12"/>
    <pivotCache cacheId="8" r:id="rId13"/>
    <pivotCache cacheId="9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0" l="1"/>
  <c r="B14" i="10"/>
  <c r="B2" i="1"/>
  <c r="B4" i="10" s="1"/>
  <c r="B3" i="1"/>
  <c r="B5" i="10" s="1"/>
  <c r="B7" i="10"/>
  <c r="B19" i="10" l="1"/>
  <c r="J16" i="11" s="1"/>
  <c r="B17" i="10"/>
  <c r="B18" i="10" s="1"/>
  <c r="B20" i="10" l="1"/>
  <c r="J17" i="11" s="1"/>
  <c r="B21" i="10"/>
  <c r="J18" i="11" s="1"/>
  <c r="J1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30EFC-74EE-5848-A61B-B6896589EFED}" keepAlive="1" name="Query - churn_by_charges_band" description="Connection to the 'churn_by_charges_band' query in the workbook." type="5" refreshedVersion="8" background="1" saveData="1">
    <dbPr connection="Provider=Microsoft.Mashup.OleDb.1;Data Source=$Workbook$;Location=churn_by_charges_band;Extended Properties=&quot;&quot;" command="SELECT * FROM [churn_by_charges_band]"/>
  </connection>
  <connection id="2" xr16:uid="{F9E7DFA1-D650-DB4B-A080-9F8239AD7626}" keepAlive="1" name="Query - churn_by_contract" description="Connection to the 'churn_by_contract' query in the workbook." type="5" refreshedVersion="8" background="1" saveData="1">
    <dbPr connection="Provider=Microsoft.Mashup.OleDb.1;Data Source=$Workbook$;Location=churn_by_contract;Extended Properties=&quot;&quot;" command="SELECT * FROM [churn_by_contract]"/>
  </connection>
  <connection id="3" xr16:uid="{FCF1EFC2-0FE5-D942-9D7C-6701AA3A57A7}" keepAlive="1" name="Query - churn_by_gender" description="Connection to the 'churn_by_gender' query in the workbook." type="5" refreshedVersion="8" background="1" saveData="1">
    <dbPr connection="Provider=Microsoft.Mashup.OleDb.1;Data Source=$Workbook$;Location=churn_by_gender;Extended Properties=&quot;&quot;" command="SELECT * FROM [churn_by_gender]"/>
  </connection>
  <connection id="4" xr16:uid="{917D0898-B362-B449-9DA1-F67015114F58}" keepAlive="1" name="Query - churn_by_payment_method" description="Connection to the 'churn_by_payment_method' query in the workbook." type="5" refreshedVersion="8" background="1" saveData="1">
    <dbPr connection="Provider=Microsoft.Mashup.OleDb.1;Data Source=$Workbook$;Location=churn_by_payment_method;Extended Properties=&quot;&quot;" command="SELECT * FROM [churn_by_payment_method]"/>
  </connection>
  <connection id="5" xr16:uid="{91B80FF7-F7CB-4B4C-9679-22F1273C29E8}" keepAlive="1" name="Query - churn_by_tenure_band" description="Connection to the 'churn_by_tenure_band' query in the workbook." type="5" refreshedVersion="8" background="1" saveData="1">
    <dbPr connection="Provider=Microsoft.Mashup.OleDb.1;Data Source=$Workbook$;Location=churn_by_tenure_band;Extended Properties=&quot;&quot;" command="SELECT * FROM [churn_by_tenure_band]"/>
  </connection>
  <connection id="6" xr16:uid="{F90CE24C-79C5-AC4A-B54D-4FBA78BE5FE1}" keepAlive="1" name="Query - churn_overall" description="Connection to the 'churn_overall' query in the workbook." type="5" refreshedVersion="8" background="1" saveData="1">
    <dbPr connection="Provider=Microsoft.Mashup.OleDb.1;Data Source=$Workbook$;Location=churn_overall;Extended Properties=&quot;&quot;" command="SELECT * FROM [churn_overall]"/>
  </connection>
</connections>
</file>

<file path=xl/sharedStrings.xml><?xml version="1.0" encoding="utf-8"?>
<sst xmlns="http://schemas.openxmlformats.org/spreadsheetml/2006/main" count="182" uniqueCount="69">
  <si>
    <t>Churn</t>
  </si>
  <si>
    <t>customers</t>
  </si>
  <si>
    <t>percentage</t>
  </si>
  <si>
    <t>No</t>
  </si>
  <si>
    <t>Yes</t>
  </si>
  <si>
    <t>gender</t>
  </si>
  <si>
    <t>percentage_within_gender</t>
  </si>
  <si>
    <t>Female</t>
  </si>
  <si>
    <t>Male</t>
  </si>
  <si>
    <t>tenure_band</t>
  </si>
  <si>
    <t>percentage_within_band</t>
  </si>
  <si>
    <t>0-1 year</t>
  </si>
  <si>
    <t>1-2 years</t>
  </si>
  <si>
    <t>2-4 years</t>
  </si>
  <si>
    <t>4-6 years</t>
  </si>
  <si>
    <t>Contract</t>
  </si>
  <si>
    <t>percentage_within_contract</t>
  </si>
  <si>
    <t>Month-to-month</t>
  </si>
  <si>
    <t>One year</t>
  </si>
  <si>
    <t>Two year</t>
  </si>
  <si>
    <t>charges_band</t>
  </si>
  <si>
    <t>High ($70+)</t>
  </si>
  <si>
    <t>Low ($0-35)</t>
  </si>
  <si>
    <t>Medium ($35-70)</t>
  </si>
  <si>
    <t>PaymentMethod</t>
  </si>
  <si>
    <t>percentage_within_method</t>
  </si>
  <si>
    <t>Bank transfer (automatic)</t>
  </si>
  <si>
    <t>Credit card (automatic)</t>
  </si>
  <si>
    <t>Electronic check</t>
  </si>
  <si>
    <t>Mailed check</t>
  </si>
  <si>
    <t>Total Customers</t>
  </si>
  <si>
    <t>Churn Customers</t>
  </si>
  <si>
    <t>Churn Rate</t>
  </si>
  <si>
    <t>Row Labels</t>
  </si>
  <si>
    <t>Grand Total</t>
  </si>
  <si>
    <t>Column Labels</t>
  </si>
  <si>
    <t>Sum of customers</t>
  </si>
  <si>
    <t>Lost Monthly Revenue</t>
  </si>
  <si>
    <t>Lost Yearly Revenue</t>
  </si>
  <si>
    <t>Header : Scenario Impact</t>
  </si>
  <si>
    <t xml:space="preserve">Lost Monthly Revenue (₹) </t>
  </si>
  <si>
    <t xml:space="preserve">Lost Annual Revenue (₹) </t>
  </si>
  <si>
    <t>Target Churn Reduction (%)</t>
  </si>
  <si>
    <t>Campaign Cost per Customer (₹)</t>
  </si>
  <si>
    <t>Targeted Customers (number)</t>
  </si>
  <si>
    <t>Average Monthly Charges (₹)</t>
  </si>
  <si>
    <t>Total Monthly Revenue (₹)</t>
  </si>
  <si>
    <t>Saved Customers (number)</t>
  </si>
  <si>
    <t xml:space="preserve">Annual Savings (₹) </t>
  </si>
  <si>
    <t>Campaign Cost (Total ₹)</t>
  </si>
  <si>
    <t>Net Impact (₹)</t>
  </si>
  <si>
    <t>ROI (AnnualSavings ÷ CampaignCost)</t>
  </si>
  <si>
    <t>Churn customers</t>
  </si>
  <si>
    <t>Churn rate</t>
  </si>
  <si>
    <t>Lost monthly revenue</t>
  </si>
  <si>
    <t>Lost annual revenue</t>
  </si>
  <si>
    <t>Top findings &amp; recommendations</t>
  </si>
  <si>
    <t>3% overall churn reduction</t>
  </si>
  <si>
    <t>Annual savings</t>
  </si>
  <si>
    <t>Campaign cost</t>
  </si>
  <si>
    <t>Net impact</t>
  </si>
  <si>
    <t>ROI</t>
  </si>
  <si>
    <t>(₹70 / customer)</t>
  </si>
  <si>
    <t>5% overall churn reduction</t>
  </si>
  <si>
    <t>(₹90 / customer)</t>
  </si>
  <si>
    <t>Recommended next steps (priority actions)</t>
  </si>
  <si>
    <t>Data &amp; assumptions</t>
  </si>
  <si>
    <t>Metric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</si>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</sst>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₹-4009]\ #,##0.00"/>
    <numFmt numFmtId="166" formatCode="[$₹-4009]\ #,##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4"/>
      <color theme="1"/>
      <name val="Aptos Narrow (Body)"/>
    </font>
    <font>
      <sz val="14"/>
      <color theme="1"/>
      <name val="Aptos Narrow (Body)"/>
    </font>
    <font>
      <sz val="11"/>
      <color theme="2" tint="-0.749992370372631"/>
      <name val="Aptos Narrow"/>
      <family val="2"/>
      <scheme val="minor"/>
    </font>
    <font>
      <b/>
      <sz val="12"/>
      <color theme="1" tint="0.249977111117893"/>
      <name val="Calibri"/>
      <family val="2"/>
    </font>
    <font>
      <b/>
      <sz val="24"/>
      <color theme="3"/>
      <name val="Aptos Narrow"/>
      <family val="2"/>
      <scheme val="minor"/>
    </font>
    <font>
      <b/>
      <sz val="24"/>
      <color theme="3"/>
      <name val="Arial Unicode MS"/>
      <family val="2"/>
    </font>
    <font>
      <b/>
      <sz val="18"/>
      <color theme="3"/>
      <name val="Aptos Narrow (Body)"/>
    </font>
    <font>
      <b/>
      <sz val="18"/>
      <color theme="3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5" fillId="0" borderId="0" xfId="0" applyFont="1"/>
    <xf numFmtId="0" fontId="4" fillId="0" borderId="0" xfId="0" applyFon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0" fontId="9" fillId="3" borderId="0" xfId="0" applyFont="1" applyFill="1" applyAlignment="1">
      <alignment horizontal="center"/>
    </xf>
    <xf numFmtId="165" fontId="10" fillId="3" borderId="0" xfId="0" applyNumberFormat="1" applyFont="1" applyFill="1" applyAlignment="1">
      <alignment horizontal="center"/>
    </xf>
    <xf numFmtId="165" fontId="9" fillId="3" borderId="0" xfId="0" applyNumberFormat="1" applyFon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8" fillId="2" borderId="1" xfId="0" applyFont="1" applyFill="1" applyBorder="1" applyAlignment="1">
      <alignment horizontal="center"/>
    </xf>
    <xf numFmtId="0" fontId="6" fillId="0" borderId="0" xfId="0" applyFont="1"/>
    <xf numFmtId="3" fontId="4" fillId="0" borderId="0" xfId="0" applyNumberFormat="1" applyFont="1"/>
    <xf numFmtId="4" fontId="4" fillId="0" borderId="0" xfId="0" applyNumberFormat="1" applyFont="1"/>
    <xf numFmtId="166" fontId="4" fillId="0" borderId="0" xfId="0" applyNumberFormat="1" applyFont="1"/>
    <xf numFmtId="10" fontId="0" fillId="0" borderId="0" xfId="0" applyNumberFormat="1"/>
    <xf numFmtId="2" fontId="0" fillId="0" borderId="0" xfId="0" applyNumberFormat="1"/>
    <xf numFmtId="10" fontId="9" fillId="3" borderId="0" xfId="0" applyNumberFormat="1" applyFont="1" applyFill="1" applyAlignment="1">
      <alignment horizontal="center"/>
    </xf>
    <xf numFmtId="0" fontId="4" fillId="4" borderId="0" xfId="0" applyFont="1" applyFill="1"/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50">
    <dxf>
      <font>
        <color theme="1"/>
      </font>
      <fill>
        <patternFill>
          <fgColor theme="9" tint="0.79998168889431442"/>
          <bgColor theme="9" tint="0.79998168889431442"/>
        </patternFill>
      </fill>
    </dxf>
    <dxf>
      <font>
        <b val="0"/>
        <i val="0"/>
        <color theme="9" tint="0.59996337778862885"/>
      </font>
      <numFmt numFmtId="2" formatCode="0.0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z val="16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z val="16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z val="16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z val="16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[Churn_Analysis_Portfolio.xlsx]data_gender!PivotTable3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70430177597398E-2"/>
          <c:y val="4.5390035710997492E-2"/>
          <c:w val="0.81863937646739393"/>
          <c:h val="0.90321058803819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data_gender!$B$8:$B$9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48-7547-B483-B0CA936906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648-7547-B483-B0CA93690698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48-7547-B483-B0CA9369069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48-7547-B483-B0CA936906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data_gender!$A$10:$A$12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data_gender!$B$10:$B$12</c:f>
              <c:numCache>
                <c:formatCode>0.00%</c:formatCode>
                <c:ptCount val="2"/>
                <c:pt idx="0">
                  <c:v>0.73040482342807922</c:v>
                </c:pt>
                <c:pt idx="1">
                  <c:v>0.73795435333896875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8-7547-B483-B0CA93690698}"/>
            </c:ext>
          </c:extLst>
        </c:ser>
        <c:ser>
          <c:idx val="1"/>
          <c:order val="1"/>
          <c:tx>
            <c:strRef>
              <c:f>data_gender!$C$8:$C$9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data_gender!$A$10:$A$12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data_gender!$C$10:$C$12</c:f>
              <c:numCache>
                <c:formatCode>0.00%</c:formatCode>
                <c:ptCount val="2"/>
                <c:pt idx="0">
                  <c:v>0.26959517657192078</c:v>
                </c:pt>
                <c:pt idx="1">
                  <c:v>0.26204564666103125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8-7547-B483-B0CA93690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023136"/>
        <c:axId val="242972224"/>
      </c:barChart>
      <c:catAx>
        <c:axId val="2430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72224"/>
        <c:crosses val="autoZero"/>
        <c:auto val="1"/>
        <c:lblAlgn val="ctr"/>
        <c:lblOffset val="100"/>
        <c:noMultiLvlLbl val="0"/>
      </c:catAx>
      <c:valAx>
        <c:axId val="242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[Churn_Analysis_Portfolio.xlsx]data_tenure!PivotTable1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5221575563924"/>
          <c:y val="4.4859813084112146E-2"/>
          <c:w val="0.77301742173532662"/>
          <c:h val="0.872455073956876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data_tenure!$B$13:$B$14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data_tenure!$A$15:$A$19</c:f>
              <c:strCache>
                <c:ptCount val="4"/>
                <c:pt idx="0">
                  <c:v>0-1 year</c:v>
                </c:pt>
                <c:pt idx="1">
                  <c:v>1-2 years</c:v>
                </c:pt>
                <c:pt idx="2">
                  <c:v>2-4 years</c:v>
                </c:pt>
                <c:pt idx="3">
                  <c:v>4-6 years</c:v>
                </c:pt>
              </c:strCache>
            </c:strRef>
          </c:cat>
          <c:val>
            <c:numRef>
              <c:f>data_tenure!$B$15:$B$19</c:f>
              <c:numCache>
                <c:formatCode>0.00%</c:formatCode>
                <c:ptCount val="4"/>
                <c:pt idx="0">
                  <c:v>0.52321839080459775</c:v>
                </c:pt>
                <c:pt idx="1">
                  <c:v>0.712890625</c:v>
                </c:pt>
                <c:pt idx="2">
                  <c:v>0.79611041405269767</c:v>
                </c:pt>
                <c:pt idx="3">
                  <c:v>0.90486824475212146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7-4149-ACB4-CE1AFE00AC94}"/>
            </c:ext>
          </c:extLst>
        </c:ser>
        <c:ser>
          <c:idx val="1"/>
          <c:order val="1"/>
          <c:tx>
            <c:strRef>
              <c:f>data_tenure!$C$13:$C$14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data_tenure!$A$15:$A$19</c:f>
              <c:strCache>
                <c:ptCount val="4"/>
                <c:pt idx="0">
                  <c:v>0-1 year</c:v>
                </c:pt>
                <c:pt idx="1">
                  <c:v>1-2 years</c:v>
                </c:pt>
                <c:pt idx="2">
                  <c:v>2-4 years</c:v>
                </c:pt>
                <c:pt idx="3">
                  <c:v>4-6 years</c:v>
                </c:pt>
              </c:strCache>
            </c:strRef>
          </c:cat>
          <c:val>
            <c:numRef>
              <c:f>data_tenure!$C$15:$C$19</c:f>
              <c:numCache>
                <c:formatCode>0.00%</c:formatCode>
                <c:ptCount val="4"/>
                <c:pt idx="0">
                  <c:v>0.4767816091954023</c:v>
                </c:pt>
                <c:pt idx="1">
                  <c:v>0.287109375</c:v>
                </c:pt>
                <c:pt idx="2">
                  <c:v>0.20388958594730239</c:v>
                </c:pt>
                <c:pt idx="3">
                  <c:v>9.5131755247878522E-2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7-4149-ACB4-CE1AFE00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061184"/>
        <c:axId val="604053408"/>
      </c:barChart>
      <c:catAx>
        <c:axId val="6040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3408"/>
        <c:crosses val="autoZero"/>
        <c:auto val="1"/>
        <c:lblAlgn val="ctr"/>
        <c:lblOffset val="100"/>
        <c:noMultiLvlLbl val="0"/>
      </c:catAx>
      <c:valAx>
        <c:axId val="6040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[Churn_Analysis_Portfolio.xlsx]data_contract!PivotTable2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48936834437546"/>
          <c:y val="3.8567493112947659E-2"/>
          <c:w val="0.79301588678067225"/>
          <c:h val="0.906010281772629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data_contract!$B$9:$B$10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data_contract!$A$11:$A$14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data_contract!$B$11:$B$14</c:f>
              <c:numCache>
                <c:formatCode>0.00%</c:formatCode>
                <c:ptCount val="3"/>
                <c:pt idx="0">
                  <c:v>0.57290322580645159</c:v>
                </c:pt>
                <c:pt idx="1">
                  <c:v>0.88722826086956519</c:v>
                </c:pt>
                <c:pt idx="2">
                  <c:v>0.97151335311572695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5-6844-B6B5-67AD34699622}"/>
            </c:ext>
          </c:extLst>
        </c:ser>
        <c:ser>
          <c:idx val="1"/>
          <c:order val="1"/>
          <c:tx>
            <c:strRef>
              <c:f>data_contract!$C$9:$C$10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data_contract!$A$11:$A$14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data_contract!$C$11:$C$14</c:f>
              <c:numCache>
                <c:formatCode>0.00%</c:formatCode>
                <c:ptCount val="3"/>
                <c:pt idx="0">
                  <c:v>0.42709677419354841</c:v>
                </c:pt>
                <c:pt idx="1">
                  <c:v>0.11277173913043478</c:v>
                </c:pt>
                <c:pt idx="2">
                  <c:v>2.8486646884272996E-2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5-6844-B6B5-67AD3469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538944"/>
        <c:axId val="280642624"/>
      </c:barChart>
      <c:catAx>
        <c:axId val="2805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642624"/>
        <c:crosses val="autoZero"/>
        <c:auto val="1"/>
        <c:lblAlgn val="ctr"/>
        <c:lblOffset val="100"/>
        <c:noMultiLvlLbl val="0"/>
      </c:catAx>
      <c:valAx>
        <c:axId val="2806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[Churn_Analysis_Portfolio.xlsx]data_charges!PivotTable3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data_charges!$B$9:$B$10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data_charges!$A$11:$A$14</c:f>
              <c:strCache>
                <c:ptCount val="3"/>
                <c:pt idx="0">
                  <c:v>High ($70+)</c:v>
                </c:pt>
                <c:pt idx="1">
                  <c:v>Low ($0-35)</c:v>
                </c:pt>
                <c:pt idx="2">
                  <c:v>Medium ($35-70)</c:v>
                </c:pt>
              </c:strCache>
            </c:strRef>
          </c:cat>
          <c:val>
            <c:numRef>
              <c:f>data_charges!$B$11:$B$14</c:f>
              <c:numCache>
                <c:formatCode>0.00%</c:formatCode>
                <c:ptCount val="3"/>
                <c:pt idx="0">
                  <c:v>0.6461882155822396</c:v>
                </c:pt>
                <c:pt idx="1">
                  <c:v>0.89101449275362321</c:v>
                </c:pt>
                <c:pt idx="2">
                  <c:v>0.76013904982618774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1-FF42-95A6-71C68DC39CD1}"/>
            </c:ext>
          </c:extLst>
        </c:ser>
        <c:ser>
          <c:idx val="1"/>
          <c:order val="1"/>
          <c:tx>
            <c:strRef>
              <c:f>data_charges!$C$9:$C$10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data_charges!$A$11:$A$14</c:f>
              <c:strCache>
                <c:ptCount val="3"/>
                <c:pt idx="0">
                  <c:v>High ($70+)</c:v>
                </c:pt>
                <c:pt idx="1">
                  <c:v>Low ($0-35)</c:v>
                </c:pt>
                <c:pt idx="2">
                  <c:v>Medium ($35-70)</c:v>
                </c:pt>
              </c:strCache>
            </c:strRef>
          </c:cat>
          <c:val>
            <c:numRef>
              <c:f>data_charges!$C$11:$C$14</c:f>
              <c:numCache>
                <c:formatCode>0.00%</c:formatCode>
                <c:ptCount val="3"/>
                <c:pt idx="0">
                  <c:v>0.3538117844177604</c:v>
                </c:pt>
                <c:pt idx="1">
                  <c:v>0.10898550724637682</c:v>
                </c:pt>
                <c:pt idx="2">
                  <c:v>0.23986095017381229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1-FF42-95A6-71C68DC3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44847"/>
        <c:axId val="773245711"/>
      </c:barChart>
      <c:catAx>
        <c:axId val="3685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45711"/>
        <c:crosses val="autoZero"/>
        <c:auto val="1"/>
        <c:lblAlgn val="ctr"/>
        <c:lblOffset val="100"/>
        <c:noMultiLvlLbl val="0"/>
      </c:catAx>
      <c:valAx>
        <c:axId val="7732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[Churn_Analysis_Portfolio.xlsx]data_payment!PivotTable4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1300819019426225E-2"/>
              <c:y val="4.022988687799288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138211600706408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7073174010596121E-2"/>
              <c:y val="7.375394059783817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707317401059601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17856478686988"/>
          <c:y val="4.4252875565792181E-2"/>
          <c:w val="0.74557901137808302"/>
          <c:h val="0.81854990580821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data_payment!$B$11:$B$12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data_payment!$A$13:$A$17</c:f>
              <c:strCache>
                <c:ptCount val="4"/>
                <c:pt idx="0">
                  <c:v>Bank transfer (automatic)</c:v>
                </c:pt>
                <c:pt idx="1">
                  <c:v>Credit card (automatic)</c:v>
                </c:pt>
                <c:pt idx="2">
                  <c:v>Electronic check</c:v>
                </c:pt>
                <c:pt idx="3">
                  <c:v>Mailed check</c:v>
                </c:pt>
              </c:strCache>
            </c:strRef>
          </c:cat>
          <c:val>
            <c:numRef>
              <c:f>data_payment!$B$13:$B$17</c:f>
              <c:numCache>
                <c:formatCode>0.00%</c:formatCode>
                <c:ptCount val="4"/>
                <c:pt idx="0">
                  <c:v>0.83268482490272377</c:v>
                </c:pt>
                <c:pt idx="1">
                  <c:v>0.84746877054569358</c:v>
                </c:pt>
                <c:pt idx="2">
                  <c:v>0.54714587737843556</c:v>
                </c:pt>
                <c:pt idx="3">
                  <c:v>0.80798004987531169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F-7747-9BED-C6999DBFCB2E}"/>
            </c:ext>
          </c:extLst>
        </c:ser>
        <c:ser>
          <c:idx val="1"/>
          <c:order val="1"/>
          <c:tx>
            <c:strRef>
              <c:f>data_payment!$C$11:$C$12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96F-7747-9BED-C6999DBFCB2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96F-7747-9BED-C6999DBFCB2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96F-7747-9BED-C6999DBFCB2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96F-7747-9BED-C6999DBFCB2E}"/>
              </c:ext>
            </c:extLst>
          </c:dPt>
          <c:dLbls>
            <c:dLbl>
              <c:idx val="0"/>
              <c:layout>
                <c:manualLayout>
                  <c:x val="1.7073174010596121E-2"/>
                  <c:y val="7.375394059783817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6F-7747-9BED-C6999DBFCB2E}"/>
                </c:ext>
              </c:extLst>
            </c:dLbl>
            <c:dLbl>
              <c:idx val="1"/>
              <c:layout>
                <c:manualLayout>
                  <c:x val="1.138211600706408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6F-7747-9BED-C6999DBFCB2E}"/>
                </c:ext>
              </c:extLst>
            </c:dLbl>
            <c:dLbl>
              <c:idx val="2"/>
              <c:layout>
                <c:manualLayout>
                  <c:x val="3.1300819019426225E-2"/>
                  <c:y val="4.02298868779928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6F-7747-9BED-C6999DBFCB2E}"/>
                </c:ext>
              </c:extLst>
            </c:dLbl>
            <c:dLbl>
              <c:idx val="3"/>
              <c:layout>
                <c:manualLayout>
                  <c:x val="1.70731740105960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6F-7747-9BED-C6999DBFCB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data_payment!$A$13:$A$17</c:f>
              <c:strCache>
                <c:ptCount val="4"/>
                <c:pt idx="0">
                  <c:v>Bank transfer (automatic)</c:v>
                </c:pt>
                <c:pt idx="1">
                  <c:v>Credit card (automatic)</c:v>
                </c:pt>
                <c:pt idx="2">
                  <c:v>Electronic check</c:v>
                </c:pt>
                <c:pt idx="3">
                  <c:v>Mailed check</c:v>
                </c:pt>
              </c:strCache>
            </c:strRef>
          </c:cat>
          <c:val>
            <c:numRef>
              <c:f>data_payment!$C$13:$C$17</c:f>
              <c:numCache>
                <c:formatCode>0.00%</c:formatCode>
                <c:ptCount val="4"/>
                <c:pt idx="0">
                  <c:v>0.16731517509727625</c:v>
                </c:pt>
                <c:pt idx="1">
                  <c:v>0.15253122945430639</c:v>
                </c:pt>
                <c:pt idx="2">
                  <c:v>0.45285412262156449</c:v>
                </c:pt>
                <c:pt idx="3">
                  <c:v>0.19201995012468828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F-7747-9BED-C6999DBF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644592"/>
        <c:axId val="276638656"/>
      </c:barChart>
      <c:catAx>
        <c:axId val="2766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8656"/>
        <c:crosses val="autoZero"/>
        <c:auto val="1"/>
        <c:lblAlgn val="ctr"/>
        <c:lblOffset val="100"/>
        <c:noMultiLvlLbl val="0"/>
      </c:catAx>
      <c:valAx>
        <c:axId val="2766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1141887</xdr:colOff>
      <xdr:row>0</xdr:row>
      <xdr:rowOff>20498</xdr:rowOff>
    </xdr:from>
    <xdr:to>
      <xdr:col>12</xdr:col>
      <xdr:colOff>488170</xdr:colOff>
      <xdr:row>23</xdr:row>
      <xdr:rowOff>115748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5FE96-91D1-D05D-C19F-304106762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12477</xdr:colOff>
      <xdr:row>24</xdr:row>
      <xdr:rowOff>178245</xdr:rowOff>
    </xdr:from>
    <xdr:to>
      <xdr:col>12</xdr:col>
      <xdr:colOff>63277</xdr:colOff>
      <xdr:row>28</xdr:row>
      <xdr:rowOff>11140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DC25097-3574-0835-AB4E-FA3DD5714A0F}"/>
            </a:ext>
          </a:extLst>
        </xdr:cNvPr>
        <xdr:cNvSpPr txBox="1"/>
      </xdr:nvSpPr>
      <xdr:spPr>
        <a:xfrm>
          <a:off x="1427302" y="5670438"/>
          <a:ext cx="9765186" cy="590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Churn rate</a:t>
          </a:r>
          <a:r>
            <a:rPr lang="en-US" sz="2000" baseline="0"/>
            <a:t> is ~ equal across gender(Male 26 %, Female 26 %) -- Gender is not a Churn driver.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25400</xdr:rowOff>
    </xdr:from>
    <xdr:to>
      <xdr:col>12</xdr:col>
      <xdr:colOff>812800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579DD-0166-B59C-9286-B5AA09D48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673100</xdr:colOff>
      <xdr:row>22</xdr:row>
      <xdr:rowOff>152400</xdr:rowOff>
    </xdr:from>
    <xdr:to>
      <xdr:col>12</xdr:col>
      <xdr:colOff>774700</xdr:colOff>
      <xdr:row>31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ED47B16-7B68-B5DC-B0AC-548CB4FD85E7}"/>
            </a:ext>
          </a:extLst>
        </xdr:cNvPr>
        <xdr:cNvSpPr txBox="1"/>
      </xdr:nvSpPr>
      <xdr:spPr>
        <a:xfrm>
          <a:off x="2273300" y="5765800"/>
          <a:ext cx="11988800" cy="173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Observation :</a:t>
          </a:r>
          <a:r>
            <a:rPr lang="en-US" sz="1600"/>
            <a:t>       Churn is ~48% in the first year and falls to ~9.5% at 4-6 years.</a:t>
          </a:r>
        </a:p>
        <a:p>
          <a:endParaRPr lang="en-US" sz="1600"/>
        </a:p>
        <a:p>
          <a:r>
            <a:rPr lang="en-US" sz="1600" b="1"/>
            <a:t>Interpretation</a:t>
          </a:r>
          <a:r>
            <a:rPr lang="en-US" sz="1600" b="1" baseline="0"/>
            <a:t> :</a:t>
          </a:r>
          <a:r>
            <a:rPr lang="en-US" sz="1600" baseline="0"/>
            <a:t>    New customers(0-1 year)are the highest-risk group; retention improves markedly with tenure.</a:t>
          </a:r>
        </a:p>
        <a:p>
          <a:endParaRPr lang="en-US" sz="1600" baseline="0"/>
        </a:p>
        <a:p>
          <a:r>
            <a:rPr lang="en-US" sz="1600" b="1" baseline="0"/>
            <a:t>Recommendation :  </a:t>
          </a:r>
          <a:r>
            <a:rPr lang="en-US" sz="1600" baseline="0"/>
            <a:t>Priortize onboarding &amp; 0-1 year retention (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welcome offers,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proactive support); aim to cut first-year churn  </a:t>
          </a:r>
          <a:r>
            <a:rPr 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3333333333333333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5%.</a:t>
          </a:r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63500</xdr:rowOff>
    </xdr:from>
    <xdr:to>
      <xdr:col>12</xdr:col>
      <xdr:colOff>711200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7E6EA-F73E-0B69-51AB-27253C15E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24</xdr:row>
      <xdr:rowOff>12700</xdr:rowOff>
    </xdr:from>
    <xdr:to>
      <xdr:col>12</xdr:col>
      <xdr:colOff>12700</xdr:colOff>
      <xdr:row>32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F041F4-DBD6-33B8-AEC8-50ADEDB5FF36}"/>
            </a:ext>
          </a:extLst>
        </xdr:cNvPr>
        <xdr:cNvSpPr txBox="1"/>
      </xdr:nvSpPr>
      <xdr:spPr>
        <a:xfrm>
          <a:off x="1651000" y="5740400"/>
          <a:ext cx="110617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Observation:</a:t>
          </a:r>
          <a:r>
            <a:rPr lang="en-US" sz="16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Month-to-month churn ≈ 43%, 1-year ≈ 12%, 2-year ≈ 3%.</a:t>
          </a:r>
        </a:p>
        <a:p>
          <a:br>
            <a:rPr lang="en-US" sz="1600"/>
          </a:b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 </a:t>
          </a:r>
          <a:r>
            <a:rPr lang="en-US" sz="16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Short-term contracts have far higher attrition; longer commitments dramatically reduce churn.</a:t>
          </a:r>
        </a:p>
        <a:p>
          <a:br>
            <a:rPr lang="en-US" sz="1600"/>
          </a:b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Recommendation: 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Promote 12/24-month plans with targeted offers to convert month-to-month users; aim to shift 10% to annual.</a:t>
          </a:r>
          <a:endParaRPr lang="en-US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50800</xdr:rowOff>
    </xdr:from>
    <xdr:to>
      <xdr:col>12</xdr:col>
      <xdr:colOff>177800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22C0F-CDBF-1C72-B5DD-0C5B7946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24</xdr:row>
      <xdr:rowOff>25400</xdr:rowOff>
    </xdr:from>
    <xdr:to>
      <xdr:col>12</xdr:col>
      <xdr:colOff>12700</xdr:colOff>
      <xdr:row>32</xdr:row>
      <xdr:rowOff>55825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D24BCB-4C61-9525-96BC-7F3D0B421B9C}"/>
            </a:ext>
          </a:extLst>
        </xdr:cNvPr>
        <xdr:cNvSpPr txBox="1"/>
      </xdr:nvSpPr>
      <xdr:spPr>
        <a:xfrm>
          <a:off x="1808145" y="5886938"/>
          <a:ext cx="11574445" cy="15935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Observation: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Low spenders churn ≈ 11%, medium ≈ 25–30%, high ≈ 35%+.</a:t>
          </a:r>
        </a:p>
        <a:p>
          <a:br>
            <a:rPr lang="en-US" sz="1600"/>
          </a:b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Premium customers churn more — likely due to perceived value not matching price.</a:t>
          </a:r>
        </a:p>
        <a:p>
          <a:br>
            <a:rPr lang="en-US" sz="1600"/>
          </a:b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Recommendation: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Bundle premium add-ons or loyalty perks for medium/high tiers to increase value; target a 5% reduction in high-tier churn.</a:t>
          </a:r>
          <a:endParaRPr lang="en-US" sz="16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16542</xdr:colOff>
      <xdr:row>0</xdr:row>
      <xdr:rowOff>58697</xdr:rowOff>
    </xdr:from>
    <xdr:to>
      <xdr:col>11</xdr:col>
      <xdr:colOff>138740</xdr:colOff>
      <xdr:row>16</xdr:row>
      <xdr:rowOff>254533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BA565-E001-360E-D687-8A1525381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1328783</xdr:colOff>
      <xdr:row>18</xdr:row>
      <xdr:rowOff>9070</xdr:rowOff>
    </xdr:from>
    <xdr:to>
      <xdr:col>10</xdr:col>
      <xdr:colOff>789748</xdr:colOff>
      <xdr:row>29</xdr:row>
      <xdr:rowOff>36285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F104E8-1266-693F-56C1-DDE358033CB7}"/>
            </a:ext>
          </a:extLst>
        </xdr:cNvPr>
        <xdr:cNvSpPr txBox="1"/>
      </xdr:nvSpPr>
      <xdr:spPr>
        <a:xfrm>
          <a:off x="1328783" y="4747557"/>
          <a:ext cx="9887772" cy="214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Observation: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Electronic check churn ≈ 45% vs credit/bank transfer ≈ 15–16%, mailed check ≈ 19%.</a:t>
          </a:r>
        </a:p>
        <a:p>
          <a:br>
            <a:rPr lang="en-US" sz="1600"/>
          </a:b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Manual/e-check payments correlate with highest churn — suggests payment friction or reliability </a:t>
          </a:r>
          <a:r>
            <a:rPr 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1111111111111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concerns.</a:t>
          </a:r>
        </a:p>
        <a:p>
          <a:br>
            <a:rPr lang="en-US" sz="1600"/>
          </a:br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Recommendation: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Incentivize switch to auto-pay (small bill discount/points); prioritize electronic-check users; target </a:t>
          </a:r>
          <a:r>
            <a:rPr lang="en-US" sz="16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1111111111111111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20% conversion to auto-pay.</a:t>
          </a:r>
          <a:endParaRPr lang="en-US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527169</xdr:colOff>
      <xdr:row>18</xdr:row>
      <xdr:rowOff>157959</xdr:rowOff>
    </xdr:from>
    <xdr:ext cx="5990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2B0176-75DA-F9CD-25D5-0E258B8F99D7}"/>
            </a:ext>
          </a:extLst>
        </xdr:cNvPr>
        <xdr:cNvSpPr txBox="1"/>
      </xdr:nvSpPr>
      <xdr:spPr>
        <a:xfrm flipH="1" flipV="1">
          <a:off x="7236603" y="5441638"/>
          <a:ext cx="5990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826697</xdr:colOff>
      <xdr:row>12</xdr:row>
      <xdr:rowOff>11980</xdr:rowOff>
    </xdr:from>
    <xdr:to>
      <xdr:col>16</xdr:col>
      <xdr:colOff>323490</xdr:colOff>
      <xdr:row>15</xdr:row>
      <xdr:rowOff>11981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F07213-2BD4-CBD3-4E2A-4280F5030F79}"/>
            </a:ext>
          </a:extLst>
        </xdr:cNvPr>
        <xdr:cNvSpPr txBox="1"/>
      </xdr:nvSpPr>
      <xdr:spPr>
        <a:xfrm>
          <a:off x="5882735" y="3498489"/>
          <a:ext cx="11070566" cy="898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Adjust the </a:t>
          </a:r>
          <a:r>
            <a:rPr lang="en-US" sz="18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 Churn Reduction (%)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 </a:t>
          </a:r>
          <a:r>
            <a:rPr lang="en-US" sz="18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Campaign Cost per Customer</a:t>
          </a:r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inputs to see the impact on Saved Customers, Annual Savings, Campaign Cost, ROI and Net Impact.</a:t>
          </a:r>
          <a:endParaRPr lang="en-US" sz="1800">
            <a:latin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12700</xdr:rowOff>
    </xdr:from>
    <xdr:to>
      <xdr:col>4</xdr:col>
      <xdr:colOff>827247</xdr:colOff>
      <xdr:row>12</xdr:row>
      <xdr:rowOff>23303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9A18AB-18AA-DBFD-7F7D-40EA592BF782}"/>
            </a:ext>
          </a:extLst>
        </xdr:cNvPr>
        <xdr:cNvSpPr txBox="1"/>
      </xdr:nvSpPr>
      <xdr:spPr>
        <a:xfrm>
          <a:off x="827248" y="1772058"/>
          <a:ext cx="5289724" cy="14204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1.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Tenure (biggest driver):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0–1 year churn ≈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48%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, falling to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~9.5%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at 4–6 years.</a:t>
          </a:r>
        </a:p>
        <a:p>
          <a:b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    </a:t>
          </a:r>
          <a:r>
            <a:rPr lang="en-US" sz="1200" b="1" i="1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Interpretation: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New customers are the highest-risk cohort.</a:t>
          </a:r>
        </a:p>
        <a:p>
          <a:b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   </a:t>
          </a:r>
          <a:r>
            <a:rPr lang="en-US" sz="1200" b="1" i="1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Recommendation: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Prioritize onboarding and early retention programs; target   </a:t>
          </a:r>
          <a:r>
            <a:rPr lang="en-US" sz="1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ss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a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5%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reduction in first-year churn.</a:t>
          </a:r>
          <a:endParaRPr 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11651</xdr:colOff>
      <xdr:row>12</xdr:row>
      <xdr:rowOff>233029</xdr:rowOff>
    </xdr:from>
    <xdr:to>
      <xdr:col>4</xdr:col>
      <xdr:colOff>824451</xdr:colOff>
      <xdr:row>18</xdr:row>
      <xdr:rowOff>177801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F8B2083-0E0E-E799-D8EC-CF67D8FF1507}"/>
            </a:ext>
          </a:extLst>
        </xdr:cNvPr>
        <xdr:cNvSpPr txBox="1"/>
      </xdr:nvSpPr>
      <xdr:spPr>
        <a:xfrm>
          <a:off x="838899" y="3402203"/>
          <a:ext cx="5275277" cy="1645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2.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Contract type: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Month-to-month churn ≈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43%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vs 1-year ≈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12%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vs 2-year ≈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3%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.</a:t>
          </a:r>
        </a:p>
        <a:p>
          <a:b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    </a:t>
          </a:r>
          <a:r>
            <a:rPr lang="en-US" sz="1200" b="1" i="1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Interpretation: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Longer contracts dramatically reduce attrition.</a:t>
          </a:r>
        </a:p>
        <a:p>
          <a:b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   </a:t>
          </a:r>
          <a:r>
            <a:rPr lang="en-US" sz="1200" b="1" i="1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Recommendation: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Incentivize migration to 12/24-month plans; target   </a:t>
          </a:r>
          <a:r>
            <a:rPr lang="en-US" sz="1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cn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shifting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10%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of month-to-month users to annual.</a:t>
          </a:r>
          <a:endParaRPr lang="en-US" sz="12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oneCellAnchor>
    <xdr:from>
      <xdr:col>1</xdr:col>
      <xdr:colOff>50800</xdr:colOff>
      <xdr:row>23</xdr:row>
      <xdr:rowOff>38100</xdr:rowOff>
    </xdr:from>
    <xdr:ext cx="5270500" cy="11430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4752CE-D7D3-A979-2550-EECAD3BAFF2C}"/>
            </a:ext>
          </a:extLst>
        </xdr:cNvPr>
        <xdr:cNvSpPr txBox="1"/>
      </xdr:nvSpPr>
      <xdr:spPr>
        <a:xfrm>
          <a:off x="876300" y="4864100"/>
          <a:ext cx="5270500" cy="1143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12700</xdr:colOff>
      <xdr:row>20</xdr:row>
      <xdr:rowOff>14682</xdr:rowOff>
    </xdr:from>
    <xdr:to>
      <xdr:col>4</xdr:col>
      <xdr:colOff>812800</xdr:colOff>
      <xdr:row>28</xdr:row>
      <xdr:rowOff>48704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0F194A-7E97-4F75-AEBD-B08BB646F79B}"/>
            </a:ext>
          </a:extLst>
        </xdr:cNvPr>
        <xdr:cNvSpPr txBox="1"/>
      </xdr:nvSpPr>
      <xdr:spPr>
        <a:xfrm>
          <a:off x="839948" y="5257801"/>
          <a:ext cx="5262577" cy="1641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3.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Charges (value perception):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Low spenders ≈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11%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churn; medium ≈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25–30%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; </a:t>
          </a:r>
          <a:r>
            <a:rPr lang="en-US" sz="1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ddd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high ≈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35%+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.</a:t>
          </a:r>
        </a:p>
        <a:p>
          <a:b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US" sz="1200" b="1" i="1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Interpretation: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Premium customers churn more — likely a perceived value mismatch.</a:t>
          </a:r>
        </a:p>
        <a:p>
          <a:b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US" sz="1200" b="1" i="1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Recommendation: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Bundle premium add-ons/loyalty perks for medium/high tiers; target a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5%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reduction in high-tier churn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/>
        </a:p>
      </xdr:txBody>
    </xdr:sp>
    <xdr:clientData/>
  </xdr:twoCellAnchor>
  <xdr:twoCellAnchor>
    <xdr:from>
      <xdr:col>1</xdr:col>
      <xdr:colOff>24351</xdr:colOff>
      <xdr:row>29</xdr:row>
      <xdr:rowOff>46604</xdr:rowOff>
    </xdr:from>
    <xdr:to>
      <xdr:col>5</xdr:col>
      <xdr:colOff>11651</xdr:colOff>
      <xdr:row>38</xdr:row>
      <xdr:rowOff>59304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24391D9-7E63-16FE-92C6-FD379C158AC2}"/>
            </a:ext>
          </a:extLst>
        </xdr:cNvPr>
        <xdr:cNvSpPr txBox="1"/>
      </xdr:nvSpPr>
      <xdr:spPr>
        <a:xfrm>
          <a:off x="851599" y="7084035"/>
          <a:ext cx="5277024" cy="16904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4.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Payment friction: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Electronic check churn ≈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45%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vs credit/bank transfer ≈ 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15– </a:t>
          </a:r>
          <a:r>
            <a:rPr lang="en-US" sz="1200" b="1" i="0" u="none" strike="noStrike">
              <a:solidFill>
                <a:schemeClr val="bg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dd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16%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(mailed check ≈ 19%).</a:t>
          </a:r>
        </a:p>
        <a:p>
          <a:b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   </a:t>
          </a:r>
          <a:r>
            <a:rPr lang="en-US" sz="1200" b="1" i="1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Interpretation: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Manual/e-check payment methods correlate with much higher   </a:t>
          </a:r>
          <a:r>
            <a:rPr lang="en-US" sz="1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dd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churn.</a:t>
          </a:r>
        </a:p>
        <a:p>
          <a:b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</a:b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  </a:t>
          </a:r>
          <a:r>
            <a:rPr lang="en-US" sz="1200" b="1" i="1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Recommendation: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 Nudge customers to AutoPay (credit/bank transfer) with  </a:t>
          </a:r>
          <a:r>
            <a:rPr lang="en-US" sz="1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d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small incentives; prioritize converting e-check users.</a:t>
          </a:r>
          <a:endParaRPr lang="en-US" sz="12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oneCellAnchor>
    <xdr:from>
      <xdr:col>7</xdr:col>
      <xdr:colOff>0</xdr:colOff>
      <xdr:row>19</xdr:row>
      <xdr:rowOff>0</xdr:rowOff>
    </xdr:from>
    <xdr:ext cx="5308600" cy="5588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47DC8C9-C52F-42AA-2500-FDF6AF922EAF}"/>
            </a:ext>
          </a:extLst>
        </xdr:cNvPr>
        <xdr:cNvSpPr txBox="1"/>
      </xdr:nvSpPr>
      <xdr:spPr>
        <a:xfrm>
          <a:off x="8255000" y="5105400"/>
          <a:ext cx="5308600" cy="55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  <xdr:twoCellAnchor>
    <xdr:from>
      <xdr:col>7</xdr:col>
      <xdr:colOff>25400</xdr:colOff>
      <xdr:row>19</xdr:row>
      <xdr:rowOff>0</xdr:rowOff>
    </xdr:from>
    <xdr:to>
      <xdr:col>10</xdr:col>
      <xdr:colOff>12700</xdr:colOff>
      <xdr:row>22</xdr:row>
      <xdr:rowOff>12700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0D41769-E111-AB8D-BB9C-F78C28CB05D4}"/>
            </a:ext>
          </a:extLst>
        </xdr:cNvPr>
        <xdr:cNvSpPr txBox="1"/>
      </xdr:nvSpPr>
      <xdr:spPr>
        <a:xfrm>
          <a:off x="8280400" y="5105400"/>
          <a:ext cx="5283200" cy="58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**We assume saved customers keep paying their usual monthly bill. Campaign cost is estimated at a fixed amount per customer (e.g., ₹70 or ₹90)</a:t>
          </a:r>
          <a:endParaRPr lang="en-US" sz="1200"/>
        </a:p>
      </xdr:txBody>
    </xdr:sp>
    <xdr:clientData/>
  </xdr:twoCellAnchor>
  <xdr:twoCellAnchor>
    <xdr:from>
      <xdr:col>7</xdr:col>
      <xdr:colOff>11651</xdr:colOff>
      <xdr:row>24</xdr:row>
      <xdr:rowOff>163119</xdr:rowOff>
    </xdr:from>
    <xdr:to>
      <xdr:col>10</xdr:col>
      <xdr:colOff>11652</xdr:colOff>
      <xdr:row>37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7960547-CDF5-AF5F-4F7A-1CDE5487B70A}"/>
            </a:ext>
          </a:extLst>
        </xdr:cNvPr>
        <xdr:cNvSpPr txBox="1"/>
      </xdr:nvSpPr>
      <xdr:spPr>
        <a:xfrm>
          <a:off x="8272477" y="6268440"/>
          <a:ext cx="5289725" cy="22603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1) Launch a 0–12 month retention program (onboarding emails, 1–3 month offers); track </a:t>
          </a:r>
          <a:r>
            <a:rPr lang="en-US" sz="1200" baseline="0"/>
            <a:t> </a:t>
          </a:r>
          <a:r>
            <a:rPr lang="en-US" sz="1200"/>
            <a:t>first-year churn weekly.</a:t>
          </a:r>
        </a:p>
        <a:p>
          <a:endParaRPr lang="en-US" sz="1200"/>
        </a:p>
        <a:p>
          <a:r>
            <a:rPr lang="en-US" sz="1200"/>
            <a:t>2) Run a pilot campaign to convert month-to-month → annual (discount / bonus data); measure conversion lift.</a:t>
          </a:r>
        </a:p>
        <a:p>
          <a:endParaRPr lang="en-US" sz="1200"/>
        </a:p>
        <a:p>
          <a:r>
            <a:rPr lang="en-US" sz="1200"/>
            <a:t>3) Pilot payment migration: offer small bill credit for AutoPay (credit/bank transfer); measure conversion &amp; churn lift.</a:t>
          </a:r>
        </a:p>
        <a:p>
          <a:endParaRPr lang="en-US" sz="1200"/>
        </a:p>
        <a:p>
          <a:r>
            <a:rPr lang="en-US" sz="1200"/>
            <a:t>4) Use Scenario_Impact model to refine target segments &amp; budget until ROI &gt; 1 before scaling.</a:t>
          </a:r>
        </a:p>
        <a:p>
          <a:endParaRPr lang="en-US" sz="1100"/>
        </a:p>
      </xdr:txBody>
    </xdr:sp>
    <xdr:clientData/>
  </xdr:twoCellAnchor>
  <xdr:twoCellAnchor>
    <xdr:from>
      <xdr:col>0</xdr:col>
      <xdr:colOff>827247</xdr:colOff>
      <xdr:row>42</xdr:row>
      <xdr:rowOff>0</xdr:rowOff>
    </xdr:from>
    <xdr:to>
      <xdr:col>9</xdr:col>
      <xdr:colOff>2283669</xdr:colOff>
      <xdr:row>45</xdr:row>
      <xdr:rowOff>11652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79A566E-B136-8E83-EB89-6324920584AF}"/>
            </a:ext>
          </a:extLst>
        </xdr:cNvPr>
        <xdr:cNvSpPr txBox="1"/>
      </xdr:nvSpPr>
      <xdr:spPr>
        <a:xfrm>
          <a:off x="827247" y="9577431"/>
          <a:ext cx="12711651" cy="570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dk1"/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Kaggle Telco sample (N = 7,032). Lost monthly revenue = sum(MonthlyCharges of churned users). Scenario savings assume saved customers retain the average monthly revenue per customer. Campaign cost = per-customer retention cost; targeted customers = churned customers unless otherwise specified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Saxena" refreshedDate="45911.150646527778" createdVersion="8" refreshedVersion="8" minRefreshableVersion="3" recordCount="4" xr:uid="{260BF57E-9D09-034F-8BDE-DBB5EFECA5F2}">
  <cacheSource type="worksheet">
    <worksheetSource name="tbl_gender"/>
  </cacheSource>
  <cacheFields count="4">
    <cacheField name="gender" numFmtId="0">
      <sharedItems count="2">
        <s v="Female"/>
        <s v="Male"/>
      </sharedItems>
    </cacheField>
    <cacheField name="Churn" numFmtId="0">
      <sharedItems count="2">
        <s v="No"/>
        <s v="Yes"/>
      </sharedItems>
    </cacheField>
    <cacheField name="customers" numFmtId="0">
      <sharedItems containsSemiMixedTypes="0" containsString="0" containsNumber="1" containsInteger="1" minValue="930" maxValue="2619"/>
    </cacheField>
    <cacheField name="percentage_within_gender" numFmtId="0">
      <sharedItems containsSemiMixedTypes="0" containsString="0" containsNumber="1" minValue="26.2" maxValue="73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Saxena" refreshedDate="45911.85586087963" createdVersion="8" refreshedVersion="8" minRefreshableVersion="3" recordCount="8" xr:uid="{2164835A-0E8A-C147-A69C-E3D6CFC011CB}">
  <cacheSource type="worksheet">
    <worksheetSource name="tbl_tenure"/>
  </cacheSource>
  <cacheFields count="4">
    <cacheField name="tenure_band" numFmtId="0">
      <sharedItems count="4">
        <s v="0-1 year"/>
        <s v="1-2 years"/>
        <s v="2-4 years"/>
        <s v="4-6 years"/>
      </sharedItems>
    </cacheField>
    <cacheField name="Churn" numFmtId="0">
      <sharedItems count="2">
        <s v="No"/>
        <s v="Yes"/>
      </sharedItems>
    </cacheField>
    <cacheField name="customers" numFmtId="0">
      <sharedItems containsSemiMixedTypes="0" containsString="0" containsNumber="1" containsInteger="1" minValue="213" maxValue="2026"/>
    </cacheField>
    <cacheField name="percentage_within_band" numFmtId="0">
      <sharedItems containsSemiMixedTypes="0" containsString="0" containsNumber="1" minValue="9.51" maxValue="90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Saxena" refreshedDate="45911.877170138891" createdVersion="8" refreshedVersion="8" minRefreshableVersion="3" recordCount="6" xr:uid="{F8DB75A1-750F-9843-9ED4-689EFC91AE42}">
  <cacheSource type="worksheet">
    <worksheetSource name="tbl_contract"/>
  </cacheSource>
  <cacheFields count="4">
    <cacheField name="Contract" numFmtId="0">
      <sharedItems count="3">
        <s v="Month-to-month"/>
        <s v="One year"/>
        <s v="Two year"/>
      </sharedItems>
    </cacheField>
    <cacheField name="Churn" numFmtId="0">
      <sharedItems count="2">
        <s v="No"/>
        <s v="Yes"/>
      </sharedItems>
    </cacheField>
    <cacheField name="customers" numFmtId="0">
      <sharedItems containsSemiMixedTypes="0" containsString="0" containsNumber="1" containsInteger="1" minValue="48" maxValue="2220"/>
    </cacheField>
    <cacheField name="percentage_within_contract" numFmtId="0">
      <sharedItems containsSemiMixedTypes="0" containsString="0" containsNumber="1" minValue="2.85" maxValue="97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Saxena" refreshedDate="45911.887676967592" createdVersion="8" refreshedVersion="8" minRefreshableVersion="3" recordCount="6" xr:uid="{7BB3A3FB-CFC0-BA4C-B553-1D3BCDDD6C60}">
  <cacheSource type="worksheet">
    <worksheetSource name="tbl_charges"/>
  </cacheSource>
  <cacheFields count="4">
    <cacheField name="charges_band" numFmtId="0">
      <sharedItems count="3">
        <s v="High ($70+)"/>
        <s v="Low ($0-35)"/>
        <s v="Medium ($35-70)"/>
      </sharedItems>
    </cacheField>
    <cacheField name="Churn" numFmtId="0">
      <sharedItems count="2">
        <s v="No"/>
        <s v="Yes"/>
      </sharedItems>
    </cacheField>
    <cacheField name="customers" numFmtId="0">
      <sharedItems containsSemiMixedTypes="0" containsString="0" containsNumber="1" containsInteger="1" minValue="188" maxValue="2314"/>
    </cacheField>
    <cacheField name="percentage_within_band" numFmtId="0">
      <sharedItems containsSemiMixedTypes="0" containsString="0" containsNumber="1" minValue="10.9" maxValue="89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nav Saxena" refreshedDate="45911.957975578705" createdVersion="8" refreshedVersion="8" minRefreshableVersion="3" recordCount="8" xr:uid="{FE06E93A-04C5-B74B-BF59-FBC4054F12BF}">
  <cacheSource type="worksheet">
    <worksheetSource name="tbl_payment"/>
  </cacheSource>
  <cacheFields count="4">
    <cacheField name="PaymentMethod" numFmtId="0">
      <sharedItems count="4">
        <s v="Bank transfer (automatic)"/>
        <s v="Credit card (automatic)"/>
        <s v="Electronic check"/>
        <s v="Mailed check"/>
      </sharedItems>
    </cacheField>
    <cacheField name="Churn" numFmtId="0">
      <sharedItems count="2">
        <s v="No"/>
        <s v="Yes"/>
      </sharedItems>
    </cacheField>
    <cacheField name="customers" numFmtId="0">
      <sharedItems containsSemiMixedTypes="0" containsString="0" containsNumber="1" containsInteger="1" minValue="232" maxValue="1296"/>
    </cacheField>
    <cacheField name="percentage_within_method" numFmtId="0">
      <sharedItems containsSemiMixedTypes="0" containsString="0" containsNumber="1" minValue="15.25" maxValue="84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2544"/>
    <n v="73.040000000000006"/>
  </r>
  <r>
    <x v="0"/>
    <x v="1"/>
    <n v="939"/>
    <n v="26.96"/>
  </r>
  <r>
    <x v="1"/>
    <x v="0"/>
    <n v="2619"/>
    <n v="73.8"/>
  </r>
  <r>
    <x v="1"/>
    <x v="1"/>
    <n v="930"/>
    <n v="26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138"/>
    <n v="52.32"/>
  </r>
  <r>
    <x v="0"/>
    <x v="1"/>
    <n v="1037"/>
    <n v="47.68"/>
  </r>
  <r>
    <x v="1"/>
    <x v="0"/>
    <n v="730"/>
    <n v="71.290000000000006"/>
  </r>
  <r>
    <x v="1"/>
    <x v="1"/>
    <n v="294"/>
    <n v="28.71"/>
  </r>
  <r>
    <x v="2"/>
    <x v="0"/>
    <n v="1269"/>
    <n v="79.61"/>
  </r>
  <r>
    <x v="2"/>
    <x v="1"/>
    <n v="325"/>
    <n v="20.39"/>
  </r>
  <r>
    <x v="3"/>
    <x v="0"/>
    <n v="2026"/>
    <n v="90.49"/>
  </r>
  <r>
    <x v="3"/>
    <x v="1"/>
    <n v="213"/>
    <n v="9.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220"/>
    <n v="57.29"/>
  </r>
  <r>
    <x v="0"/>
    <x v="1"/>
    <n v="1655"/>
    <n v="42.71"/>
  </r>
  <r>
    <x v="1"/>
    <x v="0"/>
    <n v="1306"/>
    <n v="88.72"/>
  </r>
  <r>
    <x v="1"/>
    <x v="1"/>
    <n v="166"/>
    <n v="11.28"/>
  </r>
  <r>
    <x v="2"/>
    <x v="0"/>
    <n v="1637"/>
    <n v="97.15"/>
  </r>
  <r>
    <x v="2"/>
    <x v="1"/>
    <n v="48"/>
    <n v="2.8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314"/>
    <n v="64.62"/>
  </r>
  <r>
    <x v="0"/>
    <x v="1"/>
    <n v="1267"/>
    <n v="35.380000000000003"/>
  </r>
  <r>
    <x v="1"/>
    <x v="0"/>
    <n v="1537"/>
    <n v="89.1"/>
  </r>
  <r>
    <x v="1"/>
    <x v="1"/>
    <n v="188"/>
    <n v="10.9"/>
  </r>
  <r>
    <x v="2"/>
    <x v="0"/>
    <n v="1312"/>
    <n v="76.010000000000005"/>
  </r>
  <r>
    <x v="2"/>
    <x v="1"/>
    <n v="414"/>
    <n v="23.9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284"/>
    <n v="83.27"/>
  </r>
  <r>
    <x v="0"/>
    <x v="1"/>
    <n v="258"/>
    <n v="16.73"/>
  </r>
  <r>
    <x v="1"/>
    <x v="0"/>
    <n v="1289"/>
    <n v="84.75"/>
  </r>
  <r>
    <x v="1"/>
    <x v="1"/>
    <n v="232"/>
    <n v="15.25"/>
  </r>
  <r>
    <x v="2"/>
    <x v="0"/>
    <n v="1294"/>
    <n v="54.71"/>
  </r>
  <r>
    <x v="2"/>
    <x v="1"/>
    <n v="1071"/>
    <n v="45.29"/>
  </r>
  <r>
    <x v="3"/>
    <x v="0"/>
    <n v="1296"/>
    <n v="80.8"/>
  </r>
  <r>
    <x v="3"/>
    <x v="1"/>
    <n v="308"/>
    <n v="19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269C6-F4EB-C143-A4FE-489E8BDD87A8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:D12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ustomers" fld="2" showDataAs="percentOfRow" baseField="0" baseItem="0" numFmtId="10"/>
  </dataFields>
  <formats count="1">
    <format dxfId="43">
      <pivotArea type="all" dataOnly="0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03E2A-E6D8-7648-A83B-2CC15F36FE4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D19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ustomers" fld="2" showDataAs="percentOfRow" baseField="0" baseItem="0" numFmtId="10"/>
  </dataFields>
  <formats count="1">
    <format dxfId="37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433E8-EEAF-8940-8B16-07EC7AE1223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:D1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ustomers" fld="2" showDataAs="percentOfRow" baseField="0" baseItem="0" numFmtId="10"/>
  </dataFields>
  <formats count="1">
    <format dxfId="30">
      <pivotArea type="all" dataOnly="0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2C2D4-2E44-264B-9CBD-3EABF7A54642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9:D14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ustomers" fld="2" showDataAs="percentOfRow" baseField="0" baseItem="0" numFmtId="10"/>
  </dataFields>
  <formats count="10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6F356-EE55-A547-923A-B3A97825E4A4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1:D17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ustomers" fld="2" showDataAs="percentOfRow" baseField="0" baseItem="0" numFmtId="10"/>
  </dataFields>
  <formats count="1">
    <format dxfId="7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36DD87C-F016-F34B-B50F-37AD58EB3EE8}" autoFormatId="16" applyNumberFormats="0" applyBorderFormats="0" applyFontFormats="0" applyPatternFormats="0" applyAlignmentFormats="0" applyWidthHeightFormats="0">
  <queryTableRefresh nextId="4">
    <queryTableFields count="3">
      <queryTableField id="1" name="Churn" tableColumnId="1"/>
      <queryTableField id="2" name="customers" tableColumnId="2"/>
      <queryTableField id="3" name="percentag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7E50898-612B-DF43-9721-D77D64AEC9F3}" autoFormatId="16" applyNumberFormats="0" applyBorderFormats="0" applyFontFormats="0" applyPatternFormats="0" applyAlignmentFormats="0" applyWidthHeightFormats="0">
  <queryTableRefresh nextId="5">
    <queryTableFields count="4">
      <queryTableField id="1" name="gender" tableColumnId="1"/>
      <queryTableField id="2" name="Churn" tableColumnId="2"/>
      <queryTableField id="3" name="customers" tableColumnId="3"/>
      <queryTableField id="4" name="percentage_within_gender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79B4DAE-2E17-3A44-B59A-7D34B9D2C439}" autoFormatId="16" applyNumberFormats="0" applyBorderFormats="0" applyFontFormats="0" applyPatternFormats="0" applyAlignmentFormats="0" applyWidthHeightFormats="0">
  <queryTableRefresh nextId="5">
    <queryTableFields count="4">
      <queryTableField id="1" name="tenure_band" tableColumnId="1"/>
      <queryTableField id="2" name="Churn" tableColumnId="2"/>
      <queryTableField id="3" name="customers" tableColumnId="3"/>
      <queryTableField id="4" name="percentage_within_band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FFC3A6E-C8DF-C543-ACC6-6330EB537EEE}" autoFormatId="16" applyNumberFormats="0" applyBorderFormats="0" applyFontFormats="0" applyPatternFormats="0" applyAlignmentFormats="0" applyWidthHeightFormats="0">
  <queryTableRefresh nextId="5">
    <queryTableFields count="4">
      <queryTableField id="1" name="Contract" tableColumnId="1"/>
      <queryTableField id="2" name="Churn" tableColumnId="2"/>
      <queryTableField id="3" name="customers" tableColumnId="3"/>
      <queryTableField id="4" name="percentage_within_contract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C50E87-202D-0745-B425-0095AE7488B3}" autoFormatId="16" applyNumberFormats="0" applyBorderFormats="0" applyFontFormats="0" applyPatternFormats="0" applyAlignmentFormats="0" applyWidthHeightFormats="0">
  <queryTableRefresh nextId="6">
    <queryTableFields count="4">
      <queryTableField id="1" name="charges_band" tableColumnId="1"/>
      <queryTableField id="2" name="Churn" tableColumnId="2"/>
      <queryTableField id="3" name="customers" tableColumnId="3"/>
      <queryTableField id="4" name="percentage_within_band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E43A0A5-2C27-9A41-BC69-091FC0090427}" autoFormatId="16" applyNumberFormats="0" applyBorderFormats="0" applyFontFormats="0" applyPatternFormats="0" applyAlignmentFormats="0" applyWidthHeightFormats="0">
  <queryTableRefresh nextId="5">
    <queryTableFields count="4">
      <queryTableField id="1" name="PaymentMethod" tableColumnId="1"/>
      <queryTableField id="2" name="Churn" tableColumnId="2"/>
      <queryTableField id="3" name="customers" tableColumnId="3"/>
      <queryTableField id="4" name="percentage_within_method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C33FE9-23A4-C54F-B82A-DB0A7A319731}" name="tbl_KPIs" displayName="tbl_KPIs" ref="A1:B6" totalsRowShown="0" headerRowDxfId="49">
  <autoFilter ref="A1:B6" xr:uid="{D7C33FE9-23A4-C54F-B82A-DB0A7A319731}"/>
  <tableColumns count="2">
    <tableColumn id="1" xr3:uid="{69D86C1A-A7A1-444E-AF65-7C69E570E7F8}" name="Metric" dataDxfId="48"/>
    <tableColumn id="2" xr3:uid="{CEE073AD-82B4-0444-9D62-9255011D22E0}" name="Valu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67B4E-BE9F-914D-815B-E7978E18B36A}" name="tbl_overall" displayName="tbl_overall" ref="A1:C3" tableType="queryTable" totalsRowShown="0" dataDxfId="47">
  <autoFilter ref="A1:C3" xr:uid="{34B67B4E-BE9F-914D-815B-E7978E18B36A}"/>
  <tableColumns count="3">
    <tableColumn id="1" xr3:uid="{CEA4AE5A-4689-8545-BAA6-E59628AE2D80}" uniqueName="1" name="Churn" queryTableFieldId="1" dataDxfId="46"/>
    <tableColumn id="2" xr3:uid="{4E05A209-292F-A547-91BC-BB0533543324}" uniqueName="2" name="customers" queryTableFieldId="2" dataDxfId="45"/>
    <tableColumn id="3" xr3:uid="{59869E88-C7B9-914F-B823-3D7E8361DF38}" uniqueName="3" name="percentage" queryTableFieldId="3" dataDxfId="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D26BC-F487-614D-BBCA-B2B26C5A71D4}" name="tbl_gender" displayName="tbl_gender" ref="A1:D6" tableType="queryTable" totalsRowShown="0" dataDxfId="42">
  <autoFilter ref="A1:D6" xr:uid="{106D26BC-F487-614D-BBCA-B2B26C5A71D4}"/>
  <tableColumns count="4">
    <tableColumn id="1" xr3:uid="{37C6E915-4770-3F4C-BD92-436972C066D3}" uniqueName="1" name="gender" queryTableFieldId="1" dataDxfId="41"/>
    <tableColumn id="2" xr3:uid="{8E197181-A98B-0B4A-A854-39BCA6D89315}" uniqueName="2" name="Churn" queryTableFieldId="2" dataDxfId="40"/>
    <tableColumn id="3" xr3:uid="{83E070CB-4A57-A54F-99E2-54BED06B12C9}" uniqueName="3" name="customers" queryTableFieldId="3" dataDxfId="39"/>
    <tableColumn id="4" xr3:uid="{11958EB6-7A70-C44C-914E-0B23EFBBAB95}" uniqueName="4" name="percentage_within_gender" queryTableFieldId="4" dataDxfId="3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FE39EF-9C11-B44B-A579-08A4F148509D}" name="tbl_tenure" displayName="tbl_tenure" ref="A1:D9" tableType="queryTable" totalsRowShown="0" headerRowDxfId="36" dataDxfId="35">
  <autoFilter ref="A1:D9" xr:uid="{39FE39EF-9C11-B44B-A579-08A4F148509D}"/>
  <tableColumns count="4">
    <tableColumn id="1" xr3:uid="{377303EA-431F-6F4F-9968-3870A996C898}" uniqueName="1" name="tenure_band" queryTableFieldId="1" dataDxfId="34"/>
    <tableColumn id="2" xr3:uid="{502FFC49-BFB0-D546-9299-B0FE08D13EA1}" uniqueName="2" name="Churn" queryTableFieldId="2" dataDxfId="33"/>
    <tableColumn id="3" xr3:uid="{CE5F328E-D444-E74B-83B2-122D15DDFD35}" uniqueName="3" name="customers" queryTableFieldId="3" dataDxfId="32"/>
    <tableColumn id="4" xr3:uid="{9B1F9E18-224A-FB4A-9C1B-4BA2F66E4B2F}" uniqueName="4" name="percentage_within_band" queryTableFieldId="4" dataDxfId="3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2E59AD-FD61-C34C-A3CF-74F08EC9521C}" name="tbl_contract" displayName="tbl_contract" ref="A1:D7" tableType="queryTable" totalsRowShown="0" headerRowDxfId="29" dataDxfId="28">
  <autoFilter ref="A1:D7" xr:uid="{BD2E59AD-FD61-C34C-A3CF-74F08EC9521C}"/>
  <tableColumns count="4">
    <tableColumn id="1" xr3:uid="{49567BEC-621B-9443-AB92-19A09A662CD7}" uniqueName="1" name="Contract" queryTableFieldId="1" dataDxfId="27"/>
    <tableColumn id="2" xr3:uid="{7ECC10D4-0AC1-4B44-B206-506590102B1E}" uniqueName="2" name="Churn" queryTableFieldId="2" dataDxfId="26"/>
    <tableColumn id="3" xr3:uid="{C24FEA82-5561-C74C-ACE0-CB48E2AD3525}" uniqueName="3" name="customers" queryTableFieldId="3" dataDxfId="25"/>
    <tableColumn id="4" xr3:uid="{8D3AF892-30E6-D94D-ABC6-5F319B04D3D7}" uniqueName="4" name="percentage_within_contract" queryTableFieldId="4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D42D55-508D-154F-86CE-302573EBACF9}" name="tbl_charges" displayName="tbl_charges" ref="A1:D7" tableType="queryTable" totalsRowShown="0" headerRowDxfId="13" dataDxfId="12">
  <autoFilter ref="A1:D7" xr:uid="{F1D42D55-508D-154F-86CE-302573EBACF9}"/>
  <tableColumns count="4">
    <tableColumn id="1" xr3:uid="{30BF4DB4-448C-1845-A1A9-9A3AC48A4443}" uniqueName="1" name="charges_band" queryTableFieldId="1" dataDxfId="11"/>
    <tableColumn id="2" xr3:uid="{FD2DE6E9-474E-9444-B125-E0F3E77898ED}" uniqueName="2" name="Churn" queryTableFieldId="2" dataDxfId="10"/>
    <tableColumn id="3" xr3:uid="{447AA0B6-6FFB-6144-B8EF-6130BE268201}" uniqueName="3" name="customers" queryTableFieldId="3" dataDxfId="9"/>
    <tableColumn id="4" xr3:uid="{578CA1F7-9F7F-584C-BCF0-6059845D3E03}" uniqueName="4" name="percentage_within_band" queryTableFieldId="4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780B40-9093-9A47-903A-ADFE0AB713CA}" name="tbl_payment" displayName="tbl_payment" ref="A1:D9" tableType="queryTable" totalsRowShown="0" dataDxfId="6">
  <autoFilter ref="A1:D9" xr:uid="{01780B40-9093-9A47-903A-ADFE0AB713CA}"/>
  <tableColumns count="4">
    <tableColumn id="1" xr3:uid="{992DD00D-ABE2-634A-A59A-19EE73C2EC7E}" uniqueName="1" name="PaymentMethod" queryTableFieldId="1" dataDxfId="5"/>
    <tableColumn id="2" xr3:uid="{1A51C793-605E-AD4E-9E1B-C001AAD9464B}" uniqueName="2" name="Churn" queryTableFieldId="2" dataDxfId="4"/>
    <tableColumn id="3" xr3:uid="{0B227E95-EB99-6C4D-A748-42BE4650661F}" uniqueName="3" name="customers" queryTableFieldId="3" dataDxfId="3"/>
    <tableColumn id="4" xr3:uid="{B66509A3-32A3-FB40-A857-59402032824C}" uniqueName="4" name="percentage_within_method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159" workbookViewId="0">
      <selection activeCell="G8" sqref="G8"/>
    </sheetView>
  </sheetViews>
  <sheetFormatPr baseColWidth="10" defaultColWidth="8.83203125" defaultRowHeight="15" x14ac:dyDescent="0.2"/>
  <cols>
    <col min="1" max="1" width="18.5" bestFit="1" customWidth="1"/>
    <col min="2" max="2" width="12.5" bestFit="1" customWidth="1"/>
  </cols>
  <sheetData>
    <row r="1" spans="1:4" x14ac:dyDescent="0.2">
      <c r="A1" s="1" t="s">
        <v>67</v>
      </c>
      <c r="B1" s="1" t="s">
        <v>68</v>
      </c>
    </row>
    <row r="2" spans="1:4" x14ac:dyDescent="0.2">
      <c r="A2" s="1" t="s">
        <v>30</v>
      </c>
      <c r="B2">
        <f>SUM(tbl_overall[customers])</f>
        <v>7032</v>
      </c>
    </row>
    <row r="3" spans="1:4" x14ac:dyDescent="0.2">
      <c r="A3" s="1" t="s">
        <v>31</v>
      </c>
      <c r="B3">
        <f>SUMIF(tbl_overall[Churn],"Yes",tbl_overall[customers])</f>
        <v>1869</v>
      </c>
    </row>
    <row r="4" spans="1:4" x14ac:dyDescent="0.2">
      <c r="A4" s="1" t="s">
        <v>32</v>
      </c>
      <c r="B4" s="24">
        <v>0.26579999999999998</v>
      </c>
      <c r="D4" s="25"/>
    </row>
    <row r="5" spans="1:4" x14ac:dyDescent="0.2">
      <c r="A5" s="1" t="s">
        <v>37</v>
      </c>
      <c r="B5" s="9">
        <v>139130.85</v>
      </c>
    </row>
    <row r="6" spans="1:4" x14ac:dyDescent="0.2">
      <c r="A6" s="1" t="s">
        <v>38</v>
      </c>
      <c r="B6" s="9">
        <v>1669570.2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F573-E40F-2D4C-BA46-F742551AC01F}">
  <dimension ref="A1:C3"/>
  <sheetViews>
    <sheetView zoomScale="159" workbookViewId="0">
      <selection activeCell="C3" sqref="C3"/>
    </sheetView>
  </sheetViews>
  <sheetFormatPr baseColWidth="10" defaultRowHeight="15" x14ac:dyDescent="0.2"/>
  <cols>
    <col min="1" max="1" width="8.5" bestFit="1" customWidth="1"/>
    <col min="2" max="2" width="12" bestFit="1" customWidth="1"/>
    <col min="3" max="3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t="22" x14ac:dyDescent="0.3">
      <c r="A2" s="3" t="s">
        <v>3</v>
      </c>
      <c r="B2" s="3">
        <v>5163</v>
      </c>
      <c r="C2" s="6">
        <v>0.73419999999999996</v>
      </c>
    </row>
    <row r="3" spans="1:3" ht="22" x14ac:dyDescent="0.3">
      <c r="A3" s="3" t="s">
        <v>4</v>
      </c>
      <c r="B3" s="3">
        <v>1869</v>
      </c>
      <c r="C3" s="6">
        <v>0.26579999999999998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CA77-9687-344C-8E15-E1D04C1900F3}">
  <dimension ref="A1:D12"/>
  <sheetViews>
    <sheetView zoomScale="114" workbookViewId="0">
      <selection activeCell="C19" sqref="C19"/>
    </sheetView>
  </sheetViews>
  <sheetFormatPr baseColWidth="10" defaultRowHeight="15" x14ac:dyDescent="0.2"/>
  <cols>
    <col min="1" max="1" width="9.1640625" bestFit="1" customWidth="1"/>
    <col min="2" max="2" width="9.33203125" bestFit="1" customWidth="1"/>
    <col min="3" max="3" width="12.1640625" bestFit="1" customWidth="1"/>
    <col min="4" max="4" width="24.6640625" bestFit="1" customWidth="1"/>
    <col min="5" max="6" width="15.1640625" bestFit="1" customWidth="1"/>
    <col min="7" max="7" width="7" bestFit="1" customWidth="1"/>
    <col min="8" max="8" width="10" bestFit="1" customWidth="1"/>
  </cols>
  <sheetData>
    <row r="1" spans="1:4" ht="19" x14ac:dyDescent="0.25">
      <c r="A1" s="2" t="s">
        <v>5</v>
      </c>
      <c r="B1" t="s">
        <v>0</v>
      </c>
      <c r="C1" t="s">
        <v>1</v>
      </c>
      <c r="D1" t="s">
        <v>6</v>
      </c>
    </row>
    <row r="2" spans="1:4" ht="22" x14ac:dyDescent="0.3">
      <c r="A2" s="3" t="s">
        <v>7</v>
      </c>
      <c r="B2" s="3" t="s">
        <v>3</v>
      </c>
      <c r="C2" s="3">
        <v>2544</v>
      </c>
      <c r="D2" s="6">
        <v>0.73040000000000005</v>
      </c>
    </row>
    <row r="3" spans="1:4" ht="22" x14ac:dyDescent="0.3">
      <c r="A3" s="3" t="s">
        <v>7</v>
      </c>
      <c r="B3" s="3" t="s">
        <v>4</v>
      </c>
      <c r="C3" s="3">
        <v>939</v>
      </c>
      <c r="D3" s="6">
        <v>0.26960000000000001</v>
      </c>
    </row>
    <row r="4" spans="1:4" ht="22" x14ac:dyDescent="0.3">
      <c r="A4" s="3" t="s">
        <v>8</v>
      </c>
      <c r="B4" s="3" t="s">
        <v>3</v>
      </c>
      <c r="C4" s="3">
        <v>2619</v>
      </c>
      <c r="D4" s="6">
        <v>0.73799999999999999</v>
      </c>
    </row>
    <row r="5" spans="1:4" ht="22" x14ac:dyDescent="0.3">
      <c r="A5" s="3" t="s">
        <v>8</v>
      </c>
      <c r="B5" s="3" t="s">
        <v>4</v>
      </c>
      <c r="C5" s="3">
        <v>930</v>
      </c>
      <c r="D5" s="6">
        <v>0.26200000000000001</v>
      </c>
    </row>
    <row r="6" spans="1:4" ht="22" x14ac:dyDescent="0.3">
      <c r="A6" s="3"/>
      <c r="B6" s="3"/>
      <c r="C6" s="3"/>
      <c r="D6" s="3"/>
    </row>
    <row r="8" spans="1:4" ht="22" x14ac:dyDescent="0.3">
      <c r="A8" s="4" t="s">
        <v>36</v>
      </c>
      <c r="B8" s="4" t="s">
        <v>35</v>
      </c>
      <c r="C8" s="3"/>
      <c r="D8" s="3"/>
    </row>
    <row r="9" spans="1:4" ht="22" x14ac:dyDescent="0.3">
      <c r="A9" s="4" t="s">
        <v>33</v>
      </c>
      <c r="B9" s="3" t="s">
        <v>3</v>
      </c>
      <c r="C9" s="3" t="s">
        <v>4</v>
      </c>
      <c r="D9" s="3" t="s">
        <v>34</v>
      </c>
    </row>
    <row r="10" spans="1:4" ht="22" x14ac:dyDescent="0.3">
      <c r="A10" s="5" t="s">
        <v>7</v>
      </c>
      <c r="B10" s="6">
        <v>0.73040482342807922</v>
      </c>
      <c r="C10" s="6">
        <v>0.26959517657192078</v>
      </c>
      <c r="D10" s="6">
        <v>1</v>
      </c>
    </row>
    <row r="11" spans="1:4" ht="22" x14ac:dyDescent="0.3">
      <c r="A11" s="5" t="s">
        <v>8</v>
      </c>
      <c r="B11" s="6">
        <v>0.73795435333896875</v>
      </c>
      <c r="C11" s="6">
        <v>0.26204564666103125</v>
      </c>
      <c r="D11" s="6">
        <v>1</v>
      </c>
    </row>
    <row r="12" spans="1:4" ht="22" x14ac:dyDescent="0.3">
      <c r="A12" s="5" t="s">
        <v>34</v>
      </c>
      <c r="B12" s="6">
        <v>0.73421501706484638</v>
      </c>
      <c r="C12" s="6">
        <v>0.26578498293515357</v>
      </c>
      <c r="D12" s="6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3CEB-D26A-0541-AE28-75543E614BA7}">
  <dimension ref="A1:E19"/>
  <sheetViews>
    <sheetView workbookViewId="0">
      <selection activeCell="D9" sqref="D9"/>
    </sheetView>
  </sheetViews>
  <sheetFormatPr baseColWidth="10" defaultRowHeight="15" x14ac:dyDescent="0.2"/>
  <cols>
    <col min="1" max="1" width="21" bestFit="1" customWidth="1"/>
    <col min="2" max="2" width="19.83203125" bestFit="1" customWidth="1"/>
    <col min="3" max="3" width="15.1640625" bestFit="1" customWidth="1"/>
    <col min="4" max="4" width="30.33203125" bestFit="1" customWidth="1"/>
    <col min="5" max="6" width="15.1640625" bestFit="1" customWidth="1"/>
    <col min="7" max="7" width="7" bestFit="1" customWidth="1"/>
    <col min="8" max="8" width="10" bestFit="1" customWidth="1"/>
  </cols>
  <sheetData>
    <row r="1" spans="1:5" ht="22" x14ac:dyDescent="0.3">
      <c r="A1" s="3" t="s">
        <v>9</v>
      </c>
      <c r="B1" s="3" t="s">
        <v>0</v>
      </c>
      <c r="C1" s="3" t="s">
        <v>1</v>
      </c>
      <c r="D1" s="3" t="s">
        <v>10</v>
      </c>
    </row>
    <row r="2" spans="1:5" ht="22" x14ac:dyDescent="0.3">
      <c r="A2" s="3" t="s">
        <v>11</v>
      </c>
      <c r="B2" s="3" t="s">
        <v>3</v>
      </c>
      <c r="C2" s="3">
        <v>1138</v>
      </c>
      <c r="D2" s="6">
        <v>0.5232</v>
      </c>
    </row>
    <row r="3" spans="1:5" ht="22" x14ac:dyDescent="0.3">
      <c r="A3" s="3" t="s">
        <v>11</v>
      </c>
      <c r="B3" s="3" t="s">
        <v>4</v>
      </c>
      <c r="C3" s="3">
        <v>1037</v>
      </c>
      <c r="D3" s="6">
        <v>0.4768</v>
      </c>
    </row>
    <row r="4" spans="1:5" ht="22" x14ac:dyDescent="0.3">
      <c r="A4" s="3" t="s">
        <v>12</v>
      </c>
      <c r="B4" s="3" t="s">
        <v>3</v>
      </c>
      <c r="C4" s="3">
        <v>730</v>
      </c>
      <c r="D4" s="6">
        <v>0.71289999999999998</v>
      </c>
    </row>
    <row r="5" spans="1:5" ht="22" x14ac:dyDescent="0.3">
      <c r="A5" s="3" t="s">
        <v>12</v>
      </c>
      <c r="B5" s="3" t="s">
        <v>4</v>
      </c>
      <c r="C5" s="3">
        <v>294</v>
      </c>
      <c r="D5" s="6">
        <v>0.28710000000000002</v>
      </c>
    </row>
    <row r="6" spans="1:5" ht="22" x14ac:dyDescent="0.3">
      <c r="A6" s="3" t="s">
        <v>13</v>
      </c>
      <c r="B6" s="3" t="s">
        <v>3</v>
      </c>
      <c r="C6" s="3">
        <v>1269</v>
      </c>
      <c r="D6" s="6">
        <v>0.79610000000000003</v>
      </c>
      <c r="E6" s="24"/>
    </row>
    <row r="7" spans="1:5" ht="22" x14ac:dyDescent="0.3">
      <c r="A7" s="3" t="s">
        <v>13</v>
      </c>
      <c r="B7" s="3" t="s">
        <v>4</v>
      </c>
      <c r="C7" s="3">
        <v>325</v>
      </c>
      <c r="D7" s="6">
        <v>0.2039</v>
      </c>
    </row>
    <row r="8" spans="1:5" ht="22" x14ac:dyDescent="0.3">
      <c r="A8" s="3" t="s">
        <v>14</v>
      </c>
      <c r="B8" s="3" t="s">
        <v>3</v>
      </c>
      <c r="C8" s="3">
        <v>2026</v>
      </c>
      <c r="D8" s="6">
        <v>0.90490000000000004</v>
      </c>
    </row>
    <row r="9" spans="1:5" ht="22" x14ac:dyDescent="0.3">
      <c r="A9" s="3" t="s">
        <v>14</v>
      </c>
      <c r="B9" s="3" t="s">
        <v>4</v>
      </c>
      <c r="C9" s="3">
        <v>213</v>
      </c>
      <c r="D9" s="6">
        <v>9.5100000000000004E-2</v>
      </c>
    </row>
    <row r="13" spans="1:5" ht="22" x14ac:dyDescent="0.3">
      <c r="A13" s="4" t="s">
        <v>36</v>
      </c>
      <c r="B13" s="4" t="s">
        <v>35</v>
      </c>
      <c r="C13" s="3"/>
      <c r="D13" s="3"/>
    </row>
    <row r="14" spans="1:5" ht="22" x14ac:dyDescent="0.3">
      <c r="A14" s="4" t="s">
        <v>33</v>
      </c>
      <c r="B14" s="3" t="s">
        <v>3</v>
      </c>
      <c r="C14" s="3" t="s">
        <v>4</v>
      </c>
      <c r="D14" s="3" t="s">
        <v>34</v>
      </c>
    </row>
    <row r="15" spans="1:5" ht="22" x14ac:dyDescent="0.3">
      <c r="A15" s="5" t="s">
        <v>11</v>
      </c>
      <c r="B15" s="6">
        <v>0.52321839080459775</v>
      </c>
      <c r="C15" s="6">
        <v>0.4767816091954023</v>
      </c>
      <c r="D15" s="6">
        <v>1</v>
      </c>
    </row>
    <row r="16" spans="1:5" ht="22" x14ac:dyDescent="0.3">
      <c r="A16" s="5" t="s">
        <v>12</v>
      </c>
      <c r="B16" s="6">
        <v>0.712890625</v>
      </c>
      <c r="C16" s="6">
        <v>0.287109375</v>
      </c>
      <c r="D16" s="6">
        <v>1</v>
      </c>
    </row>
    <row r="17" spans="1:4" ht="22" x14ac:dyDescent="0.3">
      <c r="A17" s="5" t="s">
        <v>13</v>
      </c>
      <c r="B17" s="6">
        <v>0.79611041405269767</v>
      </c>
      <c r="C17" s="6">
        <v>0.20388958594730239</v>
      </c>
      <c r="D17" s="6">
        <v>1</v>
      </c>
    </row>
    <row r="18" spans="1:4" ht="22" x14ac:dyDescent="0.3">
      <c r="A18" s="5" t="s">
        <v>14</v>
      </c>
      <c r="B18" s="6">
        <v>0.90486824475212146</v>
      </c>
      <c r="C18" s="6">
        <v>9.5131755247878522E-2</v>
      </c>
      <c r="D18" s="6">
        <v>1</v>
      </c>
    </row>
    <row r="19" spans="1:4" ht="22" x14ac:dyDescent="0.3">
      <c r="A19" s="5" t="s">
        <v>34</v>
      </c>
      <c r="B19" s="6">
        <v>0.73421501706484638</v>
      </c>
      <c r="C19" s="6">
        <v>0.26578498293515357</v>
      </c>
      <c r="D19" s="6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0318-D7F5-8644-8599-09AB0E7961DE}">
  <dimension ref="A1:D14"/>
  <sheetViews>
    <sheetView workbookViewId="0">
      <selection activeCell="D7" sqref="D7"/>
    </sheetView>
  </sheetViews>
  <sheetFormatPr baseColWidth="10" defaultRowHeight="15" x14ac:dyDescent="0.2"/>
  <cols>
    <col min="1" max="1" width="15.1640625" bestFit="1" customWidth="1"/>
    <col min="2" max="2" width="15.33203125" bestFit="1" customWidth="1"/>
    <col min="3" max="3" width="15.1640625" bestFit="1" customWidth="1"/>
    <col min="4" max="4" width="34.33203125" bestFit="1" customWidth="1"/>
  </cols>
  <sheetData>
    <row r="1" spans="1:4" ht="22" x14ac:dyDescent="0.3">
      <c r="A1" s="3" t="s">
        <v>15</v>
      </c>
      <c r="B1" s="3" t="s">
        <v>0</v>
      </c>
      <c r="C1" s="3" t="s">
        <v>1</v>
      </c>
      <c r="D1" s="3" t="s">
        <v>16</v>
      </c>
    </row>
    <row r="2" spans="1:4" ht="22" x14ac:dyDescent="0.3">
      <c r="A2" s="3" t="s">
        <v>17</v>
      </c>
      <c r="B2" s="3" t="s">
        <v>3</v>
      </c>
      <c r="C2" s="3">
        <v>2220</v>
      </c>
      <c r="D2" s="6">
        <v>0.57289999999999996</v>
      </c>
    </row>
    <row r="3" spans="1:4" ht="22" x14ac:dyDescent="0.3">
      <c r="A3" s="3" t="s">
        <v>17</v>
      </c>
      <c r="B3" s="3" t="s">
        <v>4</v>
      </c>
      <c r="C3" s="3">
        <v>1655</v>
      </c>
      <c r="D3" s="6">
        <v>0.42709999999999998</v>
      </c>
    </row>
    <row r="4" spans="1:4" ht="22" x14ac:dyDescent="0.3">
      <c r="A4" s="3" t="s">
        <v>18</v>
      </c>
      <c r="B4" s="3" t="s">
        <v>3</v>
      </c>
      <c r="C4" s="3">
        <v>1306</v>
      </c>
      <c r="D4" s="6">
        <v>0.88719999999999999</v>
      </c>
    </row>
    <row r="5" spans="1:4" ht="22" x14ac:dyDescent="0.3">
      <c r="A5" s="3" t="s">
        <v>18</v>
      </c>
      <c r="B5" s="3" t="s">
        <v>4</v>
      </c>
      <c r="C5" s="3">
        <v>166</v>
      </c>
      <c r="D5" s="6">
        <v>0.1128</v>
      </c>
    </row>
    <row r="6" spans="1:4" ht="22" x14ac:dyDescent="0.3">
      <c r="A6" s="3" t="s">
        <v>19</v>
      </c>
      <c r="B6" s="3" t="s">
        <v>3</v>
      </c>
      <c r="C6" s="3">
        <v>1637</v>
      </c>
      <c r="D6" s="6">
        <v>0.97150000000000003</v>
      </c>
    </row>
    <row r="7" spans="1:4" ht="22" x14ac:dyDescent="0.3">
      <c r="A7" s="3" t="s">
        <v>19</v>
      </c>
      <c r="B7" s="3" t="s">
        <v>4</v>
      </c>
      <c r="C7" s="3">
        <v>48</v>
      </c>
      <c r="D7" s="6">
        <v>2.8500000000000001E-2</v>
      </c>
    </row>
    <row r="9" spans="1:4" ht="22" x14ac:dyDescent="0.3">
      <c r="A9" s="4" t="s">
        <v>36</v>
      </c>
      <c r="B9" s="4" t="s">
        <v>35</v>
      </c>
      <c r="C9" s="3"/>
      <c r="D9" s="3"/>
    </row>
    <row r="10" spans="1:4" ht="22" x14ac:dyDescent="0.3">
      <c r="A10" s="4" t="s">
        <v>33</v>
      </c>
      <c r="B10" s="3" t="s">
        <v>3</v>
      </c>
      <c r="C10" s="3" t="s">
        <v>4</v>
      </c>
      <c r="D10" s="3" t="s">
        <v>34</v>
      </c>
    </row>
    <row r="11" spans="1:4" ht="22" x14ac:dyDescent="0.3">
      <c r="A11" s="5" t="s">
        <v>17</v>
      </c>
      <c r="B11" s="6">
        <v>0.57290322580645159</v>
      </c>
      <c r="C11" s="6">
        <v>0.42709677419354841</v>
      </c>
      <c r="D11" s="6">
        <v>1</v>
      </c>
    </row>
    <row r="12" spans="1:4" ht="22" x14ac:dyDescent="0.3">
      <c r="A12" s="5" t="s">
        <v>18</v>
      </c>
      <c r="B12" s="6">
        <v>0.88722826086956519</v>
      </c>
      <c r="C12" s="6">
        <v>0.11277173913043478</v>
      </c>
      <c r="D12" s="6">
        <v>1</v>
      </c>
    </row>
    <row r="13" spans="1:4" ht="22" x14ac:dyDescent="0.3">
      <c r="A13" s="5" t="s">
        <v>19</v>
      </c>
      <c r="B13" s="6">
        <v>0.97151335311572695</v>
      </c>
      <c r="C13" s="6">
        <v>2.8486646884272996E-2</v>
      </c>
      <c r="D13" s="6">
        <v>1</v>
      </c>
    </row>
    <row r="14" spans="1:4" ht="22" x14ac:dyDescent="0.3">
      <c r="A14" s="5" t="s">
        <v>34</v>
      </c>
      <c r="B14" s="6">
        <v>0.73421501706484638</v>
      </c>
      <c r="C14" s="6">
        <v>0.26578498293515357</v>
      </c>
      <c r="D14" s="6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BA6A-B803-8343-BD51-25C2707153C1}">
  <dimension ref="A1:E14"/>
  <sheetViews>
    <sheetView zoomScale="91" workbookViewId="0">
      <selection activeCell="E22" sqref="E22"/>
    </sheetView>
  </sheetViews>
  <sheetFormatPr baseColWidth="10" defaultRowHeight="15" x14ac:dyDescent="0.2"/>
  <cols>
    <col min="1" max="1" width="21" bestFit="1" customWidth="1"/>
    <col min="2" max="2" width="20.83203125" bestFit="1" customWidth="1"/>
    <col min="3" max="3" width="15.83203125" bestFit="1" customWidth="1"/>
    <col min="4" max="4" width="31.33203125" bestFit="1" customWidth="1"/>
  </cols>
  <sheetData>
    <row r="1" spans="1:5" ht="22" x14ac:dyDescent="0.3">
      <c r="A1" s="3" t="s">
        <v>20</v>
      </c>
      <c r="B1" s="3" t="s">
        <v>0</v>
      </c>
      <c r="C1" s="3" t="s">
        <v>1</v>
      </c>
      <c r="D1" s="3" t="s">
        <v>10</v>
      </c>
    </row>
    <row r="2" spans="1:5" ht="22" x14ac:dyDescent="0.3">
      <c r="A2" s="3" t="s">
        <v>21</v>
      </c>
      <c r="B2" s="3" t="s">
        <v>3</v>
      </c>
      <c r="C2" s="3">
        <v>2314</v>
      </c>
      <c r="D2" s="6">
        <v>0.6462</v>
      </c>
      <c r="E2" s="24"/>
    </row>
    <row r="3" spans="1:5" ht="22" x14ac:dyDescent="0.3">
      <c r="A3" s="3" t="s">
        <v>21</v>
      </c>
      <c r="B3" s="3" t="s">
        <v>4</v>
      </c>
      <c r="C3" s="3">
        <v>1267</v>
      </c>
      <c r="D3" s="6">
        <v>0.3538</v>
      </c>
    </row>
    <row r="4" spans="1:5" ht="22" x14ac:dyDescent="0.3">
      <c r="A4" s="3" t="s">
        <v>22</v>
      </c>
      <c r="B4" s="3" t="s">
        <v>3</v>
      </c>
      <c r="C4" s="3">
        <v>1537</v>
      </c>
      <c r="D4" s="6">
        <v>0.89100000000000001</v>
      </c>
    </row>
    <row r="5" spans="1:5" ht="22" x14ac:dyDescent="0.3">
      <c r="A5" s="3" t="s">
        <v>22</v>
      </c>
      <c r="B5" s="3" t="s">
        <v>4</v>
      </c>
      <c r="C5" s="3">
        <v>188</v>
      </c>
      <c r="D5" s="6">
        <v>0.109</v>
      </c>
    </row>
    <row r="6" spans="1:5" ht="22" x14ac:dyDescent="0.3">
      <c r="A6" s="3" t="s">
        <v>23</v>
      </c>
      <c r="B6" s="3" t="s">
        <v>3</v>
      </c>
      <c r="C6" s="3">
        <v>1312</v>
      </c>
      <c r="D6" s="6">
        <v>0.7601</v>
      </c>
    </row>
    <row r="7" spans="1:5" ht="22" x14ac:dyDescent="0.3">
      <c r="A7" s="3" t="s">
        <v>23</v>
      </c>
      <c r="B7" s="3" t="s">
        <v>4</v>
      </c>
      <c r="C7" s="3">
        <v>414</v>
      </c>
      <c r="D7" s="6">
        <v>0.2399</v>
      </c>
    </row>
    <row r="8" spans="1:5" ht="22" x14ac:dyDescent="0.3">
      <c r="A8" s="3"/>
      <c r="B8" s="3"/>
      <c r="C8" s="3"/>
      <c r="D8" s="3"/>
    </row>
    <row r="9" spans="1:5" ht="22" x14ac:dyDescent="0.3">
      <c r="A9" s="4" t="s">
        <v>36</v>
      </c>
      <c r="B9" s="4" t="s">
        <v>35</v>
      </c>
      <c r="C9" s="3"/>
      <c r="D9" s="3"/>
    </row>
    <row r="10" spans="1:5" ht="22" x14ac:dyDescent="0.3">
      <c r="A10" s="4" t="s">
        <v>33</v>
      </c>
      <c r="B10" s="3" t="s">
        <v>3</v>
      </c>
      <c r="C10" s="3" t="s">
        <v>4</v>
      </c>
      <c r="D10" s="3" t="s">
        <v>34</v>
      </c>
    </row>
    <row r="11" spans="1:5" ht="22" x14ac:dyDescent="0.3">
      <c r="A11" s="5" t="s">
        <v>21</v>
      </c>
      <c r="B11" s="6">
        <v>0.6461882155822396</v>
      </c>
      <c r="C11" s="6">
        <v>0.3538117844177604</v>
      </c>
      <c r="D11" s="6">
        <v>1</v>
      </c>
    </row>
    <row r="12" spans="1:5" ht="22" x14ac:dyDescent="0.3">
      <c r="A12" s="5" t="s">
        <v>22</v>
      </c>
      <c r="B12" s="6">
        <v>0.89101449275362321</v>
      </c>
      <c r="C12" s="6">
        <v>0.10898550724637682</v>
      </c>
      <c r="D12" s="6">
        <v>1</v>
      </c>
    </row>
    <row r="13" spans="1:5" ht="22" x14ac:dyDescent="0.3">
      <c r="A13" s="5" t="s">
        <v>23</v>
      </c>
      <c r="B13" s="6">
        <v>0.76013904982618774</v>
      </c>
      <c r="C13" s="6">
        <v>0.23986095017381229</v>
      </c>
      <c r="D13" s="6">
        <v>1</v>
      </c>
    </row>
    <row r="14" spans="1:5" ht="22" x14ac:dyDescent="0.3">
      <c r="A14" s="5" t="s">
        <v>34</v>
      </c>
      <c r="B14" s="6">
        <v>0.73421501706484638</v>
      </c>
      <c r="C14" s="6">
        <v>0.26578498293515357</v>
      </c>
      <c r="D14" s="6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0BEC7-717E-9546-93C6-70F35F99449E}">
  <dimension ref="A1:E17"/>
  <sheetViews>
    <sheetView zoomScale="119" workbookViewId="0">
      <selection activeCell="E13" sqref="E13"/>
    </sheetView>
  </sheetViews>
  <sheetFormatPr baseColWidth="10" defaultRowHeight="15" x14ac:dyDescent="0.2"/>
  <cols>
    <col min="1" max="1" width="29.1640625" bestFit="1" customWidth="1"/>
    <col min="2" max="2" width="15.1640625" bestFit="1" customWidth="1"/>
    <col min="3" max="3" width="12" bestFit="1" customWidth="1"/>
    <col min="4" max="4" width="25.5" customWidth="1"/>
  </cols>
  <sheetData>
    <row r="1" spans="1:5" x14ac:dyDescent="0.2">
      <c r="A1" t="s">
        <v>24</v>
      </c>
      <c r="B1" t="s">
        <v>0</v>
      </c>
      <c r="C1" t="s">
        <v>1</v>
      </c>
      <c r="D1" t="s">
        <v>25</v>
      </c>
    </row>
    <row r="2" spans="1:5" ht="22" x14ac:dyDescent="0.3">
      <c r="A2" s="3" t="s">
        <v>26</v>
      </c>
      <c r="B2" s="3" t="s">
        <v>3</v>
      </c>
      <c r="C2" s="3">
        <v>1284</v>
      </c>
      <c r="D2" s="6">
        <v>0.8327</v>
      </c>
      <c r="E2" s="24"/>
    </row>
    <row r="3" spans="1:5" ht="22" x14ac:dyDescent="0.3">
      <c r="A3" s="3" t="s">
        <v>26</v>
      </c>
      <c r="B3" s="3" t="s">
        <v>4</v>
      </c>
      <c r="C3" s="3">
        <v>258</v>
      </c>
      <c r="D3" s="6">
        <v>0.1673</v>
      </c>
    </row>
    <row r="4" spans="1:5" ht="22" x14ac:dyDescent="0.3">
      <c r="A4" s="3" t="s">
        <v>27</v>
      </c>
      <c r="B4" s="3" t="s">
        <v>3</v>
      </c>
      <c r="C4" s="3">
        <v>1289</v>
      </c>
      <c r="D4" s="6">
        <v>0.84750000000000003</v>
      </c>
    </row>
    <row r="5" spans="1:5" ht="22" x14ac:dyDescent="0.3">
      <c r="A5" s="3" t="s">
        <v>27</v>
      </c>
      <c r="B5" s="3" t="s">
        <v>4</v>
      </c>
      <c r="C5" s="3">
        <v>232</v>
      </c>
      <c r="D5" s="6">
        <v>0.1525</v>
      </c>
    </row>
    <row r="6" spans="1:5" ht="22" x14ac:dyDescent="0.3">
      <c r="A6" s="3" t="s">
        <v>28</v>
      </c>
      <c r="B6" s="3" t="s">
        <v>3</v>
      </c>
      <c r="C6" s="3">
        <v>1294</v>
      </c>
      <c r="D6" s="6">
        <v>0.54710000000000003</v>
      </c>
    </row>
    <row r="7" spans="1:5" ht="22" x14ac:dyDescent="0.3">
      <c r="A7" s="3" t="s">
        <v>28</v>
      </c>
      <c r="B7" s="3" t="s">
        <v>4</v>
      </c>
      <c r="C7" s="3">
        <v>1071</v>
      </c>
      <c r="D7" s="6">
        <v>0.45290000000000002</v>
      </c>
    </row>
    <row r="8" spans="1:5" ht="22" x14ac:dyDescent="0.3">
      <c r="A8" s="3" t="s">
        <v>29</v>
      </c>
      <c r="B8" s="3" t="s">
        <v>3</v>
      </c>
      <c r="C8" s="3">
        <v>1296</v>
      </c>
      <c r="D8" s="6">
        <v>0.80800000000000005</v>
      </c>
    </row>
    <row r="9" spans="1:5" ht="22" x14ac:dyDescent="0.3">
      <c r="A9" s="3" t="s">
        <v>29</v>
      </c>
      <c r="B9" s="3" t="s">
        <v>4</v>
      </c>
      <c r="C9" s="3">
        <v>308</v>
      </c>
      <c r="D9" s="6">
        <v>0.192</v>
      </c>
    </row>
    <row r="11" spans="1:5" ht="22" x14ac:dyDescent="0.3">
      <c r="A11" s="4" t="s">
        <v>36</v>
      </c>
      <c r="B11" s="4" t="s">
        <v>35</v>
      </c>
      <c r="C11" s="3"/>
      <c r="D11" s="3"/>
    </row>
    <row r="12" spans="1:5" ht="22" x14ac:dyDescent="0.3">
      <c r="A12" s="4" t="s">
        <v>33</v>
      </c>
      <c r="B12" s="3" t="s">
        <v>3</v>
      </c>
      <c r="C12" s="3" t="s">
        <v>4</v>
      </c>
      <c r="D12" s="3" t="s">
        <v>34</v>
      </c>
    </row>
    <row r="13" spans="1:5" ht="22" x14ac:dyDescent="0.3">
      <c r="A13" s="5" t="s">
        <v>26</v>
      </c>
      <c r="B13" s="6">
        <v>0.83268482490272377</v>
      </c>
      <c r="C13" s="6">
        <v>0.16731517509727625</v>
      </c>
      <c r="D13" s="6">
        <v>1</v>
      </c>
    </row>
    <row r="14" spans="1:5" ht="22" x14ac:dyDescent="0.3">
      <c r="A14" s="5" t="s">
        <v>27</v>
      </c>
      <c r="B14" s="6">
        <v>0.84746877054569358</v>
      </c>
      <c r="C14" s="6">
        <v>0.15253122945430639</v>
      </c>
      <c r="D14" s="6">
        <v>1</v>
      </c>
    </row>
    <row r="15" spans="1:5" ht="22" x14ac:dyDescent="0.3">
      <c r="A15" s="5" t="s">
        <v>28</v>
      </c>
      <c r="B15" s="6">
        <v>0.54714587737843556</v>
      </c>
      <c r="C15" s="6">
        <v>0.45285412262156449</v>
      </c>
      <c r="D15" s="6">
        <v>1</v>
      </c>
    </row>
    <row r="16" spans="1:5" ht="22" x14ac:dyDescent="0.3">
      <c r="A16" s="5" t="s">
        <v>29</v>
      </c>
      <c r="B16" s="6">
        <v>0.80798004987531169</v>
      </c>
      <c r="C16" s="6">
        <v>0.19201995012468828</v>
      </c>
      <c r="D16" s="6">
        <v>1</v>
      </c>
    </row>
    <row r="17" spans="1:4" ht="22" x14ac:dyDescent="0.3">
      <c r="A17" s="5" t="s">
        <v>34</v>
      </c>
      <c r="B17" s="6">
        <v>0.73421501706484638</v>
      </c>
      <c r="C17" s="6">
        <v>0.26578498293515357</v>
      </c>
      <c r="D17" s="6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5DAB-0D5A-AC45-8899-CF5E40A04BDA}">
  <dimension ref="A2:I21"/>
  <sheetViews>
    <sheetView tabSelected="1" zoomScale="106" zoomScaleNormal="106" workbookViewId="0">
      <selection activeCell="D10" sqref="D10"/>
    </sheetView>
  </sheetViews>
  <sheetFormatPr baseColWidth="10" defaultRowHeight="15" x14ac:dyDescent="0.2"/>
  <cols>
    <col min="1" max="1" width="46.5" customWidth="1"/>
    <col min="2" max="2" width="19.83203125" bestFit="1" customWidth="1"/>
  </cols>
  <sheetData>
    <row r="2" spans="1:9" ht="32" x14ac:dyDescent="0.4">
      <c r="A2" s="7" t="s">
        <v>39</v>
      </c>
    </row>
    <row r="4" spans="1:9" ht="24" x14ac:dyDescent="0.3">
      <c r="A4" s="8" t="s">
        <v>30</v>
      </c>
      <c r="B4" s="8">
        <f>KPIs!B2</f>
        <v>7032</v>
      </c>
      <c r="C4" s="8"/>
    </row>
    <row r="5" spans="1:9" ht="24" x14ac:dyDescent="0.3">
      <c r="A5" s="8" t="s">
        <v>31</v>
      </c>
      <c r="B5" s="8">
        <f>KPIs!B3</f>
        <v>1869</v>
      </c>
      <c r="C5" s="8"/>
      <c r="I5" s="9"/>
    </row>
    <row r="6" spans="1:9" ht="24" x14ac:dyDescent="0.3">
      <c r="A6" s="8"/>
      <c r="B6" s="8"/>
      <c r="C6" s="8"/>
    </row>
    <row r="7" spans="1:9" ht="24" x14ac:dyDescent="0.3">
      <c r="A7" s="10" t="s">
        <v>40</v>
      </c>
      <c r="B7" s="11">
        <f>KPIs!B5</f>
        <v>139130.85</v>
      </c>
      <c r="C7" s="8"/>
    </row>
    <row r="8" spans="1:9" ht="24" x14ac:dyDescent="0.3">
      <c r="A8" s="10" t="s">
        <v>41</v>
      </c>
      <c r="B8" s="11">
        <v>1669570.2</v>
      </c>
      <c r="C8" s="8"/>
    </row>
    <row r="9" spans="1:9" ht="24" x14ac:dyDescent="0.3">
      <c r="A9" s="8"/>
      <c r="C9" s="8"/>
    </row>
    <row r="10" spans="1:9" ht="24" x14ac:dyDescent="0.3">
      <c r="A10" s="27" t="s">
        <v>42</v>
      </c>
      <c r="B10" s="12">
        <v>0.05</v>
      </c>
      <c r="C10" s="8"/>
    </row>
    <row r="11" spans="1:9" ht="24" x14ac:dyDescent="0.3">
      <c r="A11" s="27" t="s">
        <v>43</v>
      </c>
      <c r="B11" s="11">
        <v>90</v>
      </c>
      <c r="C11" s="8"/>
    </row>
    <row r="12" spans="1:9" ht="24" x14ac:dyDescent="0.3">
      <c r="A12" s="8" t="s">
        <v>44</v>
      </c>
      <c r="B12" s="8">
        <f>B5</f>
        <v>1869</v>
      </c>
      <c r="C12" s="8"/>
    </row>
    <row r="13" spans="1:9" ht="24" x14ac:dyDescent="0.3">
      <c r="A13" s="8"/>
      <c r="B13" s="8"/>
      <c r="C13" s="8"/>
    </row>
    <row r="14" spans="1:9" ht="24" x14ac:dyDescent="0.3">
      <c r="A14" s="8" t="s">
        <v>45</v>
      </c>
      <c r="B14" s="11">
        <f>ROUND((B15/B4),2)</f>
        <v>64.8</v>
      </c>
      <c r="C14" s="8"/>
    </row>
    <row r="15" spans="1:9" ht="24" x14ac:dyDescent="0.3">
      <c r="A15" s="8" t="s">
        <v>46</v>
      </c>
      <c r="B15" s="11">
        <v>455661</v>
      </c>
      <c r="C15" s="8"/>
    </row>
    <row r="16" spans="1:9" ht="24" x14ac:dyDescent="0.3">
      <c r="A16" s="8"/>
      <c r="B16" s="8"/>
      <c r="C16" s="8"/>
    </row>
    <row r="17" spans="1:3" ht="24" x14ac:dyDescent="0.3">
      <c r="A17" s="8" t="s">
        <v>47</v>
      </c>
      <c r="B17" s="8">
        <f>ROUND((B4*B10),0)</f>
        <v>352</v>
      </c>
      <c r="C17" s="8"/>
    </row>
    <row r="18" spans="1:3" ht="24" x14ac:dyDescent="0.3">
      <c r="A18" s="8" t="s">
        <v>48</v>
      </c>
      <c r="B18" s="11">
        <f>ROUND((B17*B14),0)*12</f>
        <v>273720</v>
      </c>
      <c r="C18" s="8"/>
    </row>
    <row r="19" spans="1:3" ht="24" x14ac:dyDescent="0.3">
      <c r="A19" s="8" t="s">
        <v>49</v>
      </c>
      <c r="B19" s="11">
        <f>ROUND(B11*B12,0)</f>
        <v>168210</v>
      </c>
      <c r="C19" s="8"/>
    </row>
    <row r="20" spans="1:3" ht="24" x14ac:dyDescent="0.3">
      <c r="A20" s="8" t="s">
        <v>50</v>
      </c>
      <c r="B20" s="11">
        <f>B18-B19</f>
        <v>105510</v>
      </c>
      <c r="C20" s="8"/>
    </row>
    <row r="21" spans="1:3" ht="24" x14ac:dyDescent="0.3">
      <c r="A21" s="8" t="s">
        <v>51</v>
      </c>
      <c r="B21" s="8">
        <f>ROUND(B18/B19,2)</f>
        <v>1.63</v>
      </c>
      <c r="C21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1FA7A-B876-DD4A-8AD9-3A58BB201CC0}">
  <dimension ref="B2:K41"/>
  <sheetViews>
    <sheetView showGridLines="0" topLeftCell="A9" zoomScale="87" zoomScaleNormal="100" workbookViewId="0">
      <selection activeCell="F27" sqref="F27"/>
    </sheetView>
  </sheetViews>
  <sheetFormatPr baseColWidth="10" defaultRowHeight="15" x14ac:dyDescent="0.2"/>
  <cols>
    <col min="1" max="1" width="10.83203125" customWidth="1"/>
    <col min="2" max="2" width="23.33203125" customWidth="1"/>
    <col min="4" max="4" width="24.33203125" customWidth="1"/>
    <col min="6" max="6" width="18" customWidth="1"/>
    <col min="7" max="7" width="10.1640625" customWidth="1"/>
    <col min="8" max="8" width="30.1640625" customWidth="1"/>
    <col min="9" max="9" width="9.1640625" customWidth="1"/>
    <col min="10" max="10" width="30.1640625" customWidth="1"/>
    <col min="11" max="11" width="17" customWidth="1"/>
  </cols>
  <sheetData>
    <row r="2" spans="2:11" ht="16" x14ac:dyDescent="0.2">
      <c r="B2" s="19" t="s">
        <v>30</v>
      </c>
      <c r="D2" s="19" t="s">
        <v>52</v>
      </c>
      <c r="F2" s="19" t="s">
        <v>53</v>
      </c>
      <c r="H2" s="19" t="s">
        <v>54</v>
      </c>
      <c r="J2" s="19" t="s">
        <v>55</v>
      </c>
    </row>
    <row r="3" spans="2:11" ht="40" customHeight="1" x14ac:dyDescent="0.5">
      <c r="B3" s="14">
        <v>7032</v>
      </c>
      <c r="D3" s="14">
        <v>1869</v>
      </c>
      <c r="F3" s="26">
        <v>0.26579999999999998</v>
      </c>
      <c r="H3" s="15">
        <v>139130.85</v>
      </c>
      <c r="J3" s="16">
        <v>1669570.2</v>
      </c>
    </row>
    <row r="5" spans="2:11" x14ac:dyDescent="0.2">
      <c r="G5" s="13"/>
    </row>
    <row r="6" spans="2:11" ht="24" x14ac:dyDescent="0.3">
      <c r="B6" s="31" t="s">
        <v>56</v>
      </c>
      <c r="C6" s="32"/>
      <c r="D6" s="32"/>
      <c r="E6" s="33"/>
      <c r="H6" s="31" t="s">
        <v>57</v>
      </c>
      <c r="I6" s="32"/>
      <c r="J6" s="33"/>
    </row>
    <row r="8" spans="2:11" ht="24" x14ac:dyDescent="0.3">
      <c r="B8" s="18"/>
      <c r="C8" s="17"/>
      <c r="D8" s="17"/>
      <c r="E8" s="17"/>
      <c r="H8" s="2" t="s">
        <v>58</v>
      </c>
      <c r="J8" s="23">
        <v>164076</v>
      </c>
    </row>
    <row r="9" spans="2:11" ht="24" x14ac:dyDescent="0.3">
      <c r="B9" s="17"/>
      <c r="C9" s="17"/>
      <c r="D9" s="17"/>
      <c r="E9" s="17"/>
      <c r="H9" s="2" t="s">
        <v>59</v>
      </c>
      <c r="J9" s="23">
        <v>130830</v>
      </c>
      <c r="K9" s="20" t="s">
        <v>62</v>
      </c>
    </row>
    <row r="10" spans="2:11" ht="24" x14ac:dyDescent="0.3">
      <c r="B10" s="17"/>
      <c r="C10" s="17"/>
      <c r="D10" s="17"/>
      <c r="E10" s="17"/>
      <c r="H10" s="2" t="s">
        <v>60</v>
      </c>
      <c r="J10" s="21">
        <v>33246</v>
      </c>
    </row>
    <row r="11" spans="2:11" ht="25" customHeight="1" x14ac:dyDescent="0.3">
      <c r="B11" s="17"/>
      <c r="C11" s="17"/>
      <c r="D11" s="17"/>
      <c r="E11" s="17"/>
      <c r="H11" s="2" t="s">
        <v>61</v>
      </c>
      <c r="J11" s="22">
        <v>1.25</v>
      </c>
    </row>
    <row r="12" spans="2:11" x14ac:dyDescent="0.2">
      <c r="B12" s="17"/>
      <c r="C12" s="17"/>
      <c r="D12" s="17"/>
      <c r="E12" s="17"/>
    </row>
    <row r="13" spans="2:11" ht="24" x14ac:dyDescent="0.3">
      <c r="B13" s="17"/>
      <c r="C13" s="17"/>
      <c r="D13" s="17"/>
      <c r="E13" s="17"/>
      <c r="H13" s="28" t="s">
        <v>63</v>
      </c>
      <c r="I13" s="29"/>
      <c r="J13" s="30"/>
    </row>
    <row r="14" spans="2:11" x14ac:dyDescent="0.2">
      <c r="B14" s="17"/>
      <c r="C14" s="17"/>
      <c r="D14" s="17"/>
      <c r="E14" s="17"/>
    </row>
    <row r="15" spans="2:11" ht="24" customHeight="1" x14ac:dyDescent="0.3">
      <c r="B15" s="17"/>
      <c r="C15" s="17"/>
      <c r="D15" s="17"/>
      <c r="E15" s="17"/>
      <c r="H15" s="2" t="s">
        <v>58</v>
      </c>
      <c r="J15" s="11">
        <f>Scenario_Impact!B18</f>
        <v>273720</v>
      </c>
    </row>
    <row r="16" spans="2:11" ht="24" x14ac:dyDescent="0.3">
      <c r="H16" s="2" t="s">
        <v>59</v>
      </c>
      <c r="J16" s="11">
        <f>Scenario_Impact!B19</f>
        <v>168210</v>
      </c>
      <c r="K16" s="2" t="s">
        <v>64</v>
      </c>
    </row>
    <row r="17" spans="8:10" ht="24" x14ac:dyDescent="0.3">
      <c r="H17" s="2" t="s">
        <v>60</v>
      </c>
      <c r="J17" s="11">
        <f>Scenario_Impact!B20</f>
        <v>105510</v>
      </c>
    </row>
    <row r="18" spans="8:10" ht="24" x14ac:dyDescent="0.3">
      <c r="H18" s="2" t="s">
        <v>61</v>
      </c>
      <c r="J18" s="8">
        <f>ROUND(Scenario_Impact!B21,2)</f>
        <v>1.63</v>
      </c>
    </row>
    <row r="24" spans="8:10" ht="24" x14ac:dyDescent="0.3">
      <c r="H24" s="28" t="s">
        <v>65</v>
      </c>
      <c r="I24" s="29"/>
      <c r="J24" s="30"/>
    </row>
    <row r="41" spans="2:4" ht="24" x14ac:dyDescent="0.3">
      <c r="B41" s="28" t="s">
        <v>66</v>
      </c>
      <c r="C41" s="29"/>
      <c r="D41" s="30"/>
    </row>
  </sheetData>
  <mergeCells count="5">
    <mergeCell ref="H24:J24"/>
    <mergeCell ref="B41:D41"/>
    <mergeCell ref="B6:E6"/>
    <mergeCell ref="H6:J6"/>
    <mergeCell ref="H13:J13"/>
  </mergeCells>
  <conditionalFormatting sqref="J11 J18 F20">
    <cfRule type="cellIs" dxfId="1" priority="2" operator="greaterThan">
      <formula>1</formula>
    </cfRule>
  </conditionalFormatting>
  <conditionalFormatting sqref="J11 J18">
    <cfRule type="cellIs" dxfId="0" priority="1" operator="greaterThan">
      <formula>1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A C A g A z R A r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z R A r W 4 z S 9 0 + w A Q A A 4 g s A A B M A A A B G b 3 J t d W x h c y 9 T Z W N 0 a W 9 u M S 5 t 5 V R L S 8 N A E L 4 X + h + W e G k h J P j A i 3 i Q F N G D o r S e R M J m M z a R f Z T d 2 W q R / n c n T V t T H y B K R O m p m Z 3 p 9 9 h v E g c C S 6 P Z s P 7 d P e p 2 u h 1 X c A s 5 E 4 W 3 O j V T s F x K d s w k Y I e x o f F W A J W J m 0 Y D I 7 w C j b 3 T U k K U G I 1 U u F 4 Q 3 z i w L u Z Z U W o + d f w J N I 9 X w y 6 + s u a B C O O 9 e I M j E m 4 a 9 E N 2 O w B Z q h L B E k 0 Q B i F L j P R K O y r 3 Q 3 b t D c I Q Z 7 J S 8 V p E l 0 b D X T 8 k j T s B M S h q 5 K w A n p O U g E Z H P K O p Z e e s P u / V d o h z e X 4 i 5 V B w y W 1 F h t a v E Z O C 6 3 F 1 K w s p D G c T e A U d W a 7 d v b G q F j q i p u t 9 o C J k z 8 + E R J 7 p s Y J g C E 8 4 p + N A e I d G 1 U P n G g 8 P o g p l 0 Z o A S d T I x 7 D 6 l / Y q A z u f 9 z u l / l T d + y y z W T o G n S / u t b 0 0 1 y x f y f P g / + d Z m 3 0 X 6 A 9 i T h 9 L p L t O N 5 G / H z r l 6 C 2 k G d d 5 2 8 k 3 q L Y k / o b j N n a g i f v 9 D R A U q e U C 2 4 5 / x b M l 2 S d L u 2 0 E L 9 5 g / y B 8 q s f g f u X 9 b 3 J t y R I 0 L f / d L 8 C E z 6 r Q U g V Y m N b X Y J N t S x b h q j Z 9 s f D c x i a o D e S v 7 c I L U E s D B B Q A A A g I A M 0 Q K 1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z R A r W 9 k M / K G l A A A A 9 g A A A B I A A A A A A A A A A A A A A K S B A A A A A E N v b m Z p Z y 9 Q Y W N r Y W d l L n h t b F B L A Q I U A x Q A A A g I A M 0 Q K 1 u M 0 v d P s A E A A O I L A A A T A A A A A A A A A A A A A A C k g d U A A A B G b 3 J t d W x h c y 9 T Z W N 0 a W 9 u M S 5 t U E s B A h Q D F A A A C A g A z R A r W w / K 6 a u k A A A A 6 Q A A A B M A A A A A A A A A A A A A A K S B t g I A A F t D b 2 5 0 Z W 5 0 X 1 R 5 c G V z X S 5 4 b W x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j 0 A A A A A A A A I P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a H V y b l 9 v d m V y Y W x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Z i Y W Q w M z k t Y 2 E x Z i 0 0 Y 2 Z i L T l i Z T k t N z U y N z Z i M T R k Y 2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F 9 v d m V y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B U M j A 6 M j U 6 N D A u N z c x N T g 3 M F o i I C 8 + P E V u d H J 5 I F R 5 c G U 9 I k Z p b G x D b 2 x 1 b W 5 U e X B l c y I g V m F s d W U 9 I n N C Z 0 1 G I i A v P j x F b n R y e S B U e X B l P S J G a W x s Q 2 9 s d W 1 u T m F t Z X M i I F Z h b H V l P S J z W y Z x d W 9 0 O 0 N o d X J u J n F 1 b 3 Q 7 L C Z x d W 9 0 O 2 N 1 c 3 R v b W V y c y Z x d W 9 0 O y w m c X V v d D t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1 c m 5 f b 3 Z l c m F s b C 9 B d X R v U m V t b 3 Z l Z E N v b H V t b n M x L n t D a H V y b i w w f S Z x d W 9 0 O y w m c X V v d D t T Z W N 0 a W 9 u M S 9 j a H V y b l 9 v d m V y Y W x s L 0 F 1 d G 9 S Z W 1 v d m V k Q 2 9 s d W 1 u c z E u e 2 N 1 c 3 R v b W V y c y w x f S Z x d W 9 0 O y w m c X V v d D t T Z W N 0 a W 9 u M S 9 j a H V y b l 9 v d m V y Y W x s L 0 F 1 d G 9 S Z W 1 v d m V k Q 2 9 s d W 1 u c z E u e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h 1 c m 5 f b 3 Z l c m F s b C 9 B d X R v U m V t b 3 Z l Z E N v b H V t b n M x L n t D a H V y b i w w f S Z x d W 9 0 O y w m c X V v d D t T Z W N 0 a W 9 u M S 9 j a H V y b l 9 v d m V y Y W x s L 0 F 1 d G 9 S Z W 1 v d m V k Q 2 9 s d W 1 u c z E u e 2 N 1 c 3 R v b W V y c y w x f S Z x d W 9 0 O y w m c X V v d D t T Z W N 0 a W 9 u M S 9 j a H V y b l 9 v d m V y Y W x s L 0 F 1 d G 9 S Z W 1 v d m V k Q 2 9 s d W 1 u c z E u e 3 B l c m N l b n R h Z 2 U s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a H V y b l 9 v d m V y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X J u X 2 9 2 Z X J h b G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c m 5 f b 3 Z l c m F s b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X J u X 2 J 5 X 2 d l b m R l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0 Y j g 0 M D M x L W U 0 N z E t N D M 5 N y 1 i Z j B l L T M x Y j Y 0 M m U x Z m Y 0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m x f Z 2 V u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B U M j A 6 M j Y 6 N D k u O D M w N T Q 4 M F o i I C 8 + P E V u d H J 5 I F R 5 c G U 9 I k Z p b G x D b 2 x 1 b W 5 U e X B l c y I g V m F s d W U 9 I n N C Z 1 l E Q l E 9 P S I g L z 4 8 R W 5 0 c n k g V H l w Z T 0 i R m l s b E N v b H V t b k 5 h b W V z I i B W Y W x 1 Z T 0 i c 1 s m c X V v d D t n Z W 5 k Z X I m c X V v d D s s J n F 1 b 3 Q 7 Q 2 h 1 c m 4 m c X V v d D s s J n F 1 b 3 Q 7 Y 3 V z d G 9 t Z X J z J n F 1 b 3 Q 7 L C Z x d W 9 0 O 3 B l c m N l b n R h Z 2 V f d 2 l 0 a G l u X 2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d X J u X 2 J 5 X 2 d l b m R l c i 9 B d X R v U m V t b 3 Z l Z E N v b H V t b n M x L n t n Z W 5 k Z X I s M H 0 m c X V v d D s s J n F 1 b 3 Q 7 U 2 V j d G l v b j E v Y 2 h 1 c m 5 f Y n l f Z 2 V u Z G V y L 0 F 1 d G 9 S Z W 1 v d m V k Q 2 9 s d W 1 u c z E u e 0 N o d X J u L D F 9 J n F 1 b 3 Q 7 L C Z x d W 9 0 O 1 N l Y 3 R p b 2 4 x L 2 N o d X J u X 2 J 5 X 2 d l b m R l c i 9 B d X R v U m V t b 3 Z l Z E N v b H V t b n M x L n t j d X N 0 b 2 1 l c n M s M n 0 m c X V v d D s s J n F 1 b 3 Q 7 U 2 V j d G l v b j E v Y 2 h 1 c m 5 f Y n l f Z 2 V u Z G V y L 0 F 1 d G 9 S Z W 1 v d m V k Q 2 9 s d W 1 u c z E u e 3 B l c m N l b n R h Z 2 V f d 2 l 0 a G l u X 2 d l b m R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H V y b l 9 i e V 9 n Z W 5 k Z X I v Q X V 0 b 1 J l b W 9 2 Z W R D b 2 x 1 b W 5 z M S 5 7 Z 2 V u Z G V y L D B 9 J n F 1 b 3 Q 7 L C Z x d W 9 0 O 1 N l Y 3 R p b 2 4 x L 2 N o d X J u X 2 J 5 X 2 d l b m R l c i 9 B d X R v U m V t b 3 Z l Z E N v b H V t b n M x L n t D a H V y b i w x f S Z x d W 9 0 O y w m c X V v d D t T Z W N 0 a W 9 u M S 9 j a H V y b l 9 i e V 9 n Z W 5 k Z X I v Q X V 0 b 1 J l b W 9 2 Z W R D b 2 x 1 b W 5 z M S 5 7 Y 3 V z d G 9 t Z X J z L D J 9 J n F 1 b 3 Q 7 L C Z x d W 9 0 O 1 N l Y 3 R p b 2 4 x L 2 N o d X J u X 2 J 5 X 2 d l b m R l c i 9 B d X R v U m V t b 3 Z l Z E N v b H V t b n M x L n t w Z X J j Z W 5 0 Y W d l X 3 d p d G h p b l 9 n Z W 5 k Z X I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a H V y b l 9 i e V 9 n Z W 5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c m 5 f Y n l f Z 2 V u Z G V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X J u X 2 J 5 X 2 d l b m R l c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X J u X 2 J 5 X 3 R l b n V y Z V 9 i Y W 5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U 2 M z I 4 Y T I t Y T E 4 Z i 0 0 Z T Y z L T l j N j U t M 2 U 0 O D g z N D U 1 N D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F 9 0 Z W 5 1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F Q y M D o y N z o x O S 4 2 O T M 2 M T Y w W i I g L z 4 8 R W 5 0 c n k g V H l w Z T 0 i R m l s b E N v b H V t b l R 5 c G V z I i B W Y W x 1 Z T 0 i c 0 J n W U R C U T 0 9 I i A v P j x F b n R y e S B U e X B l P S J G a W x s Q 2 9 s d W 1 u T m F t Z X M i I F Z h b H V l P S J z W y Z x d W 9 0 O 3 R l b n V y Z V 9 i Y W 5 k J n F 1 b 3 Q 7 L C Z x d W 9 0 O 0 N o d X J u J n F 1 b 3 Q 7 L C Z x d W 9 0 O 2 N 1 c 3 R v b W V y c y Z x d W 9 0 O y w m c X V v d D t w Z X J j Z W 5 0 Y W d l X 3 d p d G h p b l 9 i Y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1 c m 5 f Y n l f d G V u d X J l X 2 J h b m Q v Q X V 0 b 1 J l b W 9 2 Z W R D b 2 x 1 b W 5 z M S 5 7 d G V u d X J l X 2 J h b m Q s M H 0 m c X V v d D s s J n F 1 b 3 Q 7 U 2 V j d G l v b j E v Y 2 h 1 c m 5 f Y n l f d G V u d X J l X 2 J h b m Q v Q X V 0 b 1 J l b W 9 2 Z W R D b 2 x 1 b W 5 z M S 5 7 Q 2 h 1 c m 4 s M X 0 m c X V v d D s s J n F 1 b 3 Q 7 U 2 V j d G l v b j E v Y 2 h 1 c m 5 f Y n l f d G V u d X J l X 2 J h b m Q v Q X V 0 b 1 J l b W 9 2 Z W R D b 2 x 1 b W 5 z M S 5 7 Y 3 V z d G 9 t Z X J z L D J 9 J n F 1 b 3 Q 7 L C Z x d W 9 0 O 1 N l Y 3 R p b 2 4 x L 2 N o d X J u X 2 J 5 X 3 R l b n V y Z V 9 i Y W 5 k L 0 F 1 d G 9 S Z W 1 v d m V k Q 2 9 s d W 1 u c z E u e 3 B l c m N l b n R h Z 2 V f d 2 l 0 a G l u X 2 J h b m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h 1 c m 5 f Y n l f d G V u d X J l X 2 J h b m Q v Q X V 0 b 1 J l b W 9 2 Z W R D b 2 x 1 b W 5 z M S 5 7 d G V u d X J l X 2 J h b m Q s M H 0 m c X V v d D s s J n F 1 b 3 Q 7 U 2 V j d G l v b j E v Y 2 h 1 c m 5 f Y n l f d G V u d X J l X 2 J h b m Q v Q X V 0 b 1 J l b W 9 2 Z W R D b 2 x 1 b W 5 z M S 5 7 Q 2 h 1 c m 4 s M X 0 m c X V v d D s s J n F 1 b 3 Q 7 U 2 V j d G l v b j E v Y 2 h 1 c m 5 f Y n l f d G V u d X J l X 2 J h b m Q v Q X V 0 b 1 J l b W 9 2 Z W R D b 2 x 1 b W 5 z M S 5 7 Y 3 V z d G 9 t Z X J z L D J 9 J n F 1 b 3 Q 7 L C Z x d W 9 0 O 1 N l Y 3 R p b 2 4 x L 2 N o d X J u X 2 J 5 X 3 R l b n V y Z V 9 i Y W 5 k L 0 F 1 d G 9 S Z W 1 v d m V k Q 2 9 s d W 1 u c z E u e 3 B l c m N l b n R h Z 2 V f d 2 l 0 a G l u X 2 J h b m Q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a H V y b l 9 i e V 9 0 Z W 5 1 c m V f Y m F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y b l 9 i e V 9 0 Z W 5 1 c m V f Y m F u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y b l 9 i e V 9 0 Z W 5 1 c m V f Y m F u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X J u X 2 J 5 X 2 N v b n R y Y W N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M w M D I w N j Y t N T k w M S 0 0 N j g w L W E x Z T g t M D d j Y z c x O W E w N 2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F 9 j b 2 5 0 c m F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w V D I w O j I 4 O j A z L j U 3 N j k 1 O D B a I i A v P j x F b n R y e S B U e X B l P S J G a W x s Q 2 9 s d W 1 u V H l w Z X M i I F Z h b H V l P S J z Q m d Z R E J R P T 0 i I C 8 + P E V u d H J 5 I F R 5 c G U 9 I k Z p b G x D b 2 x 1 b W 5 O Y W 1 l c y I g V m F s d W U 9 I n N b J n F 1 b 3 Q 7 Q 2 9 u d H J h Y 3 Q m c X V v d D s s J n F 1 b 3 Q 7 Q 2 h 1 c m 4 m c X V v d D s s J n F 1 b 3 Q 7 Y 3 V z d G 9 t Z X J z J n F 1 b 3 Q 7 L C Z x d W 9 0 O 3 B l c m N l b n R h Z 2 V f d 2 l 0 a G l u X 2 N v b n R y Y W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1 c m 5 f Y n l f Y 2 9 u d H J h Y 3 Q v Q X V 0 b 1 J l b W 9 2 Z W R D b 2 x 1 b W 5 z M S 5 7 Q 2 9 u d H J h Y 3 Q s M H 0 m c X V v d D s s J n F 1 b 3 Q 7 U 2 V j d G l v b j E v Y 2 h 1 c m 5 f Y n l f Y 2 9 u d H J h Y 3 Q v Q X V 0 b 1 J l b W 9 2 Z W R D b 2 x 1 b W 5 z M S 5 7 Q 2 h 1 c m 4 s M X 0 m c X V v d D s s J n F 1 b 3 Q 7 U 2 V j d G l v b j E v Y 2 h 1 c m 5 f Y n l f Y 2 9 u d H J h Y 3 Q v Q X V 0 b 1 J l b W 9 2 Z W R D b 2 x 1 b W 5 z M S 5 7 Y 3 V z d G 9 t Z X J z L D J 9 J n F 1 b 3 Q 7 L C Z x d W 9 0 O 1 N l Y 3 R p b 2 4 x L 2 N o d X J u X 2 J 5 X 2 N v b n R y Y W N 0 L 0 F 1 d G 9 S Z W 1 v d m V k Q 2 9 s d W 1 u c z E u e 3 B l c m N l b n R h Z 2 V f d 2 l 0 a G l u X 2 N v b n R y Y W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o d X J u X 2 J 5 X 2 N v b n R y Y W N 0 L 0 F 1 d G 9 S Z W 1 v d m V k Q 2 9 s d W 1 u c z E u e 0 N v b n R y Y W N 0 L D B 9 J n F 1 b 3 Q 7 L C Z x d W 9 0 O 1 N l Y 3 R p b 2 4 x L 2 N o d X J u X 2 J 5 X 2 N v b n R y Y W N 0 L 0 F 1 d G 9 S Z W 1 v d m V k Q 2 9 s d W 1 u c z E u e 0 N o d X J u L D F 9 J n F 1 b 3 Q 7 L C Z x d W 9 0 O 1 N l Y 3 R p b 2 4 x L 2 N o d X J u X 2 J 5 X 2 N v b n R y Y W N 0 L 0 F 1 d G 9 S Z W 1 v d m V k Q 2 9 s d W 1 u c z E u e 2 N 1 c 3 R v b W V y c y w y f S Z x d W 9 0 O y w m c X V v d D t T Z W N 0 a W 9 u M S 9 j a H V y b l 9 i e V 9 j b 2 5 0 c m F j d C 9 B d X R v U m V t b 3 Z l Z E N v b H V t b n M x L n t w Z X J j Z W 5 0 Y W d l X 3 d p d G h p b l 9 j b 2 5 0 c m F j d C w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o d X J u X 2 J 5 X 2 N v b n R y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X J u X 2 J 5 X 2 N v b n R y Y W N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X J u X 2 J 5 X 2 N v b n R y Y W N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c m 5 f Y n l f Y 2 h h c m d l c 1 9 i Y W 5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Q 0 O T Z l Z j A t O T Y 2 Y y 0 0 Z T I 3 L T g 2 M W I t Y W Z k Z T A x Y T k y N m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F 9 j a G F y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B U M j A 6 M j g 6 M z k u O T c x M D Q 1 M F o i I C 8 + P E V u d H J 5 I F R 5 c G U 9 I k Z p b G x D b 2 x 1 b W 5 U e X B l c y I g V m F s d W U 9 I n N C Z 1 l E Q l E 9 P S I g L z 4 8 R W 5 0 c n k g V H l w Z T 0 i R m l s b E N v b H V t b k 5 h b W V z I i B W Y W x 1 Z T 0 i c 1 s m c X V v d D t j a G F y Z 2 V z X 2 J h b m Q m c X V v d D s s J n F 1 b 3 Q 7 Q 2 h 1 c m 4 m c X V v d D s s J n F 1 b 3 Q 7 Y 3 V z d G 9 t Z X J z J n F 1 b 3 Q 7 L C Z x d W 9 0 O 3 B l c m N l b n R h Z 2 V f d 2 l 0 a G l u X 2 J h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H V y b l 9 i e V 9 j a G F y Z 2 V z X 2 J h b m Q v Q X V 0 b 1 J l b W 9 2 Z W R D b 2 x 1 b W 5 z M S 5 7 Y 2 h h c m d l c 1 9 i Y W 5 k L D B 9 J n F 1 b 3 Q 7 L C Z x d W 9 0 O 1 N l Y 3 R p b 2 4 x L 2 N o d X J u X 2 J 5 X 2 N o Y X J n Z X N f Y m F u Z C 9 B d X R v U m V t b 3 Z l Z E N v b H V t b n M x L n t D a H V y b i w x f S Z x d W 9 0 O y w m c X V v d D t T Z W N 0 a W 9 u M S 9 j a H V y b l 9 i e V 9 j a G F y Z 2 V z X 2 J h b m Q v Q X V 0 b 1 J l b W 9 2 Z W R D b 2 x 1 b W 5 z M S 5 7 Y 3 V z d G 9 t Z X J z L D J 9 J n F 1 b 3 Q 7 L C Z x d W 9 0 O 1 N l Y 3 R p b 2 4 x L 2 N o d X J u X 2 J 5 X 2 N o Y X J n Z X N f Y m F u Z C 9 B d X R v U m V t b 3 Z l Z E N v b H V t b n M x L n t w Z X J j Z W 5 0 Y W d l X 3 d p d G h p b l 9 i Y W 5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o d X J u X 2 J 5 X 2 N o Y X J n Z X N f Y m F u Z C 9 B d X R v U m V t b 3 Z l Z E N v b H V t b n M x L n t j a G F y Z 2 V z X 2 J h b m Q s M H 0 m c X V v d D s s J n F 1 b 3 Q 7 U 2 V j d G l v b j E v Y 2 h 1 c m 5 f Y n l f Y 2 h h c m d l c 1 9 i Y W 5 k L 0 F 1 d G 9 S Z W 1 v d m V k Q 2 9 s d W 1 u c z E u e 0 N o d X J u L D F 9 J n F 1 b 3 Q 7 L C Z x d W 9 0 O 1 N l Y 3 R p b 2 4 x L 2 N o d X J u X 2 J 5 X 2 N o Y X J n Z X N f Y m F u Z C 9 B d X R v U m V t b 3 Z l Z E N v b H V t b n M x L n t j d X N 0 b 2 1 l c n M s M n 0 m c X V v d D s s J n F 1 b 3 Q 7 U 2 V j d G l v b j E v Y 2 h 1 c m 5 f Y n l f Y 2 h h c m d l c 1 9 i Y W 5 k L 0 F 1 d G 9 S Z W 1 v d m V k Q 2 9 s d W 1 u c z E u e 3 B l c m N l b n R h Z 2 V f d 2 l 0 a G l u X 2 J h b m Q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a H V y b l 9 i e V 9 j a G F y Z 2 V z X 2 J h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c m 5 f Y n l f Y 2 h h c m d l c 1 9 i Y W 5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X J u X 2 J 5 X 2 N o Y X J n Z X N f Y m F u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X J u X 2 J 5 X 3 B h e W 1 l b n R f b W V 0 a G 9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Q 3 M T k y N z E t M T M w M C 0 0 Z T h m L W E 2 N 2 E t N m R i N j c 4 Y T Y w Y m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F 9 w Y X l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B U M j A 6 M j k 6 M j k u O D g 5 M j A 0 M F o i I C 8 + P E V u d H J 5 I F R 5 c G U 9 I k Z p b G x D b 2 x 1 b W 5 U e X B l c y I g V m F s d W U 9 I n N C Z 1 l E Q l E 9 P S I g L z 4 8 R W 5 0 c n k g V H l w Z T 0 i R m l s b E N v b H V t b k 5 h b W V z I i B W Y W x 1 Z T 0 i c 1 s m c X V v d D t Q Y X l t Z W 5 0 T W V 0 a G 9 k J n F 1 b 3 Q 7 L C Z x d W 9 0 O 0 N o d X J u J n F 1 b 3 Q 7 L C Z x d W 9 0 O 2 N 1 c 3 R v b W V y c y Z x d W 9 0 O y w m c X V v d D t w Z X J j Z W 5 0 Y W d l X 3 d p d G h p b l 9 t Z X R o b 2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H V y b l 9 i e V 9 w Y X l t Z W 5 0 X 2 1 l d G h v Z C 9 B d X R v U m V t b 3 Z l Z E N v b H V t b n M x L n t Q Y X l t Z W 5 0 T W V 0 a G 9 k L D B 9 J n F 1 b 3 Q 7 L C Z x d W 9 0 O 1 N l Y 3 R p b 2 4 x L 2 N o d X J u X 2 J 5 X 3 B h e W 1 l b n R f b W V 0 a G 9 k L 0 F 1 d G 9 S Z W 1 v d m V k Q 2 9 s d W 1 u c z E u e 0 N o d X J u L D F 9 J n F 1 b 3 Q 7 L C Z x d W 9 0 O 1 N l Y 3 R p b 2 4 x L 2 N o d X J u X 2 J 5 X 3 B h e W 1 l b n R f b W V 0 a G 9 k L 0 F 1 d G 9 S Z W 1 v d m V k Q 2 9 s d W 1 u c z E u e 2 N 1 c 3 R v b W V y c y w y f S Z x d W 9 0 O y w m c X V v d D t T Z W N 0 a W 9 u M S 9 j a H V y b l 9 i e V 9 w Y X l t Z W 5 0 X 2 1 l d G h v Z C 9 B d X R v U m V t b 3 Z l Z E N v b H V t b n M x L n t w Z X J j Z W 5 0 Y W d l X 3 d p d G h p b l 9 t Z X R o b 2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h 1 c m 5 f Y n l f c G F 5 b W V u d F 9 t Z X R o b 2 Q v Q X V 0 b 1 J l b W 9 2 Z W R D b 2 x 1 b W 5 z M S 5 7 U G F 5 b W V u d E 1 l d G h v Z C w w f S Z x d W 9 0 O y w m c X V v d D t T Z W N 0 a W 9 u M S 9 j a H V y b l 9 i e V 9 w Y X l t Z W 5 0 X 2 1 l d G h v Z C 9 B d X R v U m V t b 3 Z l Z E N v b H V t b n M x L n t D a H V y b i w x f S Z x d W 9 0 O y w m c X V v d D t T Z W N 0 a W 9 u M S 9 j a H V y b l 9 i e V 9 w Y X l t Z W 5 0 X 2 1 l d G h v Z C 9 B d X R v U m V t b 3 Z l Z E N v b H V t b n M x L n t j d X N 0 b 2 1 l c n M s M n 0 m c X V v d D s s J n F 1 b 3 Q 7 U 2 V j d G l v b j E v Y 2 h 1 c m 5 f Y n l f c G F 5 b W V u d F 9 t Z X R o b 2 Q v Q X V 0 b 1 J l b W 9 2 Z W R D b 2 x 1 b W 5 z M S 5 7 c G V y Y 2 V u d G F n Z V 9 3 a X R o a W 5 f b W V 0 a G 9 k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2 h 1 c m 5 f Y n l f c G F 5 b W V u d F 9 t Z X R o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c m 5 f Y n l f c G F 5 b W V u d F 9 t Z X R o b 2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c m 5 f Y n l f c G F 5 b W V u d F 9 t Z X R o b 2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f 5 + 1 0 v H w c 6 W 6 Y q U M s a w I k 8 m N p V v G L d g e j Z 5 W k L d V V O o L 1 b t Y O o l m U J l T w / q c M d n 4 W X T r Y 9 Z Q i A C O y n z z I k G O K V g r A U e F J 2 o w X E P i 1 d Z i A R G x V c O 2 p E g g o 8 i b m n K Q 0 D k c B Z z j P w = = < / D a t a M a s h u p > 
</file>

<file path=customXml/itemProps1.xml><?xml version="1.0" encoding="utf-8"?>
<ds:datastoreItem xmlns:ds="http://schemas.openxmlformats.org/officeDocument/2006/customXml" ds:itemID="{5F1C514B-F107-3640-A11E-28C30605C9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KPIs</vt:lpstr>
      <vt:lpstr>data_overall</vt:lpstr>
      <vt:lpstr>data_gender</vt:lpstr>
      <vt:lpstr>data_tenure</vt:lpstr>
      <vt:lpstr>data_contract</vt:lpstr>
      <vt:lpstr>data_charges</vt:lpstr>
      <vt:lpstr>data_payment</vt:lpstr>
      <vt:lpstr>Scenario_Impact</vt:lpstr>
      <vt:lpstr>Executive_Summary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Abhinav Saxena</cp:lastModifiedBy>
  <cp:revision/>
  <dcterms:created xsi:type="dcterms:W3CDTF">2025-09-10T17:13:15Z</dcterms:created>
  <dcterms:modified xsi:type="dcterms:W3CDTF">2025-09-29T14:07:40Z</dcterms:modified>
  <cp:category/>
  <cp:contentStatus/>
</cp:coreProperties>
</file>